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tabRatio="936" activeTab="0"/>
  </bookViews>
  <sheets>
    <sheet name="Источники 2024-2026-1" sheetId="1" r:id="rId1"/>
    <sheet name="Доходы 2024-2026-2" sheetId="2" r:id="rId2"/>
    <sheet name="Трансферты 2024-3" sheetId="3" r:id="rId3"/>
    <sheet name="Программы и непрогр 2024-2026-4" sheetId="4" r:id="rId4"/>
    <sheet name="Ведомственная 2024-2026-5" sheetId="5" r:id="rId5"/>
    <sheet name="АИП 2024-2026-6" sheetId="6" r:id="rId6"/>
    <sheet name="Дорожный фонд 2024-2026-7" sheetId="7" r:id="rId7"/>
  </sheets>
  <definedNames>
    <definedName name="_xlnm.Print_Area" localSheetId="3">'Программы и непрогр 2024-2026-4'!$A$9:$H$514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G475" authorId="0">
      <text>
        <r>
          <rPr>
            <b/>
            <sz val="9"/>
            <rFont val="Tahoma"/>
            <family val="2"/>
          </rPr>
          <t>Условно-утвержденные расходы на 2025 год: 2 959,00 + 74,00 = 3 033,00</t>
        </r>
      </text>
    </comment>
    <comment ref="H475" authorId="0">
      <text>
        <r>
          <rPr>
            <b/>
            <sz val="9"/>
            <rFont val="Tahoma"/>
            <family val="2"/>
          </rPr>
          <t>Условно-утвержденные расходы на 2026 год: 4 839,00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J390" authorId="0">
      <text>
        <r>
          <rPr>
            <b/>
            <sz val="9"/>
            <rFont val="Tahoma"/>
            <family val="2"/>
          </rPr>
          <t>Условно-утвержденные расходы на 2026 год: 4 839,00</t>
        </r>
      </text>
    </comment>
    <comment ref="I390" authorId="0">
      <text>
        <r>
          <rPr>
            <b/>
            <sz val="9"/>
            <rFont val="Tahoma"/>
            <family val="2"/>
          </rPr>
          <t>Условно-утвержденные расходы на 2025 год: 2 959,00 + 74,00 = 3 033,00</t>
        </r>
      </text>
    </comment>
  </commentList>
</comments>
</file>

<file path=xl/sharedStrings.xml><?xml version="1.0" encoding="utf-8"?>
<sst xmlns="http://schemas.openxmlformats.org/spreadsheetml/2006/main" count="3994" uniqueCount="646">
  <si>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</si>
  <si>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</si>
  <si>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</si>
  <si>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</si>
  <si>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</si>
  <si>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</si>
  <si>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</si>
  <si>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</si>
  <si>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</si>
  <si>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</si>
  <si>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</si>
  <si>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</si>
  <si>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</si>
  <si>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</si>
  <si>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</si>
  <si>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</si>
  <si>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</si>
  <si>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</si>
  <si>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</si>
  <si>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</si>
  <si>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</si>
  <si>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</si>
  <si>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</si>
  <si>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</si>
  <si>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</si>
  <si>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</si>
  <si>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</si>
  <si>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</si>
  <si>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</si>
  <si>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</si>
  <si>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</si>
  <si>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</si>
  <si>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</si>
  <si>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</si>
  <si>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</si>
  <si>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</si>
  <si>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</si>
  <si>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</si>
  <si>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</si>
  <si>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</si>
  <si>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</si>
  <si>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</si>
  <si>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</si>
  <si>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</si>
  <si>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</si>
  <si>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</si>
  <si>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</si>
  <si>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</si>
  <si>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04 0 00 00000</t>
  </si>
  <si>
    <t>Организация и проведение физкультурных спортивно-массовых мероприятий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</si>
  <si>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</si>
  <si>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</si>
  <si>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</si>
  <si>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</si>
  <si>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</si>
  <si>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</si>
  <si>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</si>
  <si>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</si>
  <si>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</si>
  <si>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</si>
  <si>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</si>
  <si>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</si>
  <si>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</si>
  <si>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</si>
  <si>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</si>
  <si>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</si>
  <si>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</si>
  <si>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</si>
  <si>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</si>
  <si>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Обеспечение мероприятий по переселению граждан из аварийного жилищного фонда</t>
  </si>
  <si>
    <t>07 0 00 00000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</si>
  <si>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</si>
  <si>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</si>
  <si>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</si>
  <si>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</si>
  <si>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</si>
  <si>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</si>
  <si>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</si>
  <si>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</si>
  <si>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</si>
  <si>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</si>
  <si>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</si>
  <si>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</si>
  <si>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</si>
  <si>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</si>
  <si>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 xml:space="preserve">Мероприятия в области пожарной безопасности </t>
  </si>
  <si>
    <t>Другие вопросы в области национальной безопасности и правоохранительной деятельности</t>
  </si>
  <si>
    <t>0314</t>
  </si>
  <si>
    <t>09 0 00 00000</t>
  </si>
  <si>
    <t>Мероприятия в области социальной политики</t>
  </si>
  <si>
    <t>Социальное обеспечение населения</t>
  </si>
  <si>
    <t>10 0 00 00000</t>
  </si>
  <si>
    <t>Мероприятия по содержанию автомобильных дорог общего пользования местного значения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</si>
  <si>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</si>
  <si>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</si>
  <si>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</si>
  <si>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</si>
  <si>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12 0 00 00000</t>
  </si>
  <si>
    <t>Благоустройство</t>
  </si>
  <si>
    <t>0503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</si>
  <si>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</si>
  <si>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Коммунальное хозяйство</t>
  </si>
  <si>
    <t>0502</t>
  </si>
  <si>
    <t xml:space="preserve">Мероприятия по обслуживанию объектов газификации </t>
  </si>
  <si>
    <t>Мероприятия по строительству и реконструкции 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</si>
  <si>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</si>
  <si>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Мероприятия по повышению надежности и энергетической эффективности</t>
  </si>
  <si>
    <t>17 0 00 00000</t>
  </si>
  <si>
    <t>Мероприятия по землеустройству и землепользованию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</si>
  <si>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</si>
  <si>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</si>
  <si>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</si>
  <si>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18 0 00 00000</t>
  </si>
  <si>
    <t>Мероприятия по содержанию объектов имущества муниципальной казны и приватизации муниципального имущества</t>
  </si>
  <si>
    <t>Другие общегосударственные вопросы</t>
  </si>
  <si>
    <t>0113</t>
  </si>
  <si>
    <t>Мероприятия в области жилищного хозяйства</t>
  </si>
  <si>
    <t>19 0 00 00000</t>
  </si>
  <si>
    <t>Мероприятия по организации сбора и вывоза бытовых отходов</t>
  </si>
  <si>
    <t>20 0 00 00000</t>
  </si>
  <si>
    <t>Организация отдыха и оздоровления детей и подростков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</si>
  <si>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</si>
  <si>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</si>
  <si>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</si>
  <si>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</si>
  <si>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</si>
  <si>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</si>
  <si>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</si>
  <si>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</si>
  <si>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</si>
  <si>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</si>
  <si>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</si>
  <si>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</si>
  <si>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</si>
  <si>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</si>
  <si>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</si>
  <si>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</si>
  <si>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</si>
  <si>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</si>
  <si>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</si>
  <si>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</si>
  <si>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</si>
  <si>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</si>
  <si>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</si>
  <si>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</si>
  <si>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</si>
  <si>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</si>
  <si>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</si>
  <si>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</si>
  <si>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</si>
  <si>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</si>
  <si>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</si>
  <si>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</si>
  <si>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</si>
  <si>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</si>
  <si>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</si>
  <si>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</si>
  <si>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</si>
  <si>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</si>
  <si>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</si>
  <si>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</si>
  <si>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</si>
  <si>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</si>
  <si>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</si>
  <si>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</si>
  <si>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</si>
  <si>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</si>
  <si>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</si>
  <si>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</si>
  <si>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</si>
  <si>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</si>
  <si>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</si>
  <si>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</si>
  <si>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</si>
  <si>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</si>
  <si>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</si>
  <si>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</si>
  <si>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</si>
  <si>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</si>
  <si>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</si>
  <si>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</si>
  <si>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</si>
  <si>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</si>
  <si>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</si>
  <si>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</si>
  <si>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</si>
  <si>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</si>
  <si>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</si>
  <si>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</si>
  <si>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</si>
  <si>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</si>
  <si>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</si>
  <si>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</si>
  <si>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</si>
  <si>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</si>
  <si>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</si>
  <si>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</si>
  <si>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</si>
  <si>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</si>
  <si>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</si>
  <si>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</si>
  <si>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</si>
  <si>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</si>
  <si>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</si>
  <si>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</si>
  <si>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</si>
  <si>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</si>
  <si>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</si>
  <si>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</si>
  <si>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</si>
  <si>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</si>
  <si>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</si>
  <si>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</si>
  <si>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</si>
  <si>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</si>
  <si>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</si>
  <si>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Мероприятия по развитию общественной инфраструктуры муниципального значения</t>
  </si>
  <si>
    <t>99 9 01 10360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</si>
  <si>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</si>
  <si>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02 0 00 00000</t>
  </si>
  <si>
    <t>Мероприятия по строительству и реконструкции  объектов  теплоснабжения</t>
  </si>
  <si>
    <t>Мероприятия по строительству и реконструкции объектов теплоснабжения</t>
  </si>
  <si>
    <t>95 9 00 00000</t>
  </si>
  <si>
    <t>Приложение № 2</t>
  </si>
  <si>
    <t>15 0 00 00000</t>
  </si>
  <si>
    <t>Ульяновского городского поселения Тосненского района Ленинградской области</t>
  </si>
  <si>
    <t>ВР      вид расхода</t>
  </si>
  <si>
    <t>ЦСР      целевая статья</t>
  </si>
  <si>
    <t>Мероприятия в сфере молодежной политики</t>
  </si>
  <si>
    <t>27 0 00 00000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</si>
  <si>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</si>
  <si>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</si>
  <si>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</si>
  <si>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</si>
  <si>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</si>
  <si>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</si>
  <si>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Мероприятия, направленные на противодействие терроризму и экстремизму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</si>
  <si>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</si>
  <si>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</si>
  <si>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Молодежная политика</t>
  </si>
  <si>
    <t>Физическая культура и спорт</t>
  </si>
  <si>
    <t>Культура, кинематография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</si>
  <si>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</si>
  <si>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</si>
  <si>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</si>
  <si>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</si>
  <si>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</si>
  <si>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</si>
  <si>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</si>
  <si>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</si>
  <si>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</si>
  <si>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</si>
  <si>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</si>
  <si>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</si>
  <si>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</si>
  <si>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</si>
  <si>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</si>
  <si>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</si>
  <si>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</si>
  <si>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Реализация программ формирования современной городской среды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</si>
  <si>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</si>
  <si>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</si>
  <si>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</si>
  <si>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</si>
  <si>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</si>
  <si>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</si>
  <si>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</si>
  <si>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</si>
  <si>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</si>
  <si>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</si>
  <si>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</si>
  <si>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</si>
  <si>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</si>
  <si>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</si>
  <si>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</si>
  <si>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99 9 01 06040</t>
  </si>
  <si>
    <t>Мероприятие по увековечению памяти погибших при защите Отечества</t>
  </si>
  <si>
    <t>Мероприятия по созданию мест (площадок) накопления твердых коммунальных отходов</t>
  </si>
  <si>
    <t>Мероприятия по ликвидации несанкционированных свалок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</si>
  <si>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</si>
  <si>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</si>
  <si>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</si>
  <si>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25 0 00 00000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</si>
  <si>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</si>
  <si>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</si>
  <si>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</si>
  <si>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Обеспечение устойчивого сокращения непригодного для проживания жилого фонда (средства местного бюджета)</t>
  </si>
  <si>
    <t>Приложение № 4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</si>
  <si>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</si>
  <si>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</si>
  <si>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ИСТОЧНИКИ</t>
  </si>
  <si>
    <t>внутреннего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</si>
  <si>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</si>
  <si>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</si>
  <si>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</si>
  <si>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</si>
  <si>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</si>
  <si>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Реализация мероприятий, направленных на повышение качества городской среды</t>
  </si>
  <si>
    <t>Достижение показателей деятельности органов исполнительной власти субъектов Российской Федерации</t>
  </si>
  <si>
    <t>99 9 01 55490</t>
  </si>
  <si>
    <t>Приложение № 5</t>
  </si>
  <si>
    <t>2024 год</t>
  </si>
  <si>
    <t>Муниципальная программа "Поддержка и развитие социально ориентированных некоммерческих организаций на территории Ульяновского городского поселения Тосненского района Ленинградской области на 2022-2026 годы"</t>
  </si>
  <si>
    <t>32 0 00 00000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</si>
  <si>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</si>
  <si>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>Субсидии некоммерческим организациям (за исключением государственных (муниципальных) учреждений)</t>
  </si>
  <si>
    <t>Мероприятия по обеспечению устойчивого функционирования объектов теплоснабжения</t>
  </si>
  <si>
    <t>02 4 00 00000</t>
  </si>
  <si>
    <t>02 4 01 00000</t>
  </si>
  <si>
    <t>02 4 01 12320</t>
  </si>
  <si>
    <t>04 4 00 00000</t>
  </si>
  <si>
    <t>04 4 01 00000</t>
  </si>
  <si>
    <t>04 4 01 13300</t>
  </si>
  <si>
    <t>07 4 00 00000</t>
  </si>
  <si>
    <t>07 4 04 00000</t>
  </si>
  <si>
    <t>07 4 04 00160</t>
  </si>
  <si>
    <t>07 4 04 S0360</t>
  </si>
  <si>
    <t>08 4 00 00000</t>
  </si>
  <si>
    <t>08 4 01 00000</t>
  </si>
  <si>
    <t>08 4 01 11570</t>
  </si>
  <si>
    <t>08 4 02 00000</t>
  </si>
  <si>
    <t>08 4 02 11620</t>
  </si>
  <si>
    <t>08 4 03 00000</t>
  </si>
  <si>
    <t>08 4 03 13290</t>
  </si>
  <si>
    <t>10 4 00 00000</t>
  </si>
  <si>
    <t>10 4 01 00000</t>
  </si>
  <si>
    <t>10 4 01 10100</t>
  </si>
  <si>
    <t>10 4 01 10110</t>
  </si>
  <si>
    <t>10 4 01 10130</t>
  </si>
  <si>
    <t>12 4 00 00000</t>
  </si>
  <si>
    <t>12 4 01 00000</t>
  </si>
  <si>
    <t>12 4 01 13280</t>
  </si>
  <si>
    <t>09 4 00 00000</t>
  </si>
  <si>
    <t>09 4 01 00000</t>
  </si>
  <si>
    <t>09 4 01 13280</t>
  </si>
  <si>
    <t>15 4 00 00000</t>
  </si>
  <si>
    <t>15 4 01 00000</t>
  </si>
  <si>
    <t>15 4 01 S4660</t>
  </si>
  <si>
    <t>15 4 01 14660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</si>
  <si>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</si>
  <si>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17 4 00 00000</t>
  </si>
  <si>
    <t>17 4 01 00000</t>
  </si>
  <si>
    <t>17 4 01 10350</t>
  </si>
  <si>
    <t>17 4 01 10400</t>
  </si>
  <si>
    <t>18 4 00 00000</t>
  </si>
  <si>
    <t>18 4 01 00000</t>
  </si>
  <si>
    <t>18 4 01 10290</t>
  </si>
  <si>
    <t>19 4 00 00000</t>
  </si>
  <si>
    <t>19 4 01 00000</t>
  </si>
  <si>
    <t>19 4 01 13280</t>
  </si>
  <si>
    <t>19 4 01 13320</t>
  </si>
  <si>
    <t>20 4 00 00000</t>
  </si>
  <si>
    <t>20 4 01 00000</t>
  </si>
  <si>
    <t>20 4 01 11680</t>
  </si>
  <si>
    <t>20 4 01 12290</t>
  </si>
  <si>
    <t>25 4 00 00000</t>
  </si>
  <si>
    <t>25 4 01 00000</t>
  </si>
  <si>
    <t>25 4 01 14310</t>
  </si>
  <si>
    <t>27 4 00 00000</t>
  </si>
  <si>
    <t>27 4 02 00000</t>
  </si>
  <si>
    <t>27 4 02 10130</t>
  </si>
  <si>
    <t>27 4 02 13280</t>
  </si>
  <si>
    <t>32 4 00 00000</t>
  </si>
  <si>
    <t>32 4 01 00000</t>
  </si>
  <si>
    <t>32 4 01 06470</t>
  </si>
  <si>
    <t>34 0 00 00000</t>
  </si>
  <si>
    <t>06 4 00 00000</t>
  </si>
  <si>
    <t>06 4 02 00000</t>
  </si>
  <si>
    <t>06 4 02 96010</t>
  </si>
  <si>
    <t>06 4 03 00000</t>
  </si>
  <si>
    <t>06 4 03 10770</t>
  </si>
  <si>
    <t>06 4 03 14860</t>
  </si>
  <si>
    <t>06 4 04 00000</t>
  </si>
  <si>
    <t>06 4 04 13770</t>
  </si>
  <si>
    <t>06 4 05 00000</t>
  </si>
  <si>
    <t>06 4 05 10290</t>
  </si>
  <si>
    <t>22 0 00 00000</t>
  </si>
  <si>
    <t>22 4 00 00000</t>
  </si>
  <si>
    <t>22 4 01 00000</t>
  </si>
  <si>
    <t>22 4 01 11160</t>
  </si>
  <si>
    <t>22 4 02 00000</t>
  </si>
  <si>
    <t>22 4 02 13200</t>
  </si>
  <si>
    <t>22 4 02 04200</t>
  </si>
  <si>
    <t>22 4 03 00000</t>
  </si>
  <si>
    <t>22 4 03 14250</t>
  </si>
  <si>
    <t>22 4 03 14260</t>
  </si>
  <si>
    <t>22 4 01 13160</t>
  </si>
  <si>
    <t>22 4 04 00000</t>
  </si>
  <si>
    <t>22 4 04 13180</t>
  </si>
  <si>
    <t>04 00</t>
  </si>
  <si>
    <t>04 09</t>
  </si>
  <si>
    <t>09 4 01 S4840</t>
  </si>
  <si>
    <t>99 0 01 00160</t>
  </si>
  <si>
    <t>2025 год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</si>
  <si>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2023-2027 годы"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</si>
  <si>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2023 -2027 годы»</t>
  </si>
  <si>
    <t>99 9 01 S0360</t>
  </si>
  <si>
    <t>Муниципальная программа "Охрана окружающей среды в  Ульяновском городском поселении Тосненского района Ленинградской области на 2020-2025 годы"</t>
  </si>
  <si>
    <t>0709</t>
  </si>
  <si>
    <t>Другие вопросы в области образования</t>
  </si>
  <si>
    <t>99 9 01 10110</t>
  </si>
  <si>
    <t>Приложение № 3</t>
  </si>
  <si>
    <t>Прогнозируемые поступления  налоговых, неналоговых доходов и безвозмездных поступлений в бюджет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</si>
  <si>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</si>
  <si>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</si>
  <si>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</si>
  <si>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</si>
  <si>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</si>
  <si>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</si>
  <si>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</si>
  <si>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</si>
  <si>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</si>
  <si>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</si>
  <si>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</si>
  <si>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</si>
  <si>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</si>
  <si>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</si>
  <si>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</si>
  <si>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</si>
  <si>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</si>
  <si>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</si>
  <si>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</si>
  <si>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</si>
  <si>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</si>
  <si>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</si>
  <si>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</si>
  <si>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</si>
  <si>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</si>
  <si>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</si>
  <si>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</si>
  <si>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</si>
  <si>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</si>
  <si>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</si>
  <si>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</si>
  <si>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</si>
  <si>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</si>
  <si>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</si>
  <si>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</si>
  <si>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</si>
  <si>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</si>
  <si>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</si>
  <si>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</si>
  <si>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И КОМПЕНСАЦИИ ЗАТРАТ ГОСУДАРСТВА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</si>
  <si>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</si>
  <si>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</si>
  <si>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</si>
  <si>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</si>
  <si>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</si>
  <si>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</si>
  <si>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</si>
  <si>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</si>
  <si>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</si>
  <si>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</si>
  <si>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</si>
  <si>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</si>
  <si>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</si>
  <si>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</si>
  <si>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</si>
  <si>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</si>
  <si>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</si>
  <si>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</si>
  <si>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</si>
  <si>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</si>
  <si>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</si>
  <si>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</si>
  <si>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</si>
  <si>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</si>
  <si>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</si>
  <si>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</si>
  <si>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</si>
  <si>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</si>
  <si>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2 02 20077 13 0000 150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</si>
  <si>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</si>
  <si>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</si>
  <si>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</si>
  <si>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</si>
  <si>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(Капитальный ремонт и ремонт автомобильных дорог общего пользования местного значения, имеющих приоритетный социально значимый характер)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</si>
  <si>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</si>
  <si>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(Субсидии на переселение граждан из аварийного жилищного фонда)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</si>
  <si>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</si>
  <si>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переселение граждан из аварийного жилищного фонда)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</si>
  <si>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</si>
  <si>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</si>
  <si>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</si>
  <si>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2 02 29999 13 0000 150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</si>
  <si>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</si>
  <si>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Прочие субсидии бюджетам городских поселений (Субсидии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</si>
  <si>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</si>
  <si>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</si>
  <si>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</si>
  <si>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</si>
  <si>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</si>
  <si>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Прочие субсидии бюджетам городских поселений (Субсидии на ликвидацию несанкционированных свалок)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</si>
  <si>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</si>
  <si>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</si>
  <si>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</si>
  <si>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2 02 30000 00 0000 150</t>
  </si>
  <si>
    <t>Субвенции бюджетам бюджетной системы Российской Федерации</t>
  </si>
  <si>
    <t>2 02 30024 13 0000 150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</si>
  <si>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</si>
  <si>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</si>
  <si>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</si>
  <si>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2 02 40000 00 0000 150</t>
  </si>
  <si>
    <t>2 02 45160 13 0000 150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</si>
  <si>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</si>
  <si>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2 02 49999 13 0000 150</t>
  </si>
  <si>
    <t>Прочие межбюджетные трансферты, передаваемые бюджетам городских поселений (Иные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2021 году на цели поощрения муниципальных управленческих команд)</t>
  </si>
  <si>
    <t>2 07 00000 00 0000 000</t>
  </si>
  <si>
    <t>ПРОЧИЕ БЕЗВОЗМЕЗДНЫЕ ПОСТУПЛЕНИЯ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</si>
  <si>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</si>
  <si>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</si>
  <si>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ВСЕГО ДОХОДОВ</t>
  </si>
  <si>
    <t>Приложение № 6</t>
  </si>
  <si>
    <t>Наименование муниципальной программы</t>
  </si>
  <si>
    <t>Главный распорядитель бюджетных средств</t>
  </si>
  <si>
    <t>Бюджетополучатель</t>
  </si>
  <si>
    <t>Наименование объекта</t>
  </si>
  <si>
    <t>План на 2024 год, тыс. руб.</t>
  </si>
  <si>
    <t>План на 2025 год, тыс. руб.</t>
  </si>
  <si>
    <t>Распределительный газопровод по адресу: Ленинградская область, Тосненский район, г.п. Ульяновка, ул. Малое Гертово, Чернышевского, Песочная, Аксакова, Набережная реки Тосна, Лескова, Салтыкова-Щедрина, Тургенева, Державина, Тосненская, Достоевского, Железнодорожная, Некрасова, Пушкинская, Михайловский пер. (в том числе проектно-изыскательские работы)</t>
  </si>
  <si>
    <t>Распределительный газопровод для газоснабжения индивидуальной жилой застройки по 2-му Московскому проезду в г.п. Ульяновка Тосненского района Ленинградской области (в том числе проектно-изыскательские работы)</t>
  </si>
  <si>
    <t>Итого по программе: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</si>
  <si>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поселении, в том числе проектно-изыскательские работы</t>
  </si>
  <si>
    <t>Строительство водовода от магистрального водовода «Невский водопровод» до водопроводной насосной станции 3-го подъема в Ульяновском городском поселении, в том числе проектно-изыскательские работы</t>
  </si>
  <si>
    <t>Строительство локальных очистных сооружений к многоквартирному жилому дому по адресу: Ульяновское шоссе, д. 8А в Ульяновском городском поселении, в том числе проектно-изыскательские работы</t>
  </si>
  <si>
    <t>Строительство блок-модульной котельной для многоквартирных домов по адресу: Ленинградская область, Тосненский район, г.п. Ульяновка, ул. 8-я, д. 39, д. 41 (в том числе проектно-изыскательские работы)</t>
  </si>
  <si>
    <t>2021-2025</t>
  </si>
  <si>
    <t>Всего по АИП:</t>
  </si>
  <si>
    <t xml:space="preserve">Объем межбюджетных трансфертов, </t>
  </si>
  <si>
    <t xml:space="preserve">передаваемых Ульяновским городским поселением </t>
  </si>
  <si>
    <t>муниципальному образованию Тосненский район Ленинградской области</t>
  </si>
  <si>
    <t xml:space="preserve">Наименование передаваемых полномочий </t>
  </si>
  <si>
    <t>Сумма, тыс.руб.</t>
  </si>
  <si>
    <t>ИТОГО:</t>
  </si>
  <si>
    <t xml:space="preserve"> на исполнение части полномочий на 2024 год</t>
  </si>
  <si>
    <t>на 2024 год и на плановый период 2025 и 2026 годов</t>
  </si>
  <si>
    <t>2026 год</t>
  </si>
  <si>
    <t>по кодам видов доходов на 2024 год и на плановый период 2025 и 2026 годов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</si>
  <si>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2024-2028 годы"</t>
  </si>
  <si>
    <t>План на 2026 год, тыс. руб.</t>
  </si>
  <si>
    <t>Адресная инвестиционная программа, финансируемая за счет средств бюджета Ульяновского городского поселения Тосненского района Ленинградской области, на 2024 год и на плановый период 2025 и 2026 годов</t>
  </si>
  <si>
    <t>Сроки строительства (инвестирования)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</si>
  <si>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2024-2028 годы"</t>
  </si>
  <si>
    <t>Приложение № 7</t>
  </si>
  <si>
    <t>ЦСР                целевая статья</t>
  </si>
  <si>
    <t>ВР                      вид расхода</t>
  </si>
  <si>
    <t>Рз     раздел</t>
  </si>
  <si>
    <t>Всего</t>
  </si>
  <si>
    <t>04</t>
  </si>
  <si>
    <t>09</t>
  </si>
  <si>
    <t>Всего:</t>
  </si>
  <si>
    <t>Ремонт автомобильной дороги общего пользования местного значения ул. Железнодорожная</t>
  </si>
  <si>
    <t>Ремонт автомобильной дороги общего пользования местного значения ул. Школьная</t>
  </si>
  <si>
    <t>Ремонт автомобильной дороги общего пользования местного значения ул. Морозова</t>
  </si>
  <si>
    <t>Ремонт автомобильной дороги общего пользования местного значения 3-й Речной проезд</t>
  </si>
  <si>
    <t>Ремонт автомобильной дороги общего пользования местного значения 5-й Речной проезд</t>
  </si>
  <si>
    <t>Ремонт участка автомобильной дороги общего пользования местного значения пр.Советский</t>
  </si>
  <si>
    <t>Ремонт дворовой территории, расположенной по адресу: Ленинградская область, Тосненский район, г.п. Ульяновка, ул. 14-я, д. 3, 5, 7, 9</t>
  </si>
  <si>
    <t>Распределение бюджетных ассигнований дорожного фонда бюджета Ульяновского городского поселения Тосненского района Ленинградской области на 2024 год и на плановый период 2025 и 2026 годов</t>
  </si>
  <si>
    <t>Муниципальная программа "Развитие культуры в Ульяновском городском поселении Тосненского района Ленинградской области на 2024-2028 годы"</t>
  </si>
  <si>
    <t>Муниципальная программа "Безопасность в  Ульяновском городском поселении Тосненского района Ленинградской области на 2024-2028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</si>
  <si>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2024-2028 годы"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</si>
  <si>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2024-2028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</si>
  <si>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2024-2028 годы"</t>
  </si>
  <si>
    <t>3</t>
  </si>
  <si>
    <t>3.1</t>
  </si>
  <si>
    <t>Реализация мероприятий по обеспечению жильем молодых семей</t>
  </si>
  <si>
    <t>34 7 01 R4970</t>
  </si>
  <si>
    <t>34 7 01 00000</t>
  </si>
  <si>
    <t>Отраслевой проект "Улучшение жилищных условий и обеспечение жильем отдельных категорий граждан"</t>
  </si>
  <si>
    <t>Отраслевые проекты</t>
  </si>
  <si>
    <t>34 7 00 00000</t>
  </si>
  <si>
    <t>Комплексы процессных мероприятий</t>
  </si>
  <si>
    <t>Комплексы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</si>
  <si>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Комплексы процессных мероприятий "Развитие физической культуры и спорта"</t>
  </si>
  <si>
    <t>Региональные проекты</t>
  </si>
  <si>
    <t>06 2 00 00000</t>
  </si>
  <si>
    <t>06 2 F3 00000</t>
  </si>
  <si>
    <t>Региональный проект "Обеспечение устойчивого сокращения непригодного для проживания жилищного фонда"</t>
  </si>
  <si>
    <t>Ообеспечение устойчивого сокращения непригодного для проживания жилищного фонда (за счет средств публично-правовой компании "Фонд развития территорий")</t>
  </si>
  <si>
    <t>06 2 F3 67483</t>
  </si>
  <si>
    <t>Обеспечение устойчивого сокращения непригодного для проживания жилищного фонда (за счет средств областного бюджета Ленинградской области)</t>
  </si>
  <si>
    <t>06 2 F3 67484</t>
  </si>
  <si>
    <t>06 2 F3 6748S</t>
  </si>
  <si>
    <t>Комплексы процессных мероприятий "Капитальный ремонт муниципального жилищного фонда"</t>
  </si>
  <si>
    <t xml:space="preserve">Комплексы процессных мероприятий "Переселение граждан из аварийного жилищного фонда" </t>
  </si>
  <si>
    <t>Комплексы процессных мероприятий "Содержание и ремонт муниципальных жилых помещений"</t>
  </si>
  <si>
    <t>Комплексы процессных мероприятий "Содержание и ремонт муниципальных нежилых помещений"</t>
  </si>
  <si>
    <t>Комплексы процессных мероприятий "Развитие культуры на территории поселения"</t>
  </si>
  <si>
    <t xml:space="preserve">Комплексы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 </t>
  </si>
  <si>
    <t xml:space="preserve">Комплексы процессных мероприятий "Обеспечения пожарной безопасности" </t>
  </si>
  <si>
    <t>Комплексы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</si>
  <si>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Комплексы процессных мероприятий "Мероприятия по развитию общественной инфраструктуры муниципального значения"</t>
  </si>
  <si>
    <t>Комплексы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</si>
  <si>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10 7 00 00000</t>
  </si>
  <si>
    <t>Отраслевой проект "Развитие и приведение в нормативное состояние автомобильных дорог общего пользования"</t>
  </si>
  <si>
    <t>10 7 01 00000</t>
  </si>
  <si>
    <t>10 7 01 S4200</t>
  </si>
  <si>
    <t>Комплексы процессных мероприятий "Строительство и поддержание в надлежащем состоянии детских игровых и спортивных площадок"</t>
  </si>
  <si>
    <t>Комплексы процессных мероприятий "Поддержка проектов местных инициатив граждан"</t>
  </si>
  <si>
    <t>Комплексы процессных мероприятий "Землеустройство, землепользование, архитектура и градостроительство"</t>
  </si>
  <si>
    <t xml:space="preserve">Комплексы процессных мероприятий "Содержание объектов имущества муниципальной казны и приватизация муниципального имущества" </t>
  </si>
  <si>
    <t>Комплексы процессных мероприятий "Реализация функций в сфере обращения с отходами"</t>
  </si>
  <si>
    <t>19 7 00 00000</t>
  </si>
  <si>
    <t>Отраслевой проект "Эффективное обращение с отходами производства и потребления на территории Ленинградской области"</t>
  </si>
  <si>
    <t>19 7 01 00000</t>
  </si>
  <si>
    <t>19 7 01 S4880</t>
  </si>
  <si>
    <t>19 7 01 S4790</t>
  </si>
  <si>
    <t>Комплексы процессных мероприятий "Развитие молодежной политики"</t>
  </si>
  <si>
    <t>Комплексы процессных мероприятий "Организация теплоснабжения"</t>
  </si>
  <si>
    <t>Комплексы процессных мероприятий "Организация газоснабжения"</t>
  </si>
  <si>
    <t>Комплексы процессных мероприятий "Организация водоснабжения"</t>
  </si>
  <si>
    <t>Комплексы процессных мероприятий  "Реализация энергосберегающих мероприятий"</t>
  </si>
  <si>
    <t>Комплексы процессных мероприятий "Реализация энергосберегающих мероприятий"</t>
  </si>
  <si>
    <t>22 7 00 00000</t>
  </si>
  <si>
    <t>Отраслевой проект "Обеспечение надежности и качества снабжения населения и организаций Ленинградской области электрической и тепловой энергией"</t>
  </si>
  <si>
    <t>22 7 01 00000</t>
  </si>
  <si>
    <t>22 7 01 S4270</t>
  </si>
  <si>
    <t>Комплексы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</si>
  <si>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>25 7 00 00000</t>
  </si>
  <si>
    <t>Отраслевой проект "Благоустройство сельских территорий"</t>
  </si>
  <si>
    <t>25 7 01 00000</t>
  </si>
  <si>
    <t>25 7 01 S4310</t>
  </si>
  <si>
    <t>27 2 00 00000</t>
  </si>
  <si>
    <t>Региональный проект "Формирование комфортной городской среды"</t>
  </si>
  <si>
    <t>27 2 F2 00000</t>
  </si>
  <si>
    <t>27 2 F2 55550</t>
  </si>
  <si>
    <t>Комплексы процессных мероприятий "Формирование комфортной городской среды"</t>
  </si>
  <si>
    <t>27 7 00 00000</t>
  </si>
  <si>
    <t>27 7 01 00000</t>
  </si>
  <si>
    <t>Отраслевой проект "Благоустройство общественных, дворовых пространств и цифровизация городского хозяйства"</t>
  </si>
  <si>
    <t>Реализация мероприятий по благоустройству дворовых территорий муниципальных образований Ленинградской области</t>
  </si>
  <si>
    <t>27 7 01 S4750</t>
  </si>
  <si>
    <t>27 7 01 S4800</t>
  </si>
  <si>
    <t>Комплексы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</si>
  <si>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</si>
  <si>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Построение муниципальной системы оповещения Ульяновского городского поселения Тосненского района Ленинградской области и подключение ее к РАСЦО Ленинградской области</t>
  </si>
  <si>
    <t>Ремонт дворовой территории, расположенной по адресу: Ленинградская область, Тосненский район, г.п. Ульяновка, пр. Советский, д. 175</t>
  </si>
  <si>
    <t>Ремонт дворовых территорий, расположенных по адресу: Ленинградская область, Тосненский район, г.п. Ульяновка, ул. Вокзальная, д. 9</t>
  </si>
  <si>
    <t>Ремонт автомобильной дороги общего пользования местного значения ул. Малое Гертово</t>
  </si>
  <si>
    <t>Ремонт автомобильной дороги общего пользования местного значения ул. 11-я</t>
  </si>
  <si>
    <t>Ремонт дворовой территории, расположенной по адресу: Ленинградская область, Тосненский район, г.п. Ульяновка, пр. Советский, д. 176 и д. 178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</si>
  <si>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</si>
  <si>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Приобретение жилых помещений у лиц, не являющихся застройщиками, для предоставления гражданам с целью переселения из аварийного жилищного фонда: расселяемая площадь 1 018,19 кв.м.; 26 расселяемых жилых помещений; 71 житель, планируемые к переселению; приобретаемая площадь   873,80 кв.м.</t>
  </si>
  <si>
    <t>2022-2025</t>
  </si>
  <si>
    <t>от 20.12.2023 № 151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</si>
</sst>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  <numFmt numFmtId="200" formatCode="#,##0.00000\ _₽;\-#,##0.00000\ _₽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b/>
      <sz val="9"/>
      <name val="Tahoma"/>
      <family val="2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theme="5" tint="-0.4999699890613556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29"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0" xfId="57" applyFont="1" applyFill="1">
      <alignment/>
      <protection/>
    </xf>
    <xf numFmtId="0" fontId="11" fillId="0" borderId="0" xfId="57" applyFont="1">
      <alignment/>
      <protection/>
    </xf>
    <xf numFmtId="0" fontId="2" fillId="0" borderId="0" xfId="57" applyFont="1">
      <alignment/>
      <protection/>
    </xf>
    <xf numFmtId="180" fontId="2" fillId="0" borderId="0" xfId="69" applyFont="1" applyAlignment="1">
      <alignment horizontal="justify"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8" fillId="24" borderId="10" xfId="57" applyFont="1" applyFill="1" applyBorder="1" applyAlignment="1">
      <alignment horizontal="center" vertical="center"/>
      <protection/>
    </xf>
    <xf numFmtId="0" fontId="8" fillId="24" borderId="10" xfId="57" applyFont="1" applyFill="1" applyBorder="1" applyAlignment="1">
      <alignment horizontal="center" vertical="center" wrapText="1"/>
      <protection/>
    </xf>
    <xf numFmtId="3" fontId="8" fillId="24" borderId="10" xfId="69" applyNumberFormat="1" applyFont="1" applyFill="1" applyBorder="1" applyAlignment="1">
      <alignment horizontal="center" vertical="center"/>
    </xf>
    <xf numFmtId="49" fontId="3" fillId="7" borderId="10" xfId="57" applyNumberFormat="1" applyFont="1" applyFill="1" applyBorder="1" applyAlignment="1">
      <alignment horizontal="right" vertical="top"/>
      <protection/>
    </xf>
    <xf numFmtId="49" fontId="3" fillId="7" borderId="10" xfId="57" applyNumberFormat="1" applyFont="1" applyFill="1" applyBorder="1" applyAlignment="1">
      <alignment horizontal="center" wrapText="1"/>
      <protection/>
    </xf>
    <xf numFmtId="0" fontId="8" fillId="25" borderId="10" xfId="57" applyFont="1" applyFill="1" applyBorder="1" applyAlignment="1">
      <alignment horizontal="center" vertical="center" wrapText="1"/>
      <protection/>
    </xf>
    <xf numFmtId="0" fontId="3" fillId="7" borderId="10" xfId="57" applyFont="1" applyFill="1" applyBorder="1" applyAlignment="1">
      <alignment wrapText="1"/>
      <protection/>
    </xf>
    <xf numFmtId="49" fontId="6" fillId="4" borderId="10" xfId="57" applyNumberFormat="1" applyFont="1" applyFill="1" applyBorder="1" applyAlignment="1">
      <alignment vertical="top"/>
      <protection/>
    </xf>
    <xf numFmtId="49" fontId="3" fillId="4" borderId="10" xfId="57" applyNumberFormat="1" applyFont="1" applyFill="1" applyBorder="1" applyAlignment="1">
      <alignment horizontal="center"/>
      <protection/>
    </xf>
    <xf numFmtId="0" fontId="3" fillId="4" borderId="10" xfId="57" applyFont="1" applyFill="1" applyBorder="1" applyAlignment="1">
      <alignment horizontal="center"/>
      <protection/>
    </xf>
    <xf numFmtId="0" fontId="13" fillId="20" borderId="10" xfId="57" applyFont="1" applyFill="1" applyBorder="1">
      <alignment/>
      <protection/>
    </xf>
    <xf numFmtId="49" fontId="14" fillId="2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 applyAlignment="1">
      <alignment horizontal="center" wrapText="1"/>
      <protection/>
    </xf>
    <xf numFmtId="0" fontId="15" fillId="0" borderId="10" xfId="57" applyFont="1" applyBorder="1">
      <alignment/>
      <protection/>
    </xf>
    <xf numFmtId="49" fontId="10" fillId="0" borderId="10" xfId="57" applyNumberFormat="1" applyFont="1" applyFill="1" applyBorder="1" applyAlignment="1">
      <alignment horizontal="center" wrapText="1"/>
      <protection/>
    </xf>
    <xf numFmtId="0" fontId="10" fillId="0" borderId="10" xfId="57" applyFont="1" applyFill="1" applyBorder="1" applyAlignment="1">
      <alignment horizontal="center" wrapText="1"/>
      <protection/>
    </xf>
    <xf numFmtId="0" fontId="2" fillId="0" borderId="10" xfId="57" applyFont="1" applyBorder="1">
      <alignment/>
      <protection/>
    </xf>
    <xf numFmtId="0" fontId="8" fillId="0" borderId="10" xfId="57" applyFont="1" applyFill="1" applyBorder="1" applyAlignment="1">
      <alignment wrapText="1"/>
      <protection/>
    </xf>
    <xf numFmtId="49" fontId="8" fillId="0" borderId="10" xfId="57" applyNumberFormat="1" applyFont="1" applyFill="1" applyBorder="1" applyAlignment="1">
      <alignment horizontal="center" wrapText="1"/>
      <protection/>
    </xf>
    <xf numFmtId="0" fontId="8" fillId="0" borderId="10" xfId="57" applyFont="1" applyFill="1" applyBorder="1" applyAlignment="1">
      <alignment horizontal="center" wrapText="1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10" xfId="57" applyFont="1" applyFill="1" applyBorder="1" applyAlignment="1">
      <alignment horizontal="center" wrapText="1"/>
      <protection/>
    </xf>
    <xf numFmtId="49" fontId="2" fillId="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>
      <alignment/>
      <protection/>
    </xf>
    <xf numFmtId="49" fontId="15" fillId="0" borderId="10" xfId="57" applyNumberFormat="1" applyFont="1" applyFill="1" applyBorder="1" applyAlignment="1">
      <alignment horizontal="center" wrapText="1"/>
      <protection/>
    </xf>
    <xf numFmtId="49" fontId="13" fillId="20" borderId="10" xfId="57" applyNumberFormat="1" applyFont="1" applyFill="1" applyBorder="1" applyAlignment="1">
      <alignment horizontal="center" wrapText="1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Border="1">
      <alignment/>
      <protection/>
    </xf>
    <xf numFmtId="0" fontId="15" fillId="0" borderId="10" xfId="57" applyFont="1" applyFill="1" applyBorder="1" applyAlignment="1">
      <alignment horizontal="center" wrapText="1"/>
      <protection/>
    </xf>
    <xf numFmtId="49" fontId="12" fillId="4" borderId="10" xfId="57" applyNumberFormat="1" applyFont="1" applyFill="1" applyBorder="1" applyAlignment="1">
      <alignment horizontal="center" wrapText="1"/>
      <protection/>
    </xf>
    <xf numFmtId="0" fontId="13" fillId="0" borderId="10" xfId="57" applyFont="1" applyFill="1" applyBorder="1">
      <alignment/>
      <protection/>
    </xf>
    <xf numFmtId="0" fontId="13" fillId="0" borderId="10" xfId="57" applyFont="1" applyBorder="1">
      <alignment/>
      <protection/>
    </xf>
    <xf numFmtId="0" fontId="13" fillId="21" borderId="10" xfId="57" applyFont="1" applyFill="1" applyBorder="1">
      <alignment/>
      <protection/>
    </xf>
    <xf numFmtId="49" fontId="14" fillId="21" borderId="10" xfId="57" applyNumberFormat="1" applyFont="1" applyFill="1" applyBorder="1" applyAlignment="1">
      <alignment horizontal="center" wrapText="1"/>
      <protection/>
    </xf>
    <xf numFmtId="0" fontId="14" fillId="21" borderId="10" xfId="57" applyFont="1" applyFill="1" applyBorder="1" applyAlignment="1">
      <alignment horizontal="center" wrapText="1"/>
      <protection/>
    </xf>
    <xf numFmtId="0" fontId="10" fillId="0" borderId="10" xfId="57" applyFont="1" applyBorder="1">
      <alignment/>
      <protection/>
    </xf>
    <xf numFmtId="0" fontId="12" fillId="4" borderId="10" xfId="57" applyFont="1" applyFill="1" applyBorder="1" applyAlignment="1">
      <alignment horizontal="center" wrapText="1"/>
      <protection/>
    </xf>
    <xf numFmtId="49" fontId="6" fillId="0" borderId="10" xfId="57" applyNumberFormat="1" applyFont="1" applyFill="1" applyBorder="1" applyAlignment="1">
      <alignment vertical="top"/>
      <protection/>
    </xf>
    <xf numFmtId="0" fontId="13" fillId="0" borderId="10" xfId="57" applyFont="1" applyFill="1" applyBorder="1" applyAlignment="1">
      <alignment horizontal="center" wrapText="1"/>
      <protection/>
    </xf>
    <xf numFmtId="49" fontId="14" fillId="0" borderId="10" xfId="57" applyNumberFormat="1" applyFont="1" applyFill="1" applyBorder="1" applyAlignment="1">
      <alignment horizontal="center" wrapText="1"/>
      <protection/>
    </xf>
    <xf numFmtId="49" fontId="10" fillId="20" borderId="10" xfId="57" applyNumberFormat="1" applyFont="1" applyFill="1" applyBorder="1" applyAlignment="1">
      <alignment horizontal="center" wrapText="1"/>
      <protection/>
    </xf>
    <xf numFmtId="3" fontId="2" fillId="0" borderId="0" xfId="69" applyNumberFormat="1" applyFont="1" applyAlignment="1">
      <alignment horizontal="right"/>
    </xf>
    <xf numFmtId="3" fontId="8" fillId="24" borderId="10" xfId="69" applyNumberFormat="1" applyFont="1" applyFill="1" applyBorder="1" applyAlignment="1">
      <alignment horizontal="center" vertical="center" wrapText="1"/>
    </xf>
    <xf numFmtId="183" fontId="3" fillId="7" borderId="10" xfId="69" applyNumberFormat="1" applyFont="1" applyFill="1" applyBorder="1" applyAlignment="1">
      <alignment horizontal="justify"/>
    </xf>
    <xf numFmtId="183" fontId="3" fillId="4" borderId="10" xfId="69" applyNumberFormat="1" applyFont="1" applyFill="1" applyBorder="1" applyAlignment="1">
      <alignment horizontal="justify"/>
    </xf>
    <xf numFmtId="183" fontId="14" fillId="20" borderId="10" xfId="69" applyNumberFormat="1" applyFont="1" applyFill="1" applyBorder="1" applyAlignment="1">
      <alignment horizontal="justify" wrapText="1"/>
    </xf>
    <xf numFmtId="183" fontId="10" fillId="0" borderId="10" xfId="69" applyNumberFormat="1" applyFont="1" applyFill="1" applyBorder="1" applyAlignment="1">
      <alignment horizontal="justify" wrapText="1"/>
    </xf>
    <xf numFmtId="183" fontId="8" fillId="0" borderId="10" xfId="69" applyNumberFormat="1" applyFont="1" applyFill="1" applyBorder="1" applyAlignment="1">
      <alignment horizontal="justify" wrapText="1"/>
    </xf>
    <xf numFmtId="183" fontId="2" fillId="0" borderId="10" xfId="69" applyNumberFormat="1" applyFont="1" applyFill="1" applyBorder="1" applyAlignment="1">
      <alignment horizontal="justify" wrapText="1"/>
    </xf>
    <xf numFmtId="183" fontId="12" fillId="7" borderId="10" xfId="69" applyNumberFormat="1" applyFont="1" applyFill="1" applyBorder="1" applyAlignment="1">
      <alignment horizontal="justify" wrapText="1"/>
    </xf>
    <xf numFmtId="184" fontId="2" fillId="0" borderId="0" xfId="57" applyNumberFormat="1" applyFont="1">
      <alignment/>
      <protection/>
    </xf>
    <xf numFmtId="185" fontId="2" fillId="0" borderId="0" xfId="57" applyNumberFormat="1" applyFont="1">
      <alignment/>
      <protection/>
    </xf>
    <xf numFmtId="183" fontId="12" fillId="4" borderId="10" xfId="69" applyNumberFormat="1" applyFont="1" applyFill="1" applyBorder="1" applyAlignment="1">
      <alignment horizontal="justify" wrapText="1"/>
    </xf>
    <xf numFmtId="183" fontId="13" fillId="21" borderId="10" xfId="69" applyNumberFormat="1" applyFont="1" applyFill="1" applyBorder="1" applyAlignment="1">
      <alignment horizontal="justify" wrapText="1"/>
    </xf>
    <xf numFmtId="49" fontId="8" fillId="0" borderId="0" xfId="57" applyNumberFormat="1" applyFont="1">
      <alignment/>
      <protection/>
    </xf>
    <xf numFmtId="49" fontId="2" fillId="0" borderId="0" xfId="57" applyNumberFormat="1" applyFont="1">
      <alignment/>
      <protection/>
    </xf>
    <xf numFmtId="186" fontId="2" fillId="0" borderId="0" xfId="57" applyNumberFormat="1" applyFont="1" applyAlignment="1">
      <alignment horizontal="right"/>
      <protection/>
    </xf>
    <xf numFmtId="186" fontId="9" fillId="0" borderId="0" xfId="57" applyNumberFormat="1" applyFont="1" applyAlignment="1">
      <alignment horizontal="right"/>
      <protection/>
    </xf>
    <xf numFmtId="183" fontId="10" fillId="20" borderId="10" xfId="69" applyNumberFormat="1" applyFont="1" applyFill="1" applyBorder="1" applyAlignment="1">
      <alignment horizontal="justify" wrapText="1"/>
    </xf>
    <xf numFmtId="185" fontId="9" fillId="0" borderId="0" xfId="57" applyNumberFormat="1" applyFont="1">
      <alignment/>
      <protection/>
    </xf>
    <xf numFmtId="0" fontId="1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wrapText="1"/>
      <protection/>
    </xf>
    <xf numFmtId="49" fontId="8" fillId="0" borderId="0" xfId="57" applyNumberFormat="1" applyFont="1" applyFill="1" applyBorder="1" applyAlignment="1">
      <alignment wrapText="1"/>
      <protection/>
    </xf>
    <xf numFmtId="183" fontId="16" fillId="25" borderId="10" xfId="69" applyNumberFormat="1" applyFont="1" applyFill="1" applyBorder="1" applyAlignment="1">
      <alignment horizontal="justify"/>
    </xf>
    <xf numFmtId="180" fontId="11" fillId="0" borderId="0" xfId="57" applyNumberFormat="1" applyFont="1">
      <alignment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0" xfId="57" applyFont="1" applyFill="1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10" fillId="0" borderId="0" xfId="57" applyFont="1" applyAlignment="1">
      <alignment wrapText="1"/>
      <protection/>
    </xf>
    <xf numFmtId="0" fontId="11" fillId="0" borderId="0" xfId="57" applyFont="1" applyAlignment="1">
      <alignment wrapText="1"/>
      <protection/>
    </xf>
    <xf numFmtId="0" fontId="2" fillId="0" borderId="0" xfId="57" applyFont="1" applyAlignment="1">
      <alignment wrapText="1"/>
      <protection/>
    </xf>
    <xf numFmtId="180" fontId="2" fillId="0" borderId="0" xfId="69" applyFont="1" applyAlignment="1">
      <alignment horizontal="justify" wrapText="1"/>
    </xf>
    <xf numFmtId="49" fontId="2" fillId="14" borderId="10" xfId="57" applyNumberFormat="1" applyFont="1" applyFill="1" applyBorder="1" applyAlignment="1">
      <alignment horizontal="center" vertical="center" wrapText="1"/>
      <protection/>
    </xf>
    <xf numFmtId="183" fontId="9" fillId="14" borderId="10" xfId="57" applyNumberFormat="1" applyFont="1" applyFill="1" applyBorder="1" applyAlignment="1">
      <alignment wrapText="1"/>
      <protection/>
    </xf>
    <xf numFmtId="0" fontId="15" fillId="18" borderId="10" xfId="57" applyFont="1" applyFill="1" applyBorder="1" applyAlignment="1">
      <alignment vertical="top" wrapText="1"/>
      <protection/>
    </xf>
    <xf numFmtId="49" fontId="10" fillId="18" borderId="10" xfId="57" applyNumberFormat="1" applyFont="1" applyFill="1" applyBorder="1" applyAlignment="1">
      <alignment horizontal="center" wrapText="1"/>
      <protection/>
    </xf>
    <xf numFmtId="0" fontId="10" fillId="18" borderId="10" xfId="57" applyFont="1" applyFill="1" applyBorder="1" applyAlignment="1">
      <alignment horizontal="center" wrapText="1"/>
      <protection/>
    </xf>
    <xf numFmtId="183" fontId="10" fillId="18" borderId="10" xfId="69" applyNumberFormat="1" applyFont="1" applyFill="1" applyBorder="1" applyAlignment="1">
      <alignment horizontal="right" wrapText="1"/>
    </xf>
    <xf numFmtId="0" fontId="15" fillId="22" borderId="10" xfId="57" applyFont="1" applyFill="1" applyBorder="1" applyAlignment="1">
      <alignment vertical="top" wrapText="1"/>
      <protection/>
    </xf>
    <xf numFmtId="49" fontId="8" fillId="22" borderId="10" xfId="57" applyNumberFormat="1" applyFont="1" applyFill="1" applyBorder="1" applyAlignment="1">
      <alignment horizontal="center" wrapText="1"/>
      <protection/>
    </xf>
    <xf numFmtId="0" fontId="10" fillId="22" borderId="10" xfId="57" applyFont="1" applyFill="1" applyBorder="1" applyAlignment="1">
      <alignment horizontal="center" wrapText="1"/>
      <protection/>
    </xf>
    <xf numFmtId="183" fontId="8" fillId="22" borderId="10" xfId="69" applyNumberFormat="1" applyFont="1" applyFill="1" applyBorder="1" applyAlignment="1">
      <alignment horizontal="right" wrapText="1"/>
    </xf>
    <xf numFmtId="183" fontId="8" fillId="0" borderId="10" xfId="69" applyNumberFormat="1" applyFont="1" applyFill="1" applyBorder="1" applyAlignment="1">
      <alignment horizontal="right" wrapText="1"/>
    </xf>
    <xf numFmtId="183" fontId="2" fillId="0" borderId="10" xfId="69" applyNumberFormat="1" applyFont="1" applyFill="1" applyBorder="1" applyAlignment="1">
      <alignment horizontal="right" wrapText="1"/>
    </xf>
    <xf numFmtId="0" fontId="2" fillId="3" borderId="10" xfId="57" applyFont="1" applyFill="1" applyBorder="1" applyAlignment="1">
      <alignment wrapText="1"/>
      <protection/>
    </xf>
    <xf numFmtId="49" fontId="8" fillId="3" borderId="10" xfId="57" applyNumberFormat="1" applyFont="1" applyFill="1" applyBorder="1" applyAlignment="1">
      <alignment horizontal="center" wrapText="1"/>
      <protection/>
    </xf>
    <xf numFmtId="0" fontId="8" fillId="3" borderId="10" xfId="57" applyFont="1" applyFill="1" applyBorder="1" applyAlignment="1">
      <alignment horizontal="center" wrapText="1"/>
      <protection/>
    </xf>
    <xf numFmtId="183" fontId="8" fillId="3" borderId="10" xfId="69" applyNumberFormat="1" applyFont="1" applyFill="1" applyBorder="1" applyAlignment="1">
      <alignment horizontal="right" wrapText="1"/>
    </xf>
    <xf numFmtId="0" fontId="2" fillId="22" borderId="10" xfId="57" applyFont="1" applyFill="1" applyBorder="1" applyAlignment="1">
      <alignment wrapText="1"/>
      <protection/>
    </xf>
    <xf numFmtId="0" fontId="8" fillId="22" borderId="10" xfId="57" applyFont="1" applyFill="1" applyBorder="1" applyAlignment="1">
      <alignment horizontal="center" wrapText="1"/>
      <protection/>
    </xf>
    <xf numFmtId="49" fontId="8" fillId="18" borderId="10" xfId="57" applyNumberFormat="1" applyFont="1" applyFill="1" applyBorder="1" applyAlignment="1">
      <alignment horizontal="center" wrapText="1"/>
      <protection/>
    </xf>
    <xf numFmtId="49" fontId="17" fillId="18" borderId="10" xfId="57" applyNumberFormat="1" applyFont="1" applyFill="1" applyBorder="1" applyAlignment="1">
      <alignment horizontal="center" wrapText="1"/>
      <protection/>
    </xf>
    <xf numFmtId="183" fontId="2" fillId="3" borderId="10" xfId="69" applyNumberFormat="1" applyFont="1" applyFill="1" applyBorder="1" applyAlignment="1">
      <alignment horizontal="right" wrapText="1"/>
    </xf>
    <xf numFmtId="183" fontId="2" fillId="22" borderId="10" xfId="69" applyNumberFormat="1" applyFont="1" applyFill="1" applyBorder="1" applyAlignment="1">
      <alignment horizontal="right" wrapText="1"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17" fillId="0" borderId="10" xfId="57" applyFont="1" applyFill="1" applyBorder="1" applyAlignment="1">
      <alignment vertical="top" wrapText="1"/>
      <protection/>
    </xf>
    <xf numFmtId="49" fontId="17" fillId="0" borderId="10" xfId="57" applyNumberFormat="1" applyFont="1" applyFill="1" applyBorder="1" applyAlignment="1">
      <alignment horizontal="center" wrapText="1"/>
      <protection/>
    </xf>
    <xf numFmtId="0" fontId="8" fillId="18" borderId="10" xfId="57" applyFont="1" applyFill="1" applyBorder="1" applyAlignment="1">
      <alignment horizontal="center" wrapText="1"/>
      <protection/>
    </xf>
    <xf numFmtId="0" fontId="17" fillId="0" borderId="10" xfId="57" applyFont="1" applyFill="1" applyBorder="1" applyAlignment="1">
      <alignment wrapText="1"/>
      <protection/>
    </xf>
    <xf numFmtId="49" fontId="5" fillId="0" borderId="10" xfId="57" applyNumberFormat="1" applyFont="1" applyFill="1" applyBorder="1" applyAlignment="1">
      <alignment vertical="top" wrapText="1"/>
      <protection/>
    </xf>
    <xf numFmtId="49" fontId="5" fillId="3" borderId="10" xfId="57" applyNumberFormat="1" applyFont="1" applyFill="1" applyBorder="1" applyAlignment="1">
      <alignment vertical="top" wrapText="1"/>
      <protection/>
    </xf>
    <xf numFmtId="49" fontId="5" fillId="22" borderId="10" xfId="57" applyNumberFormat="1" applyFont="1" applyFill="1" applyBorder="1" applyAlignment="1">
      <alignment vertical="top" wrapText="1"/>
      <protection/>
    </xf>
    <xf numFmtId="49" fontId="15" fillId="18" borderId="10" xfId="57" applyNumberFormat="1" applyFont="1" applyFill="1" applyBorder="1" applyAlignment="1">
      <alignment horizontal="center" wrapText="1"/>
      <protection/>
    </xf>
    <xf numFmtId="49" fontId="2" fillId="3" borderId="10" xfId="57" applyNumberFormat="1" applyFont="1" applyFill="1" applyBorder="1" applyAlignment="1">
      <alignment horizontal="center" wrapText="1"/>
      <protection/>
    </xf>
    <xf numFmtId="49" fontId="2" fillId="22" borderId="10" xfId="57" applyNumberFormat="1" applyFont="1" applyFill="1" applyBorder="1" applyAlignment="1">
      <alignment horizontal="center" wrapText="1"/>
      <protection/>
    </xf>
    <xf numFmtId="0" fontId="7" fillId="14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wrapText="1"/>
      <protection/>
    </xf>
    <xf numFmtId="0" fontId="4" fillId="22" borderId="10" xfId="57" applyFont="1" applyFill="1" applyBorder="1" applyAlignment="1">
      <alignment wrapText="1"/>
      <protection/>
    </xf>
    <xf numFmtId="49" fontId="2" fillId="18" borderId="10" xfId="57" applyNumberFormat="1" applyFont="1" applyFill="1" applyBorder="1" applyAlignment="1">
      <alignment horizontal="center" wrapText="1"/>
      <protection/>
    </xf>
    <xf numFmtId="0" fontId="15" fillId="0" borderId="10" xfId="57" applyFont="1" applyFill="1" applyBorder="1" applyAlignment="1">
      <alignment vertical="top" wrapText="1"/>
      <protection/>
    </xf>
    <xf numFmtId="183" fontId="10" fillId="0" borderId="10" xfId="69" applyNumberFormat="1" applyFont="1" applyFill="1" applyBorder="1" applyAlignment="1">
      <alignment horizontal="right" wrapText="1"/>
    </xf>
    <xf numFmtId="0" fontId="16" fillId="26" borderId="11" xfId="57" applyFont="1" applyFill="1" applyBorder="1" applyAlignment="1">
      <alignment horizontal="center" wrapText="1"/>
      <protection/>
    </xf>
    <xf numFmtId="183" fontId="16" fillId="26" borderId="10" xfId="69" applyNumberFormat="1" applyFont="1" applyFill="1" applyBorder="1" applyAlignment="1">
      <alignment horizontal="right" wrapText="1"/>
    </xf>
    <xf numFmtId="3" fontId="2" fillId="0" borderId="0" xfId="69" applyNumberFormat="1" applyFont="1" applyAlignment="1">
      <alignment horizontal="right" wrapText="1"/>
    </xf>
    <xf numFmtId="49" fontId="8" fillId="27" borderId="10" xfId="57" applyNumberFormat="1" applyFont="1" applyFill="1" applyBorder="1" applyAlignment="1">
      <alignment horizontal="center" wrapText="1"/>
      <protection/>
    </xf>
    <xf numFmtId="0" fontId="4" fillId="28" borderId="10" xfId="57" applyFont="1" applyFill="1" applyBorder="1" applyAlignment="1">
      <alignment wrapText="1"/>
      <protection/>
    </xf>
    <xf numFmtId="49" fontId="8" fillId="28" borderId="10" xfId="57" applyNumberFormat="1" applyFont="1" applyFill="1" applyBorder="1" applyAlignment="1">
      <alignment horizontal="center" wrapText="1"/>
      <protection/>
    </xf>
    <xf numFmtId="183" fontId="2" fillId="28" borderId="10" xfId="69" applyNumberFormat="1" applyFont="1" applyFill="1" applyBorder="1" applyAlignment="1">
      <alignment horizontal="right" wrapText="1"/>
    </xf>
    <xf numFmtId="0" fontId="6" fillId="0" borderId="12" xfId="57" applyFont="1" applyBorder="1" applyAlignment="1">
      <alignment horizontal="center" wrapText="1"/>
      <protection/>
    </xf>
    <xf numFmtId="0" fontId="3" fillId="0" borderId="0" xfId="57" applyFont="1" applyAlignment="1">
      <alignment horizontal="center"/>
      <protection/>
    </xf>
    <xf numFmtId="0" fontId="2" fillId="29" borderId="10" xfId="57" applyFont="1" applyFill="1" applyBorder="1" applyAlignment="1">
      <alignment wrapText="1"/>
      <protection/>
    </xf>
    <xf numFmtId="0" fontId="8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 wrapText="1"/>
      <protection/>
    </xf>
    <xf numFmtId="183" fontId="2" fillId="29" borderId="10" xfId="69" applyNumberFormat="1" applyFont="1" applyFill="1" applyBorder="1" applyAlignment="1">
      <alignment horizontal="right" wrapText="1"/>
    </xf>
    <xf numFmtId="0" fontId="2" fillId="28" borderId="10" xfId="57" applyFont="1" applyFill="1" applyBorder="1" applyAlignment="1">
      <alignment wrapText="1"/>
      <protection/>
    </xf>
    <xf numFmtId="0" fontId="8" fillId="28" borderId="10" xfId="57" applyFont="1" applyFill="1" applyBorder="1" applyAlignment="1">
      <alignment horizontal="center" wrapText="1"/>
      <protection/>
    </xf>
    <xf numFmtId="0" fontId="13" fillId="27" borderId="10" xfId="57" applyFont="1" applyFill="1" applyBorder="1">
      <alignment/>
      <protection/>
    </xf>
    <xf numFmtId="0" fontId="14" fillId="27" borderId="10" xfId="57" applyFont="1" applyFill="1" applyBorder="1" applyAlignment="1">
      <alignment horizontal="center" wrapText="1"/>
      <protection/>
    </xf>
    <xf numFmtId="0" fontId="8" fillId="27" borderId="10" xfId="57" applyFont="1" applyFill="1" applyBorder="1" applyAlignment="1">
      <alignment horizontal="center" wrapText="1"/>
      <protection/>
    </xf>
    <xf numFmtId="183" fontId="8" fillId="27" borderId="10" xfId="69" applyNumberFormat="1" applyFont="1" applyFill="1" applyBorder="1" applyAlignment="1">
      <alignment horizontal="justify" wrapText="1"/>
    </xf>
    <xf numFmtId="0" fontId="14" fillId="27" borderId="10" xfId="57" applyFont="1" applyFill="1" applyBorder="1">
      <alignment/>
      <protection/>
    </xf>
    <xf numFmtId="49" fontId="8" fillId="30" borderId="10" xfId="57" applyNumberFormat="1" applyFont="1" applyFill="1" applyBorder="1" applyAlignment="1">
      <alignment horizontal="center" wrapText="1"/>
      <protection/>
    </xf>
    <xf numFmtId="183" fontId="15" fillId="30" borderId="10" xfId="69" applyNumberFormat="1" applyFont="1" applyFill="1" applyBorder="1" applyAlignment="1">
      <alignment horizontal="right" wrapText="1"/>
    </xf>
    <xf numFmtId="0" fontId="10" fillId="30" borderId="10" xfId="57" applyFont="1" applyFill="1" applyBorder="1" applyAlignment="1">
      <alignment horizontal="center" wrapText="1"/>
      <protection/>
    </xf>
    <xf numFmtId="0" fontId="8" fillId="27" borderId="10" xfId="0" applyFont="1" applyFill="1" applyBorder="1" applyAlignment="1">
      <alignment horizontal="left" vertical="center" wrapText="1"/>
    </xf>
    <xf numFmtId="0" fontId="15" fillId="31" borderId="10" xfId="57" applyFont="1" applyFill="1" applyBorder="1">
      <alignment/>
      <protection/>
    </xf>
    <xf numFmtId="49" fontId="10" fillId="31" borderId="10" xfId="57" applyNumberFormat="1" applyFont="1" applyFill="1" applyBorder="1" applyAlignment="1">
      <alignment horizontal="center" wrapText="1"/>
      <protection/>
    </xf>
    <xf numFmtId="0" fontId="10" fillId="31" borderId="10" xfId="57" applyFont="1" applyFill="1" applyBorder="1" applyAlignment="1">
      <alignment horizontal="center" wrapText="1"/>
      <protection/>
    </xf>
    <xf numFmtId="183" fontId="10" fillId="31" borderId="10" xfId="69" applyNumberFormat="1" applyFont="1" applyFill="1" applyBorder="1" applyAlignment="1">
      <alignment horizontal="justify" wrapText="1"/>
    </xf>
    <xf numFmtId="0" fontId="13" fillId="32" borderId="10" xfId="57" applyFont="1" applyFill="1" applyBorder="1">
      <alignment/>
      <protection/>
    </xf>
    <xf numFmtId="0" fontId="14" fillId="32" borderId="10" xfId="57" applyFont="1" applyFill="1" applyBorder="1" applyAlignment="1">
      <alignment horizontal="center" wrapText="1"/>
      <protection/>
    </xf>
    <xf numFmtId="0" fontId="10" fillId="32" borderId="10" xfId="57" applyFont="1" applyFill="1" applyBorder="1" applyAlignment="1">
      <alignment horizontal="center" wrapText="1"/>
      <protection/>
    </xf>
    <xf numFmtId="183" fontId="10" fillId="32" borderId="10" xfId="69" applyNumberFormat="1" applyFont="1" applyFill="1" applyBorder="1" applyAlignment="1">
      <alignment horizontal="justify" wrapText="1"/>
    </xf>
    <xf numFmtId="0" fontId="13" fillId="31" borderId="10" xfId="57" applyFont="1" applyFill="1" applyBorder="1">
      <alignment/>
      <protection/>
    </xf>
    <xf numFmtId="0" fontId="2" fillId="31" borderId="10" xfId="57" applyFont="1" applyFill="1" applyBorder="1">
      <alignment/>
      <protection/>
    </xf>
    <xf numFmtId="49" fontId="15" fillId="31" borderId="10" xfId="57" applyNumberFormat="1" applyFont="1" applyFill="1" applyBorder="1" applyAlignment="1">
      <alignment horizontal="center" wrapText="1"/>
      <protection/>
    </xf>
    <xf numFmtId="0" fontId="14" fillId="32" borderId="10" xfId="57" applyFont="1" applyFill="1" applyBorder="1">
      <alignment/>
      <protection/>
    </xf>
    <xf numFmtId="49" fontId="15" fillId="32" borderId="10" xfId="57" applyNumberFormat="1" applyFont="1" applyFill="1" applyBorder="1" applyAlignment="1">
      <alignment horizontal="center" wrapText="1"/>
      <protection/>
    </xf>
    <xf numFmtId="49" fontId="10" fillId="32" borderId="10" xfId="57" applyNumberFormat="1" applyFont="1" applyFill="1" applyBorder="1" applyAlignment="1">
      <alignment horizontal="center" wrapText="1"/>
      <protection/>
    </xf>
    <xf numFmtId="0" fontId="14" fillId="31" borderId="10" xfId="57" applyFont="1" applyFill="1" applyBorder="1">
      <alignment/>
      <protection/>
    </xf>
    <xf numFmtId="0" fontId="10" fillId="32" borderId="10" xfId="57" applyFont="1" applyFill="1" applyBorder="1">
      <alignment/>
      <protection/>
    </xf>
    <xf numFmtId="0" fontId="10" fillId="31" borderId="10" xfId="57" applyFont="1" applyFill="1" applyBorder="1">
      <alignment/>
      <protection/>
    </xf>
    <xf numFmtId="49" fontId="2" fillId="31" borderId="10" xfId="57" applyNumberFormat="1" applyFont="1" applyFill="1" applyBorder="1" applyAlignment="1">
      <alignment horizontal="center" wrapText="1"/>
      <protection/>
    </xf>
    <xf numFmtId="49" fontId="6" fillId="32" borderId="10" xfId="57" applyNumberFormat="1" applyFont="1" applyFill="1" applyBorder="1" applyAlignment="1">
      <alignment vertical="top"/>
      <protection/>
    </xf>
    <xf numFmtId="0" fontId="2" fillId="32" borderId="10" xfId="57" applyFont="1" applyFill="1" applyBorder="1">
      <alignment/>
      <protection/>
    </xf>
    <xf numFmtId="0" fontId="15" fillId="31" borderId="10" xfId="57" applyFont="1" applyFill="1" applyBorder="1" applyAlignment="1">
      <alignment horizontal="center" wrapText="1"/>
      <protection/>
    </xf>
    <xf numFmtId="0" fontId="8" fillId="32" borderId="10" xfId="57" applyFont="1" applyFill="1" applyBorder="1" applyAlignment="1">
      <alignment horizontal="center" wrapText="1"/>
      <protection/>
    </xf>
    <xf numFmtId="183" fontId="15" fillId="32" borderId="10" xfId="69" applyNumberFormat="1" applyFont="1" applyFill="1" applyBorder="1" applyAlignment="1">
      <alignment horizontal="justify" wrapText="1"/>
    </xf>
    <xf numFmtId="49" fontId="14" fillId="32" borderId="10" xfId="57" applyNumberFormat="1" applyFont="1" applyFill="1" applyBorder="1" applyAlignment="1">
      <alignment horizontal="center" wrapText="1"/>
      <protection/>
    </xf>
    <xf numFmtId="0" fontId="13" fillId="31" borderId="10" xfId="57" applyFont="1" applyFill="1" applyBorder="1" applyAlignment="1">
      <alignment horizontal="center" wrapText="1"/>
      <protection/>
    </xf>
    <xf numFmtId="49" fontId="13" fillId="31" borderId="10" xfId="57" applyNumberFormat="1" applyFont="1" applyFill="1" applyBorder="1" applyAlignment="1">
      <alignment horizontal="center" wrapText="1"/>
      <protection/>
    </xf>
    <xf numFmtId="49" fontId="14" fillId="31" borderId="10" xfId="57" applyNumberFormat="1" applyFont="1" applyFill="1" applyBorder="1" applyAlignment="1">
      <alignment horizontal="center" wrapText="1"/>
      <protection/>
    </xf>
    <xf numFmtId="183" fontId="14" fillId="31" borderId="10" xfId="69" applyNumberFormat="1" applyFont="1" applyFill="1" applyBorder="1" applyAlignment="1">
      <alignment horizontal="justify" wrapText="1"/>
    </xf>
    <xf numFmtId="0" fontId="15" fillId="32" borderId="10" xfId="57" applyFont="1" applyFill="1" applyBorder="1">
      <alignment/>
      <protection/>
    </xf>
    <xf numFmtId="0" fontId="7" fillId="31" borderId="10" xfId="57" applyFont="1" applyFill="1" applyBorder="1">
      <alignment/>
      <protection/>
    </xf>
    <xf numFmtId="49" fontId="10" fillId="32" borderId="10" xfId="57" applyNumberFormat="1" applyFont="1" applyFill="1" applyBorder="1" applyAlignment="1">
      <alignment horizontal="center"/>
      <protection/>
    </xf>
    <xf numFmtId="49" fontId="8" fillId="31" borderId="10" xfId="57" applyNumberFormat="1" applyFont="1" applyFill="1" applyBorder="1" applyAlignment="1">
      <alignment horizontal="center" wrapText="1"/>
      <protection/>
    </xf>
    <xf numFmtId="0" fontId="13" fillId="33" borderId="10" xfId="57" applyFont="1" applyFill="1" applyBorder="1">
      <alignment/>
      <protection/>
    </xf>
    <xf numFmtId="0" fontId="14" fillId="33" borderId="10" xfId="57" applyFont="1" applyFill="1" applyBorder="1" applyAlignment="1">
      <alignment horizontal="center" wrapText="1"/>
      <protection/>
    </xf>
    <xf numFmtId="0" fontId="8" fillId="33" borderId="10" xfId="57" applyFont="1" applyFill="1" applyBorder="1" applyAlignment="1">
      <alignment horizontal="center" wrapText="1"/>
      <protection/>
    </xf>
    <xf numFmtId="183" fontId="8" fillId="33" borderId="10" xfId="69" applyNumberFormat="1" applyFont="1" applyFill="1" applyBorder="1" applyAlignment="1">
      <alignment horizontal="justify" wrapText="1"/>
    </xf>
    <xf numFmtId="0" fontId="14" fillId="33" borderId="10" xfId="57" applyFont="1" applyFill="1" applyBorder="1">
      <alignment/>
      <protection/>
    </xf>
    <xf numFmtId="49" fontId="8" fillId="33" borderId="10" xfId="57" applyNumberFormat="1" applyFont="1" applyFill="1" applyBorder="1" applyAlignment="1">
      <alignment horizontal="center" wrapText="1"/>
      <protection/>
    </xf>
    <xf numFmtId="49" fontId="2" fillId="33" borderId="10" xfId="57" applyNumberFormat="1" applyFont="1" applyFill="1" applyBorder="1" applyAlignment="1">
      <alignment horizontal="center" wrapText="1"/>
      <protection/>
    </xf>
    <xf numFmtId="0" fontId="10" fillId="33" borderId="10" xfId="57" applyFont="1" applyFill="1" applyBorder="1" applyAlignment="1">
      <alignment horizontal="center" wrapText="1"/>
      <protection/>
    </xf>
    <xf numFmtId="49" fontId="10" fillId="33" borderId="10" xfId="57" applyNumberFormat="1" applyFont="1" applyFill="1" applyBorder="1" applyAlignment="1">
      <alignment horizontal="center" wrapText="1"/>
      <protection/>
    </xf>
    <xf numFmtId="0" fontId="2" fillId="33" borderId="10" xfId="57" applyFont="1" applyFill="1" applyBorder="1">
      <alignment/>
      <protection/>
    </xf>
    <xf numFmtId="183" fontId="2" fillId="33" borderId="10" xfId="69" applyNumberFormat="1" applyFont="1" applyFill="1" applyBorder="1" applyAlignment="1">
      <alignment horizontal="justify" wrapText="1"/>
    </xf>
    <xf numFmtId="0" fontId="10" fillId="33" borderId="10" xfId="57" applyFont="1" applyFill="1" applyBorder="1">
      <alignment/>
      <protection/>
    </xf>
    <xf numFmtId="49" fontId="6" fillId="33" borderId="10" xfId="57" applyNumberFormat="1" applyFont="1" applyFill="1" applyBorder="1" applyAlignment="1">
      <alignment vertical="top"/>
      <protection/>
    </xf>
    <xf numFmtId="0" fontId="15" fillId="33" borderId="10" xfId="57" applyFont="1" applyFill="1" applyBorder="1">
      <alignment/>
      <protection/>
    </xf>
    <xf numFmtId="0" fontId="14" fillId="29" borderId="10" xfId="57" applyFont="1" applyFill="1" applyBorder="1">
      <alignment/>
      <protection/>
    </xf>
    <xf numFmtId="49" fontId="2" fillId="29" borderId="10" xfId="57" applyNumberFormat="1" applyFont="1" applyFill="1" applyBorder="1" applyAlignment="1">
      <alignment horizontal="center" wrapText="1"/>
      <protection/>
    </xf>
    <xf numFmtId="0" fontId="10" fillId="29" borderId="10" xfId="57" applyFont="1" applyFill="1" applyBorder="1" applyAlignment="1">
      <alignment horizontal="center" wrapText="1"/>
      <protection/>
    </xf>
    <xf numFmtId="183" fontId="8" fillId="29" borderId="10" xfId="69" applyNumberFormat="1" applyFont="1" applyFill="1" applyBorder="1" applyAlignment="1">
      <alignment horizontal="justify" wrapText="1"/>
    </xf>
    <xf numFmtId="0" fontId="13" fillId="29" borderId="10" xfId="57" applyFont="1" applyFill="1" applyBorder="1">
      <alignment/>
      <protection/>
    </xf>
    <xf numFmtId="49" fontId="10" fillId="29" borderId="10" xfId="57" applyNumberFormat="1" applyFont="1" applyFill="1" applyBorder="1" applyAlignment="1">
      <alignment horizontal="center" wrapText="1"/>
      <protection/>
    </xf>
    <xf numFmtId="0" fontId="2" fillId="29" borderId="10" xfId="57" applyFont="1" applyFill="1" applyBorder="1">
      <alignment/>
      <protection/>
    </xf>
    <xf numFmtId="183" fontId="2" fillId="29" borderId="10" xfId="69" applyNumberFormat="1" applyFont="1" applyFill="1" applyBorder="1" applyAlignment="1">
      <alignment horizontal="justify" wrapText="1"/>
    </xf>
    <xf numFmtId="49" fontId="6" fillId="29" borderId="10" xfId="57" applyNumberFormat="1" applyFont="1" applyFill="1" applyBorder="1" applyAlignment="1">
      <alignment vertical="top"/>
      <protection/>
    </xf>
    <xf numFmtId="0" fontId="2" fillId="34" borderId="10" xfId="57" applyFont="1" applyFill="1" applyBorder="1">
      <alignment/>
      <protection/>
    </xf>
    <xf numFmtId="0" fontId="8" fillId="34" borderId="10" xfId="57" applyFont="1" applyFill="1" applyBorder="1" applyAlignment="1">
      <alignment wrapText="1"/>
      <protection/>
    </xf>
    <xf numFmtId="49" fontId="8" fillId="34" borderId="10" xfId="57" applyNumberFormat="1" applyFont="1" applyFill="1" applyBorder="1" applyAlignment="1">
      <alignment horizontal="center" wrapText="1"/>
      <protection/>
    </xf>
    <xf numFmtId="0" fontId="8" fillId="34" borderId="10" xfId="57" applyFont="1" applyFill="1" applyBorder="1" applyAlignment="1">
      <alignment horizontal="center" wrapText="1"/>
      <protection/>
    </xf>
    <xf numFmtId="183" fontId="8" fillId="34" borderId="10" xfId="69" applyNumberFormat="1" applyFont="1" applyFill="1" applyBorder="1" applyAlignment="1">
      <alignment horizontal="justify" wrapText="1"/>
    </xf>
    <xf numFmtId="0" fontId="13" fillId="34" borderId="10" xfId="57" applyFont="1" applyFill="1" applyBorder="1">
      <alignment/>
      <protection/>
    </xf>
    <xf numFmtId="0" fontId="14" fillId="34" borderId="10" xfId="57" applyFont="1" applyFill="1" applyBorder="1" applyAlignment="1">
      <alignment horizontal="center" wrapText="1"/>
      <protection/>
    </xf>
    <xf numFmtId="0" fontId="2" fillId="34" borderId="10" xfId="57" applyFont="1" applyFill="1" applyBorder="1" applyAlignment="1">
      <alignment wrapText="1"/>
      <protection/>
    </xf>
    <xf numFmtId="183" fontId="2" fillId="34" borderId="10" xfId="69" applyNumberFormat="1" applyFont="1" applyFill="1" applyBorder="1" applyAlignment="1">
      <alignment horizontal="justify" wrapText="1"/>
    </xf>
    <xf numFmtId="0" fontId="2" fillId="34" borderId="10" xfId="57" applyFont="1" applyFill="1" applyBorder="1" applyAlignment="1">
      <alignment horizontal="center" wrapText="1"/>
      <protection/>
    </xf>
    <xf numFmtId="0" fontId="14" fillId="34" borderId="10" xfId="57" applyFont="1" applyFill="1" applyBorder="1">
      <alignment/>
      <protection/>
    </xf>
    <xf numFmtId="49" fontId="2" fillId="34" borderId="10" xfId="57" applyNumberFormat="1" applyFont="1" applyFill="1" applyBorder="1" applyAlignment="1">
      <alignment horizontal="center" wrapText="1"/>
      <protection/>
    </xf>
    <xf numFmtId="49" fontId="2" fillId="34" borderId="10" xfId="57" applyNumberFormat="1" applyFont="1" applyFill="1" applyBorder="1" applyAlignment="1">
      <alignment horizontal="center" vertical="center" wrapText="1"/>
      <protection/>
    </xf>
    <xf numFmtId="0" fontId="8" fillId="35" borderId="10" xfId="57" applyFont="1" applyFill="1" applyBorder="1" applyAlignment="1">
      <alignment horizontal="center" vertical="center" wrapText="1"/>
      <protection/>
    </xf>
    <xf numFmtId="49" fontId="6" fillId="34" borderId="10" xfId="57" applyNumberFormat="1" applyFont="1" applyFill="1" applyBorder="1" applyAlignment="1">
      <alignment vertical="top"/>
      <protection/>
    </xf>
    <xf numFmtId="0" fontId="10" fillId="34" borderId="10" xfId="57" applyFont="1" applyFill="1" applyBorder="1" applyAlignment="1">
      <alignment horizontal="center" wrapText="1"/>
      <protection/>
    </xf>
    <xf numFmtId="0" fontId="13" fillId="34" borderId="10" xfId="57" applyFont="1" applyFill="1" applyBorder="1" applyAlignment="1">
      <alignment horizontal="center" wrapText="1"/>
      <protection/>
    </xf>
    <xf numFmtId="49" fontId="14" fillId="34" borderId="10" xfId="57" applyNumberFormat="1" applyFont="1" applyFill="1" applyBorder="1" applyAlignment="1">
      <alignment horizontal="center" wrapText="1"/>
      <protection/>
    </xf>
    <xf numFmtId="0" fontId="7" fillId="34" borderId="10" xfId="57" applyFont="1" applyFill="1" applyBorder="1">
      <alignment/>
      <protection/>
    </xf>
    <xf numFmtId="0" fontId="2" fillId="34" borderId="10" xfId="0" applyFont="1" applyFill="1" applyBorder="1" applyAlignment="1">
      <alignment vertical="center" wrapText="1"/>
    </xf>
    <xf numFmtId="49" fontId="15" fillId="32" borderId="10" xfId="57" applyNumberFormat="1" applyFont="1" applyFill="1" applyBorder="1" applyAlignment="1">
      <alignment horizontal="center" vertical="center" wrapText="1"/>
      <protection/>
    </xf>
    <xf numFmtId="0" fontId="10" fillId="36" borderId="10" xfId="57" applyFont="1" applyFill="1" applyBorder="1" applyAlignment="1">
      <alignment horizontal="center" vertical="center" wrapText="1"/>
      <protection/>
    </xf>
    <xf numFmtId="0" fontId="14" fillId="29" borderId="10" xfId="57" applyFont="1" applyFill="1" applyBorder="1" applyAlignment="1">
      <alignment horizontal="center" wrapText="1"/>
      <protection/>
    </xf>
    <xf numFmtId="0" fontId="15" fillId="28" borderId="10" xfId="57" applyFont="1" applyFill="1" applyBorder="1" applyAlignment="1">
      <alignment vertical="top" wrapText="1"/>
      <protection/>
    </xf>
    <xf numFmtId="182" fontId="8" fillId="0" borderId="10" xfId="69" applyNumberFormat="1" applyFont="1" applyFill="1" applyBorder="1" applyAlignment="1">
      <alignment horizontal="right" wrapText="1"/>
    </xf>
    <xf numFmtId="182" fontId="8" fillId="34" borderId="10" xfId="69" applyNumberFormat="1" applyFont="1" applyFill="1" applyBorder="1" applyAlignment="1">
      <alignment horizontal="right" wrapText="1"/>
    </xf>
    <xf numFmtId="0" fontId="10" fillId="18" borderId="10" xfId="57" applyFont="1" applyFill="1" applyBorder="1" applyAlignment="1">
      <alignment horizontal="left" vertical="center" wrapText="1"/>
      <protection/>
    </xf>
    <xf numFmtId="0" fontId="8" fillId="22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vertical="center" wrapText="1"/>
      <protection/>
    </xf>
    <xf numFmtId="0" fontId="2" fillId="22" borderId="10" xfId="57" applyFont="1" applyFill="1" applyBorder="1" applyAlignment="1">
      <alignment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49" fontId="2" fillId="0" borderId="10" xfId="57" applyNumberFormat="1" applyFont="1" applyFill="1" applyBorder="1" applyAlignment="1">
      <alignment vertical="center" wrapText="1"/>
      <protection/>
    </xf>
    <xf numFmtId="0" fontId="2" fillId="3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7" applyFont="1" applyFill="1" applyBorder="1" applyAlignment="1">
      <alignment vertical="center" wrapText="1"/>
      <protection/>
    </xf>
    <xf numFmtId="0" fontId="8" fillId="22" borderId="10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8" fillId="3" borderId="10" xfId="57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7" applyFont="1" applyFill="1" applyBorder="1" applyAlignment="1">
      <alignment horizontal="left" vertical="center" wrapText="1"/>
      <protection/>
    </xf>
    <xf numFmtId="0" fontId="8" fillId="28" borderId="10" xfId="5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7" applyFont="1" applyFill="1" applyBorder="1" applyAlignment="1">
      <alignment vertical="center" wrapText="1"/>
      <protection/>
    </xf>
    <xf numFmtId="0" fontId="8" fillId="28" borderId="10" xfId="57" applyFont="1" applyFill="1" applyBorder="1" applyAlignment="1">
      <alignment vertical="center" wrapText="1"/>
      <protection/>
    </xf>
    <xf numFmtId="0" fontId="15" fillId="18" borderId="10" xfId="57" applyFont="1" applyFill="1" applyBorder="1" applyAlignment="1">
      <alignment vertical="center" wrapText="1"/>
      <protection/>
    </xf>
    <xf numFmtId="0" fontId="8" fillId="34" borderId="10" xfId="57" applyFont="1" applyFill="1" applyBorder="1" applyAlignment="1">
      <alignment vertical="center" wrapText="1"/>
      <protection/>
    </xf>
    <xf numFmtId="183" fontId="8" fillId="34" borderId="10" xfId="69" applyNumberFormat="1" applyFont="1" applyFill="1" applyBorder="1" applyAlignment="1">
      <alignment horizontal="right" wrapText="1"/>
    </xf>
    <xf numFmtId="183" fontId="2" fillId="34" borderId="10" xfId="69" applyNumberFormat="1" applyFont="1" applyFill="1" applyBorder="1" applyAlignment="1">
      <alignment horizontal="right" wrapText="1"/>
    </xf>
    <xf numFmtId="49" fontId="2" fillId="34" borderId="10" xfId="57" applyNumberFormat="1" applyFont="1" applyFill="1" applyBorder="1" applyAlignment="1">
      <alignment vertical="center" wrapText="1"/>
      <protection/>
    </xf>
    <xf numFmtId="0" fontId="2" fillId="34" borderId="10" xfId="57" applyFont="1" applyFill="1" applyBorder="1" applyAlignment="1">
      <alignment vertical="center" wrapText="1"/>
      <protection/>
    </xf>
    <xf numFmtId="0" fontId="8" fillId="34" borderId="10" xfId="57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5" fillId="34" borderId="10" xfId="57" applyNumberFormat="1" applyFont="1" applyFill="1" applyBorder="1" applyAlignment="1">
      <alignment vertical="top" wrapText="1"/>
      <protection/>
    </xf>
    <xf numFmtId="0" fontId="8" fillId="34" borderId="10" xfId="0" applyFont="1" applyFill="1" applyBorder="1" applyAlignment="1">
      <alignment vertical="center" wrapText="1"/>
    </xf>
    <xf numFmtId="0" fontId="17" fillId="34" borderId="10" xfId="57" applyFont="1" applyFill="1" applyBorder="1" applyAlignment="1">
      <alignment vertical="top" wrapText="1"/>
      <protection/>
    </xf>
    <xf numFmtId="49" fontId="17" fillId="34" borderId="10" xfId="57" applyNumberFormat="1" applyFont="1" applyFill="1" applyBorder="1" applyAlignment="1">
      <alignment horizontal="center" wrapText="1"/>
      <protection/>
    </xf>
    <xf numFmtId="0" fontId="3" fillId="7" borderId="13" xfId="57" applyFont="1" applyFill="1" applyBorder="1" applyAlignment="1">
      <alignment vertical="center" wrapText="1"/>
      <protection/>
    </xf>
    <xf numFmtId="0" fontId="3" fillId="7" borderId="10" xfId="57" applyFont="1" applyFill="1" applyBorder="1" applyAlignment="1">
      <alignment vertical="center" wrapText="1"/>
      <protection/>
    </xf>
    <xf numFmtId="0" fontId="12" fillId="4" borderId="10" xfId="57" applyFont="1" applyFill="1" applyBorder="1" applyAlignment="1">
      <alignment vertical="center" wrapText="1"/>
      <protection/>
    </xf>
    <xf numFmtId="0" fontId="14" fillId="20" borderId="10" xfId="57" applyFont="1" applyFill="1" applyBorder="1" applyAlignment="1">
      <alignment vertical="center" wrapText="1"/>
      <protection/>
    </xf>
    <xf numFmtId="0" fontId="10" fillId="31" borderId="10" xfId="57" applyFont="1" applyFill="1" applyBorder="1" applyAlignment="1">
      <alignment vertical="center" wrapText="1"/>
      <protection/>
    </xf>
    <xf numFmtId="0" fontId="10" fillId="32" borderId="10" xfId="57" applyFont="1" applyFill="1" applyBorder="1" applyAlignment="1">
      <alignment vertical="center" wrapText="1"/>
      <protection/>
    </xf>
    <xf numFmtId="0" fontId="8" fillId="33" borderId="10" xfId="57" applyFont="1" applyFill="1" applyBorder="1" applyAlignment="1">
      <alignment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15" fillId="31" borderId="10" xfId="57" applyFont="1" applyFill="1" applyBorder="1" applyAlignment="1">
      <alignment vertical="center" wrapText="1"/>
      <protection/>
    </xf>
    <xf numFmtId="0" fontId="8" fillId="29" borderId="10" xfId="57" applyFont="1" applyFill="1" applyBorder="1" applyAlignment="1">
      <alignment vertical="center" wrapText="1"/>
      <protection/>
    </xf>
    <xf numFmtId="0" fontId="10" fillId="32" borderId="10" xfId="57" applyFont="1" applyFill="1" applyBorder="1" applyAlignment="1">
      <alignment horizontal="left" vertical="center" wrapText="1"/>
      <protection/>
    </xf>
    <xf numFmtId="0" fontId="12" fillId="4" borderId="10" xfId="57" applyFont="1" applyFill="1" applyBorder="1" applyAlignment="1">
      <alignment horizontal="left" vertical="center" wrapText="1"/>
      <protection/>
    </xf>
    <xf numFmtId="0" fontId="14" fillId="21" borderId="10" xfId="57" applyFont="1" applyFill="1" applyBorder="1" applyAlignment="1">
      <alignment vertical="center" wrapText="1"/>
      <protection/>
    </xf>
    <xf numFmtId="0" fontId="2" fillId="33" borderId="10" xfId="57" applyFont="1" applyFill="1" applyBorder="1" applyAlignment="1">
      <alignment vertical="center" wrapText="1"/>
      <protection/>
    </xf>
    <xf numFmtId="49" fontId="15" fillId="32" borderId="10" xfId="57" applyNumberFormat="1" applyFont="1" applyFill="1" applyBorder="1" applyAlignment="1">
      <alignment vertical="center" wrapText="1"/>
      <protection/>
    </xf>
    <xf numFmtId="0" fontId="2" fillId="29" borderId="10" xfId="57" applyFont="1" applyFill="1" applyBorder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0" fillId="20" borderId="10" xfId="57" applyFont="1" applyFill="1" applyBorder="1" applyAlignment="1">
      <alignment vertical="center" wrapText="1"/>
      <protection/>
    </xf>
    <xf numFmtId="0" fontId="8" fillId="33" borderId="10" xfId="57" applyFont="1" applyFill="1" applyBorder="1" applyAlignment="1">
      <alignment horizontal="left" vertical="center" wrapText="1"/>
      <protection/>
    </xf>
    <xf numFmtId="0" fontId="4" fillId="38" borderId="10" xfId="57" applyFont="1" applyFill="1" applyBorder="1" applyAlignment="1">
      <alignment wrapText="1"/>
      <protection/>
    </xf>
    <xf numFmtId="0" fontId="8" fillId="38" borderId="10" xfId="57" applyFont="1" applyFill="1" applyBorder="1" applyAlignment="1">
      <alignment vertical="center" wrapText="1"/>
      <protection/>
    </xf>
    <xf numFmtId="49" fontId="8" fillId="38" borderId="10" xfId="57" applyNumberFormat="1" applyFont="1" applyFill="1" applyBorder="1" applyAlignment="1">
      <alignment horizontal="center" wrapText="1"/>
      <protection/>
    </xf>
    <xf numFmtId="0" fontId="8" fillId="38" borderId="10" xfId="57" applyFont="1" applyFill="1" applyBorder="1" applyAlignment="1">
      <alignment horizontal="center" wrapText="1"/>
      <protection/>
    </xf>
    <xf numFmtId="183" fontId="2" fillId="38" borderId="10" xfId="69" applyNumberFormat="1" applyFont="1" applyFill="1" applyBorder="1" applyAlignment="1">
      <alignment horizontal="right" wrapText="1"/>
    </xf>
    <xf numFmtId="49" fontId="2" fillId="28" borderId="10" xfId="57" applyNumberFormat="1" applyFont="1" applyFill="1" applyBorder="1" applyAlignment="1">
      <alignment horizontal="center" wrapText="1"/>
      <protection/>
    </xf>
    <xf numFmtId="183" fontId="8" fillId="28" borderId="10" xfId="69" applyNumberFormat="1" applyFont="1" applyFill="1" applyBorder="1" applyAlignment="1">
      <alignment horizontal="right" wrapText="1"/>
    </xf>
    <xf numFmtId="0" fontId="2" fillId="27" borderId="10" xfId="57" applyFont="1" applyFill="1" applyBorder="1">
      <alignment/>
      <protection/>
    </xf>
    <xf numFmtId="0" fontId="8" fillId="27" borderId="10" xfId="57" applyFont="1" applyFill="1" applyBorder="1" applyAlignment="1">
      <alignment vertical="center" wrapText="1"/>
      <protection/>
    </xf>
    <xf numFmtId="0" fontId="13" fillId="27" borderId="10" xfId="57" applyFont="1" applyFill="1" applyBorder="1" applyAlignment="1">
      <alignment horizontal="center" wrapText="1"/>
      <protection/>
    </xf>
    <xf numFmtId="0" fontId="17" fillId="34" borderId="10" xfId="57" applyFont="1" applyFill="1" applyBorder="1" applyAlignment="1">
      <alignment wrapText="1"/>
      <protection/>
    </xf>
    <xf numFmtId="0" fontId="13" fillId="7" borderId="10" xfId="57" applyFont="1" applyFill="1" applyBorder="1" applyAlignment="1">
      <alignment vertical="center" wrapText="1"/>
      <protection/>
    </xf>
    <xf numFmtId="183" fontId="2" fillId="0" borderId="10" xfId="69" applyNumberFormat="1" applyFont="1" applyFill="1" applyBorder="1" applyAlignment="1">
      <alignment wrapText="1"/>
    </xf>
    <xf numFmtId="183" fontId="8" fillId="0" borderId="10" xfId="69" applyNumberFormat="1" applyFont="1" applyFill="1" applyBorder="1" applyAlignment="1">
      <alignment wrapText="1"/>
    </xf>
    <xf numFmtId="0" fontId="2" fillId="28" borderId="10" xfId="57" applyFont="1" applyFill="1" applyBorder="1" applyAlignment="1">
      <alignment vertical="center" wrapText="1"/>
      <protection/>
    </xf>
    <xf numFmtId="0" fontId="18" fillId="0" borderId="0" xfId="55" applyFont="1" applyFill="1" applyAlignment="1">
      <alignment/>
      <protection/>
    </xf>
    <xf numFmtId="0" fontId="18" fillId="0" borderId="0" xfId="55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183" fontId="2" fillId="0" borderId="10" xfId="68" applyNumberFormat="1" applyFont="1" applyBorder="1" applyAlignment="1">
      <alignment horizontal="right" vertical="center"/>
    </xf>
    <xf numFmtId="0" fontId="2" fillId="0" borderId="10" xfId="55" applyFont="1" applyFill="1" applyBorder="1" applyAlignment="1">
      <alignment vertical="center" wrapText="1"/>
      <protection/>
    </xf>
    <xf numFmtId="183" fontId="13" fillId="0" borderId="10" xfId="68" applyNumberFormat="1" applyFont="1" applyBorder="1" applyAlignment="1">
      <alignment horizontal="right" vertical="center"/>
    </xf>
    <xf numFmtId="183" fontId="13" fillId="0" borderId="10" xfId="68" applyNumberFormat="1" applyFont="1" applyFill="1" applyBorder="1" applyAlignment="1">
      <alignment horizontal="right" vertical="center"/>
    </xf>
    <xf numFmtId="0" fontId="15" fillId="27" borderId="10" xfId="57" applyFont="1" applyFill="1" applyBorder="1" applyAlignment="1">
      <alignment vertical="top" wrapText="1"/>
      <protection/>
    </xf>
    <xf numFmtId="183" fontId="8" fillId="29" borderId="10" xfId="69" applyNumberFormat="1" applyFont="1" applyFill="1" applyBorder="1" applyAlignment="1">
      <alignment horizontal="right" wrapText="1"/>
    </xf>
    <xf numFmtId="0" fontId="2" fillId="29" borderId="10" xfId="57" applyFont="1" applyFill="1" applyBorder="1" applyAlignment="1">
      <alignment vertical="top" wrapText="1"/>
      <protection/>
    </xf>
    <xf numFmtId="49" fontId="17" fillId="29" borderId="10" xfId="57" applyNumberFormat="1" applyFont="1" applyFill="1" applyBorder="1" applyAlignment="1">
      <alignment horizontal="center" wrapText="1"/>
      <protection/>
    </xf>
    <xf numFmtId="0" fontId="9" fillId="29" borderId="0" xfId="57" applyFont="1" applyFill="1" applyAlignment="1">
      <alignment wrapText="1"/>
      <protection/>
    </xf>
    <xf numFmtId="0" fontId="17" fillId="29" borderId="10" xfId="57" applyFont="1" applyFill="1" applyBorder="1" applyAlignment="1">
      <alignment wrapText="1"/>
      <protection/>
    </xf>
    <xf numFmtId="0" fontId="8" fillId="29" borderId="10" xfId="57" applyFont="1" applyFill="1" applyBorder="1">
      <alignment/>
      <protection/>
    </xf>
    <xf numFmtId="0" fontId="10" fillId="29" borderId="10" xfId="57" applyFont="1" applyFill="1" applyBorder="1">
      <alignment/>
      <protection/>
    </xf>
    <xf numFmtId="49" fontId="5" fillId="29" borderId="10" xfId="57" applyNumberFormat="1" applyFont="1" applyFill="1" applyBorder="1" applyAlignment="1">
      <alignment vertical="top"/>
      <protection/>
    </xf>
    <xf numFmtId="0" fontId="2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3" fillId="39" borderId="10" xfId="0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vertical="center"/>
    </xf>
    <xf numFmtId="183" fontId="13" fillId="39" borderId="10" xfId="66" applyNumberFormat="1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horizontal="center" vertical="center"/>
    </xf>
    <xf numFmtId="0" fontId="2" fillId="40" borderId="10" xfId="0" applyFont="1" applyFill="1" applyBorder="1" applyAlignment="1">
      <alignment vertical="center"/>
    </xf>
    <xf numFmtId="183" fontId="2" fillId="40" borderId="10" xfId="66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6" applyNumberFormat="1" applyFont="1" applyFill="1" applyBorder="1" applyAlignment="1">
      <alignment horizontal="center" vertical="center"/>
    </xf>
    <xf numFmtId="0" fontId="8" fillId="4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83" fontId="2" fillId="0" borderId="10" xfId="66" applyNumberFormat="1" applyFont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  <protection/>
    </xf>
    <xf numFmtId="0" fontId="2" fillId="0" borderId="10" xfId="58" applyFont="1" applyBorder="1" applyAlignment="1">
      <alignment vertical="center" wrapText="1"/>
      <protection/>
    </xf>
    <xf numFmtId="0" fontId="2" fillId="40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vertical="center" wrapText="1"/>
    </xf>
    <xf numFmtId="183" fontId="2" fillId="41" borderId="10" xfId="66" applyNumberFormat="1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left" vertical="center"/>
    </xf>
    <xf numFmtId="182" fontId="13" fillId="39" borderId="10" xfId="66" applyNumberFormat="1" applyFont="1" applyFill="1" applyBorder="1" applyAlignment="1">
      <alignment horizontal="center" vertical="center"/>
    </xf>
    <xf numFmtId="189" fontId="0" fillId="0" borderId="0" xfId="0" applyNumberFormat="1" applyAlignment="1">
      <alignment/>
    </xf>
    <xf numFmtId="0" fontId="13" fillId="42" borderId="10" xfId="0" applyFont="1" applyFill="1" applyBorder="1" applyAlignment="1">
      <alignment horizontal="left" vertical="center"/>
    </xf>
    <xf numFmtId="0" fontId="13" fillId="42" borderId="10" xfId="0" applyFont="1" applyFill="1" applyBorder="1" applyAlignment="1">
      <alignment vertical="center" wrapText="1"/>
    </xf>
    <xf numFmtId="182" fontId="13" fillId="42" borderId="10" xfId="66" applyNumberFormat="1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 horizontal="left" vertical="center"/>
    </xf>
    <xf numFmtId="0" fontId="13" fillId="40" borderId="10" xfId="0" applyFont="1" applyFill="1" applyBorder="1" applyAlignment="1">
      <alignment vertical="center" wrapText="1"/>
    </xf>
    <xf numFmtId="182" fontId="13" fillId="40" borderId="10" xfId="66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82" fontId="2" fillId="27" borderId="10" xfId="66" applyNumberFormat="1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182" fontId="2" fillId="0" borderId="10" xfId="66" applyNumberFormat="1" applyFont="1" applyBorder="1" applyAlignment="1">
      <alignment horizontal="center" vertical="center"/>
    </xf>
    <xf numFmtId="183" fontId="13" fillId="43" borderId="10" xfId="66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190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/>
    </xf>
    <xf numFmtId="199" fontId="13" fillId="0" borderId="10" xfId="0" applyNumberFormat="1" applyFont="1" applyBorder="1" applyAlignment="1">
      <alignment/>
    </xf>
    <xf numFmtId="199" fontId="8" fillId="0" borderId="10" xfId="0" applyNumberFormat="1" applyFont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199" fontId="8" fillId="27" borderId="10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wrapText="1"/>
    </xf>
    <xf numFmtId="199" fontId="2" fillId="27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right" vertical="center" wrapText="1"/>
    </xf>
    <xf numFmtId="196" fontId="13" fillId="4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54" applyFont="1">
      <alignment/>
      <protection/>
    </xf>
    <xf numFmtId="0" fontId="5" fillId="0" borderId="0" xfId="54" applyFont="1" applyAlignment="1">
      <alignment wrapText="1"/>
      <protection/>
    </xf>
    <xf numFmtId="0" fontId="3" fillId="0" borderId="0" xfId="53" applyFont="1" applyAlignment="1">
      <alignment horizontal="center" vertical="center" wrapText="1"/>
      <protection/>
    </xf>
    <xf numFmtId="0" fontId="11" fillId="0" borderId="0" xfId="53" applyFont="1">
      <alignment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9" fillId="39" borderId="10" xfId="53" applyFont="1" applyFill="1" applyBorder="1" applyAlignment="1">
      <alignment vertical="center" wrapText="1"/>
      <protection/>
    </xf>
    <xf numFmtId="0" fontId="9" fillId="39" borderId="10" xfId="53" applyFont="1" applyFill="1" applyBorder="1" applyAlignment="1">
      <alignment horizontal="center" vertical="center" wrapText="1"/>
      <protection/>
    </xf>
    <xf numFmtId="199" fontId="9" fillId="39" borderId="10" xfId="53" applyNumberFormat="1" applyFont="1" applyFill="1" applyBorder="1" applyAlignment="1">
      <alignment vertical="center"/>
      <protection/>
    </xf>
    <xf numFmtId="0" fontId="10" fillId="42" borderId="10" xfId="53" applyFont="1" applyFill="1" applyBorder="1" applyAlignment="1">
      <alignment horizontal="left" vertical="center" wrapText="1"/>
      <protection/>
    </xf>
    <xf numFmtId="0" fontId="10" fillId="42" borderId="10" xfId="53" applyFont="1" applyFill="1" applyBorder="1" applyAlignment="1">
      <alignment horizontal="center" vertical="center" wrapText="1"/>
      <protection/>
    </xf>
    <xf numFmtId="49" fontId="10" fillId="42" borderId="10" xfId="53" applyNumberFormat="1" applyFont="1" applyFill="1" applyBorder="1" applyAlignment="1">
      <alignment horizontal="center" vertical="center" wrapText="1"/>
      <protection/>
    </xf>
    <xf numFmtId="199" fontId="10" fillId="42" borderId="10" xfId="53" applyNumberFormat="1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horizontal="left" vertical="center" wrapText="1"/>
      <protection/>
    </xf>
    <xf numFmtId="0" fontId="8" fillId="29" borderId="10" xfId="53" applyFont="1" applyFill="1" applyBorder="1" applyAlignment="1">
      <alignment horizontal="center" vertical="center" wrapText="1"/>
      <protection/>
    </xf>
    <xf numFmtId="49" fontId="8" fillId="29" borderId="10" xfId="53" applyNumberFormat="1" applyFont="1" applyFill="1" applyBorder="1" applyAlignment="1">
      <alignment horizontal="center" vertical="center" wrapText="1"/>
      <protection/>
    </xf>
    <xf numFmtId="199" fontId="8" fillId="29" borderId="10" xfId="53" applyNumberFormat="1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horizontal="center" vertical="center" wrapText="1"/>
      <protection/>
    </xf>
    <xf numFmtId="49" fontId="8" fillId="28" borderId="10" xfId="53" applyNumberFormat="1" applyFont="1" applyFill="1" applyBorder="1" applyAlignment="1">
      <alignment horizontal="center" vertical="center" wrapText="1"/>
      <protection/>
    </xf>
    <xf numFmtId="199" fontId="8" fillId="28" borderId="10" xfId="53" applyNumberFormat="1" applyFont="1" applyFill="1" applyBorder="1" applyAlignment="1">
      <alignment vertical="center" wrapText="1"/>
      <protection/>
    </xf>
    <xf numFmtId="0" fontId="8" fillId="34" borderId="10" xfId="53" applyFont="1" applyFill="1" applyBorder="1" applyAlignment="1">
      <alignment vertical="center" wrapText="1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49" fontId="8" fillId="34" borderId="10" xfId="53" applyNumberFormat="1" applyFont="1" applyFill="1" applyBorder="1" applyAlignment="1">
      <alignment horizontal="center" vertical="center" wrapText="1"/>
      <protection/>
    </xf>
    <xf numFmtId="199" fontId="8" fillId="34" borderId="10" xfId="53" applyNumberFormat="1" applyFont="1" applyFill="1" applyBorder="1" applyAlignment="1">
      <alignment vertical="center" wrapText="1"/>
      <protection/>
    </xf>
    <xf numFmtId="0" fontId="8" fillId="0" borderId="10" xfId="53" applyFont="1" applyBorder="1" applyAlignment="1">
      <alignment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199" fontId="8" fillId="0" borderId="10" xfId="53" applyNumberFormat="1" applyFont="1" applyBorder="1" applyAlignment="1">
      <alignment vertical="center" wrapText="1"/>
      <protection/>
    </xf>
    <xf numFmtId="49" fontId="2" fillId="0" borderId="10" xfId="56" applyNumberFormat="1" applyFont="1" applyBorder="1" applyAlignment="1">
      <alignment vertical="center" wrapText="1"/>
      <protection/>
    </xf>
    <xf numFmtId="199" fontId="8" fillId="27" borderId="10" xfId="53" applyNumberFormat="1" applyFont="1" applyFill="1" applyBorder="1" applyAlignment="1">
      <alignment vertical="center" wrapText="1"/>
      <protection/>
    </xf>
    <xf numFmtId="0" fontId="14" fillId="31" borderId="10" xfId="53" applyFont="1" applyFill="1" applyBorder="1" applyAlignment="1">
      <alignment horizontal="right" vertical="center" wrapText="1"/>
      <protection/>
    </xf>
    <xf numFmtId="0" fontId="8" fillId="31" borderId="10" xfId="53" applyFont="1" applyFill="1" applyBorder="1" applyAlignment="1">
      <alignment horizontal="center" vertical="center" wrapText="1"/>
      <protection/>
    </xf>
    <xf numFmtId="49" fontId="8" fillId="31" borderId="10" xfId="53" applyNumberFormat="1" applyFont="1" applyFill="1" applyBorder="1" applyAlignment="1">
      <alignment horizontal="center" vertical="center" wrapText="1"/>
      <protection/>
    </xf>
    <xf numFmtId="199" fontId="14" fillId="31" borderId="10" xfId="53" applyNumberFormat="1" applyFont="1" applyFill="1" applyBorder="1" applyAlignment="1">
      <alignment vertical="center" wrapText="1"/>
      <protection/>
    </xf>
    <xf numFmtId="0" fontId="2" fillId="37" borderId="10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0" fontId="8" fillId="27" borderId="10" xfId="53" applyFont="1" applyFill="1" applyBorder="1" applyAlignment="1">
      <alignment horizontal="left" vertical="center" wrapText="1"/>
      <protection/>
    </xf>
    <xf numFmtId="0" fontId="8" fillId="27" borderId="10" xfId="53" applyFont="1" applyFill="1" applyBorder="1" applyAlignment="1">
      <alignment horizontal="center" vertical="center" wrapText="1"/>
      <protection/>
    </xf>
    <xf numFmtId="49" fontId="8" fillId="27" borderId="10" xfId="53" applyNumberFormat="1" applyFont="1" applyFill="1" applyBorder="1" applyAlignment="1">
      <alignment horizontal="center" vertical="center" wrapText="1"/>
      <protection/>
    </xf>
    <xf numFmtId="0" fontId="8" fillId="27" borderId="10" xfId="53" applyFont="1" applyFill="1" applyBorder="1" applyAlignment="1">
      <alignment vertical="center" wrapText="1"/>
      <protection/>
    </xf>
    <xf numFmtId="182" fontId="43" fillId="27" borderId="10" xfId="66" applyNumberFormat="1" applyFont="1" applyFill="1" applyBorder="1" applyAlignment="1">
      <alignment horizontal="center" vertical="center"/>
    </xf>
    <xf numFmtId="183" fontId="43" fillId="27" borderId="10" xfId="66" applyNumberFormat="1" applyFont="1" applyFill="1" applyBorder="1" applyAlignment="1">
      <alignment horizontal="center" vertical="center"/>
    </xf>
    <xf numFmtId="0" fontId="8" fillId="24" borderId="10" xfId="57" applyFont="1" applyFill="1" applyBorder="1" applyAlignment="1">
      <alignment horizontal="center" wrapText="1"/>
      <protection/>
    </xf>
    <xf numFmtId="183" fontId="44" fillId="0" borderId="10" xfId="69" applyNumberFormat="1" applyFont="1" applyFill="1" applyBorder="1" applyAlignment="1">
      <alignment horizontal="right" wrapText="1"/>
    </xf>
    <xf numFmtId="183" fontId="44" fillId="0" borderId="10" xfId="69" applyNumberFormat="1" applyFont="1" applyFill="1" applyBorder="1" applyAlignment="1">
      <alignment wrapText="1"/>
    </xf>
    <xf numFmtId="183" fontId="44" fillId="0" borderId="10" xfId="69" applyNumberFormat="1" applyFont="1" applyFill="1" applyBorder="1" applyAlignment="1">
      <alignment horizontal="justify" wrapText="1"/>
    </xf>
    <xf numFmtId="0" fontId="44" fillId="27" borderId="10" xfId="0" applyFont="1" applyFill="1" applyBorder="1" applyAlignment="1">
      <alignment vertical="center" wrapText="1"/>
    </xf>
    <xf numFmtId="0" fontId="45" fillId="0" borderId="10" xfId="53" applyFont="1" applyBorder="1" applyAlignment="1">
      <alignment vertical="center" wrapText="1"/>
      <protection/>
    </xf>
    <xf numFmtId="199" fontId="45" fillId="0" borderId="10" xfId="53" applyNumberFormat="1" applyFont="1" applyBorder="1" applyAlignment="1">
      <alignment vertical="center" wrapText="1"/>
      <protection/>
    </xf>
    <xf numFmtId="0" fontId="2" fillId="27" borderId="10" xfId="53" applyFont="1" applyFill="1" applyBorder="1" applyAlignment="1">
      <alignment horizontal="center" vertical="center" wrapText="1"/>
      <protection/>
    </xf>
    <xf numFmtId="49" fontId="2" fillId="27" borderId="10" xfId="53" applyNumberFormat="1" applyFont="1" applyFill="1" applyBorder="1" applyAlignment="1">
      <alignment horizontal="center" vertical="center" wrapText="1"/>
      <protection/>
    </xf>
    <xf numFmtId="0" fontId="2" fillId="27" borderId="10" xfId="53" applyFont="1" applyFill="1" applyBorder="1" applyAlignment="1">
      <alignment vertical="center" wrapText="1"/>
      <protection/>
    </xf>
    <xf numFmtId="199" fontId="2" fillId="27" borderId="10" xfId="53" applyNumberFormat="1" applyFont="1" applyFill="1" applyBorder="1" applyAlignment="1">
      <alignment vertical="center" wrapText="1"/>
      <protection/>
    </xf>
    <xf numFmtId="0" fontId="2" fillId="0" borderId="0" xfId="55" applyFont="1" applyFill="1" applyAlignment="1">
      <alignment horizontal="right"/>
      <protection/>
    </xf>
    <xf numFmtId="0" fontId="18" fillId="0" borderId="0" xfId="55" applyFont="1" applyFill="1" applyAlignment="1">
      <alignment horizontal="center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0" xfId="55" applyFont="1" applyAlignment="1">
      <alignment horizontal="right"/>
      <protection/>
    </xf>
    <xf numFmtId="0" fontId="13" fillId="0" borderId="13" xfId="55" applyFont="1" applyFill="1" applyBorder="1" applyAlignment="1">
      <alignment horizontal="left" vertical="center"/>
      <protection/>
    </xf>
    <xf numFmtId="0" fontId="1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Alignment="1">
      <alignment horizontal="center" wrapText="1"/>
      <protection/>
    </xf>
    <xf numFmtId="0" fontId="3" fillId="0" borderId="0" xfId="55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5" applyFont="1" applyFill="1" applyBorder="1" applyAlignment="1">
      <alignment horizontal="center"/>
      <protection/>
    </xf>
    <xf numFmtId="0" fontId="13" fillId="4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3" fillId="43" borderId="13" xfId="0" applyFont="1" applyFill="1" applyBorder="1" applyAlignment="1">
      <alignment horizontal="right" vertical="center" wrapText="1"/>
    </xf>
    <xf numFmtId="0" fontId="0" fillId="43" borderId="17" xfId="0" applyFill="1" applyBorder="1" applyAlignment="1">
      <alignment horizontal="right" vertical="center"/>
    </xf>
    <xf numFmtId="0" fontId="0" fillId="43" borderId="11" xfId="0" applyFill="1" applyBorder="1" applyAlignment="1">
      <alignment horizontal="right" vertic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0" fontId="2" fillId="0" borderId="0" xfId="69" applyFont="1" applyAlignment="1">
      <alignment horizontal="right"/>
    </xf>
    <xf numFmtId="0" fontId="0" fillId="0" borderId="0" xfId="0" applyAlignment="1">
      <alignment/>
    </xf>
    <xf numFmtId="180" fontId="2" fillId="0" borderId="0" xfId="69" applyFont="1" applyAlignment="1">
      <alignment horizontal="right" wrapText="1"/>
    </xf>
    <xf numFmtId="0" fontId="0" fillId="0" borderId="0" xfId="0" applyAlignment="1">
      <alignment wrapText="1"/>
    </xf>
    <xf numFmtId="0" fontId="8" fillId="24" borderId="15" xfId="57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3" fillId="0" borderId="0" xfId="57" applyFont="1" applyAlignment="1">
      <alignment horizontal="center" wrapText="1"/>
      <protection/>
    </xf>
    <xf numFmtId="3" fontId="8" fillId="24" borderId="13" xfId="69" applyNumberFormat="1" applyFont="1" applyFill="1" applyBorder="1" applyAlignment="1">
      <alignment horizontal="center" vertical="center" wrapText="1"/>
    </xf>
    <xf numFmtId="0" fontId="2" fillId="0" borderId="0" xfId="55" applyFont="1" applyAlignment="1">
      <alignment horizontal="right" wrapText="1"/>
      <protection/>
    </xf>
    <xf numFmtId="0" fontId="9" fillId="14" borderId="13" xfId="57" applyFont="1" applyFill="1" applyBorder="1" applyAlignment="1">
      <alignment wrapText="1"/>
      <protection/>
    </xf>
    <xf numFmtId="0" fontId="9" fillId="14" borderId="17" xfId="57" applyFont="1" applyFill="1" applyBorder="1" applyAlignment="1">
      <alignment wrapText="1"/>
      <protection/>
    </xf>
    <xf numFmtId="0" fontId="9" fillId="14" borderId="11" xfId="57" applyFont="1" applyFill="1" applyBorder="1" applyAlignment="1">
      <alignment wrapText="1"/>
      <protection/>
    </xf>
    <xf numFmtId="49" fontId="2" fillId="0" borderId="15" xfId="57" applyNumberFormat="1" applyFont="1" applyBorder="1" applyAlignment="1">
      <alignment horizontal="center" vertical="center" wrapText="1"/>
      <protection/>
    </xf>
    <xf numFmtId="0" fontId="16" fillId="26" borderId="13" xfId="57" applyFont="1" applyFill="1" applyBorder="1" applyAlignment="1">
      <alignment horizontal="center" wrapText="1"/>
      <protection/>
    </xf>
    <xf numFmtId="0" fontId="16" fillId="26" borderId="17" xfId="57" applyFont="1" applyFill="1" applyBorder="1" applyAlignment="1">
      <alignment horizontal="center" wrapText="1"/>
      <protection/>
    </xf>
    <xf numFmtId="0" fontId="16" fillId="26" borderId="11" xfId="57" applyFont="1" applyFill="1" applyBorder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0" fontId="0" fillId="0" borderId="14" xfId="0" applyBorder="1" applyAlignment="1">
      <alignment horizontal="center" vertical="center"/>
    </xf>
    <xf numFmtId="0" fontId="3" fillId="0" borderId="0" xfId="57" applyFont="1" applyAlignment="1">
      <alignment horizontal="center"/>
      <protection/>
    </xf>
    <xf numFmtId="0" fontId="16" fillId="25" borderId="13" xfId="57" applyFont="1" applyFill="1" applyBorder="1" applyAlignment="1">
      <alignment horizontal="center"/>
      <protection/>
    </xf>
    <xf numFmtId="0" fontId="16" fillId="25" borderId="17" xfId="57" applyFont="1" applyFill="1" applyBorder="1" applyAlignment="1">
      <alignment horizontal="center"/>
      <protection/>
    </xf>
    <xf numFmtId="0" fontId="16" fillId="25" borderId="11" xfId="57" applyFont="1" applyFill="1" applyBorder="1" applyAlignment="1">
      <alignment horizontal="center"/>
      <protection/>
    </xf>
    <xf numFmtId="0" fontId="8" fillId="24" borderId="15" xfId="57" applyFont="1" applyFill="1" applyBorder="1" applyAlignment="1">
      <alignment horizontal="center" vertical="center"/>
      <protection/>
    </xf>
    <xf numFmtId="0" fontId="13" fillId="0" borderId="13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0" fillId="0" borderId="18" xfId="0" applyBorder="1" applyAlignment="1">
      <alignment horizontal="center" vertical="center" wrapText="1"/>
    </xf>
    <xf numFmtId="199" fontId="8" fillId="0" borderId="15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53" applyFont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44" fontId="8" fillId="0" borderId="13" xfId="53" applyNumberFormat="1" applyFont="1" applyBorder="1" applyAlignment="1">
      <alignment horizontal="center" vertical="center" wrapText="1"/>
      <protection/>
    </xf>
    <xf numFmtId="44" fontId="0" fillId="0" borderId="17" xfId="0" applyNumberForma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7" xfId="54"/>
    <cellStyle name="Обычный_Приложение 4-источники (август 2010)" xfId="55"/>
    <cellStyle name="Обычный_Приложения 1-9 к бюджету 2007 Поправка" xfId="56"/>
    <cellStyle name="Обычный_Приложения 2,3-расходы (август 2010)" xfId="57"/>
    <cellStyle name="Обычный_Проект бюджета 2010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Приложение 4-источники (август 2010)" xfId="68"/>
    <cellStyle name="Финансовый_Приложения 2,3-расходы (август 2010)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tabSelected="1"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29.7109375" style="298" customWidth="1"/>
    <col min="2" max="2" width="47.7109375" style="298" customWidth="1"/>
    <col min="3" max="5" width="14.7109375" style="298" customWidth="1"/>
    <col min="6" max="16384" width="9.140625" style="298" customWidth="1"/>
  </cols>
  <sheetData>
    <row r="1" spans="1:5" ht="15" customHeight="1">
      <c r="A1" s="452" t="s">
        <v>28</v>
      </c>
      <c r="B1" s="452"/>
      <c r="C1" s="452"/>
      <c r="D1" s="452"/>
      <c r="E1" s="452"/>
    </row>
    <row r="2" spans="1:5" ht="15" customHeight="1">
      <c r="A2" s="444" t="s">
        <v>29</v>
      </c>
      <c r="B2" s="444"/>
      <c r="C2" s="444"/>
      <c r="D2" s="444"/>
      <c r="E2" s="444"/>
    </row>
    <row r="3" spans="1:5" ht="15" customHeight="1">
      <c r="A3" s="444" t="s">
        <v>30</v>
      </c>
      <c r="B3" s="444"/>
      <c r="C3" s="444"/>
      <c r="D3" s="444"/>
      <c r="E3" s="444"/>
    </row>
    <row r="4" spans="1:5" ht="15" customHeight="1">
      <c r="A4" s="444" t="s">
        <v>31</v>
      </c>
      <c r="B4" s="444"/>
      <c r="C4" s="444"/>
      <c r="D4" s="444"/>
      <c r="E4" s="444"/>
    </row>
    <row r="5" spans="1:5" ht="15" customHeight="1">
      <c r="A5" s="444" t="s">
        <v>645</v>
      </c>
      <c r="B5" s="444"/>
      <c r="C5" s="444"/>
      <c r="D5" s="444"/>
      <c r="E5" s="444"/>
    </row>
    <row r="6" spans="1:5" ht="15" customHeight="1">
      <c r="A6" s="445"/>
      <c r="B6" s="445"/>
      <c r="C6" s="445"/>
      <c r="D6" s="445"/>
      <c r="E6" s="445"/>
    </row>
    <row r="7" spans="1:5" ht="15" customHeight="1">
      <c r="A7" s="299"/>
      <c r="B7" s="299"/>
      <c r="C7" s="299"/>
      <c r="D7" s="299"/>
      <c r="E7" s="299"/>
    </row>
    <row r="8" spans="1:256" s="300" customFormat="1" ht="15" customHeight="1">
      <c r="A8" s="298"/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298"/>
      <c r="AG8" s="298"/>
      <c r="AH8" s="298"/>
      <c r="AI8" s="298"/>
      <c r="AJ8" s="298"/>
      <c r="AK8" s="298"/>
      <c r="AL8" s="298"/>
      <c r="AM8" s="298"/>
      <c r="AN8" s="298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98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  <c r="BY8" s="298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8"/>
      <c r="CP8" s="298"/>
      <c r="CQ8" s="298"/>
      <c r="CR8" s="298"/>
      <c r="CS8" s="298"/>
      <c r="CT8" s="298"/>
      <c r="CU8" s="298"/>
      <c r="CV8" s="298"/>
      <c r="CW8" s="298"/>
      <c r="CX8" s="298"/>
      <c r="CY8" s="298"/>
      <c r="CZ8" s="298"/>
      <c r="DA8" s="298"/>
      <c r="DB8" s="298"/>
      <c r="DC8" s="298"/>
      <c r="DD8" s="298"/>
      <c r="DE8" s="298"/>
      <c r="DF8" s="298"/>
      <c r="DG8" s="298"/>
      <c r="DH8" s="298"/>
      <c r="DI8" s="298"/>
      <c r="DJ8" s="298"/>
      <c r="DK8" s="298"/>
      <c r="DL8" s="298"/>
      <c r="DM8" s="298"/>
      <c r="DN8" s="298"/>
      <c r="DO8" s="298"/>
      <c r="DP8" s="298"/>
      <c r="DQ8" s="298"/>
      <c r="DR8" s="298"/>
      <c r="DS8" s="298"/>
      <c r="DT8" s="298"/>
      <c r="DU8" s="298"/>
      <c r="DV8" s="298"/>
      <c r="DW8" s="298"/>
      <c r="DX8" s="298"/>
      <c r="DY8" s="298"/>
      <c r="DZ8" s="298"/>
      <c r="EA8" s="298"/>
      <c r="EB8" s="298"/>
      <c r="EC8" s="298"/>
      <c r="ED8" s="298"/>
      <c r="EE8" s="298"/>
      <c r="EF8" s="298"/>
      <c r="EG8" s="298"/>
      <c r="EH8" s="298"/>
      <c r="EI8" s="298"/>
      <c r="EJ8" s="298"/>
      <c r="EK8" s="298"/>
      <c r="EL8" s="298"/>
      <c r="EM8" s="298"/>
      <c r="EN8" s="298"/>
      <c r="EO8" s="298"/>
      <c r="EP8" s="298"/>
      <c r="EQ8" s="298"/>
      <c r="ER8" s="298"/>
      <c r="ES8" s="298"/>
      <c r="ET8" s="298"/>
      <c r="EU8" s="298"/>
      <c r="EV8" s="298"/>
      <c r="EW8" s="298"/>
      <c r="EX8" s="298"/>
      <c r="EY8" s="298"/>
      <c r="EZ8" s="298"/>
      <c r="FA8" s="298"/>
      <c r="FB8" s="298"/>
      <c r="FC8" s="298"/>
      <c r="FD8" s="298"/>
      <c r="FE8" s="298"/>
      <c r="FF8" s="298"/>
      <c r="FG8" s="298"/>
      <c r="FH8" s="298"/>
      <c r="FI8" s="298"/>
      <c r="FJ8" s="298"/>
      <c r="FK8" s="298"/>
      <c r="FL8" s="298"/>
      <c r="FM8" s="298"/>
      <c r="FN8" s="298"/>
      <c r="FO8" s="298"/>
      <c r="FP8" s="298"/>
      <c r="FQ8" s="298"/>
      <c r="FR8" s="298"/>
      <c r="FS8" s="298"/>
      <c r="FT8" s="298"/>
      <c r="FU8" s="298"/>
      <c r="FV8" s="298"/>
      <c r="FW8" s="298"/>
      <c r="FX8" s="298"/>
      <c r="FY8" s="298"/>
      <c r="FZ8" s="298"/>
      <c r="GA8" s="298"/>
      <c r="GB8" s="298"/>
      <c r="GC8" s="298"/>
      <c r="GD8" s="298"/>
      <c r="GE8" s="298"/>
      <c r="GF8" s="298"/>
      <c r="GG8" s="298"/>
      <c r="GH8" s="298"/>
      <c r="GI8" s="298"/>
      <c r="GJ8" s="298"/>
      <c r="GK8" s="298"/>
      <c r="GL8" s="298"/>
      <c r="GM8" s="298"/>
      <c r="GN8" s="298"/>
      <c r="GO8" s="298"/>
      <c r="GP8" s="298"/>
      <c r="GQ8" s="298"/>
      <c r="GR8" s="298"/>
      <c r="GS8" s="298"/>
      <c r="GT8" s="298"/>
      <c r="GU8" s="298"/>
      <c r="GV8" s="298"/>
      <c r="GW8" s="298"/>
      <c r="GX8" s="298"/>
      <c r="GY8" s="298"/>
      <c r="GZ8" s="298"/>
      <c r="HA8" s="298"/>
      <c r="HB8" s="298"/>
      <c r="HC8" s="298"/>
      <c r="HD8" s="298"/>
      <c r="HE8" s="298"/>
      <c r="HF8" s="298"/>
      <c r="HG8" s="298"/>
      <c r="HH8" s="298"/>
      <c r="HI8" s="298"/>
      <c r="HJ8" s="298"/>
      <c r="HK8" s="298"/>
      <c r="HL8" s="298"/>
      <c r="HM8" s="298"/>
      <c r="HN8" s="298"/>
      <c r="HO8" s="298"/>
      <c r="HP8" s="298"/>
      <c r="HQ8" s="298"/>
      <c r="HR8" s="298"/>
      <c r="HS8" s="298"/>
      <c r="HT8" s="298"/>
      <c r="HU8" s="298"/>
      <c r="HV8" s="298"/>
      <c r="HW8" s="298"/>
      <c r="HX8" s="298"/>
      <c r="HY8" s="298"/>
      <c r="HZ8" s="298"/>
      <c r="IA8" s="298"/>
      <c r="IB8" s="298"/>
      <c r="IC8" s="298"/>
      <c r="ID8" s="298"/>
      <c r="IE8" s="298"/>
      <c r="IF8" s="298"/>
      <c r="IG8" s="298"/>
      <c r="IH8" s="298"/>
      <c r="II8" s="298"/>
      <c r="IJ8" s="298"/>
      <c r="IK8" s="298"/>
      <c r="IL8" s="298"/>
      <c r="IM8" s="298"/>
      <c r="IN8" s="298"/>
      <c r="IO8" s="298"/>
      <c r="IP8" s="298"/>
      <c r="IQ8" s="298"/>
      <c r="IR8" s="298"/>
      <c r="IS8" s="298"/>
      <c r="IT8" s="298"/>
      <c r="IU8" s="298"/>
      <c r="IV8" s="298"/>
    </row>
    <row r="9" spans="1:5" ht="15" customHeight="1">
      <c r="A9" s="455" t="s">
        <v>290</v>
      </c>
      <c r="B9" s="456"/>
      <c r="C9" s="456"/>
      <c r="D9" s="456"/>
      <c r="E9" s="456"/>
    </row>
    <row r="10" spans="1:5" ht="15" customHeight="1">
      <c r="A10" s="455" t="s">
        <v>291</v>
      </c>
      <c r="B10" s="456"/>
      <c r="C10" s="456"/>
      <c r="D10" s="456"/>
      <c r="E10" s="456"/>
    </row>
    <row r="11" spans="1:5" ht="15" customHeight="1">
      <c r="A11" s="455" t="s">
        <v>225</v>
      </c>
      <c r="B11" s="457"/>
      <c r="C11" s="457"/>
      <c r="D11" s="457"/>
      <c r="E11" s="457"/>
    </row>
    <row r="12" spans="1:5" ht="15" customHeight="1">
      <c r="A12" s="458" t="s">
        <v>535</v>
      </c>
      <c r="B12" s="458"/>
      <c r="C12" s="458"/>
      <c r="D12" s="458"/>
      <c r="E12" s="458"/>
    </row>
    <row r="13" spans="1:5" ht="15" customHeight="1">
      <c r="A13" s="301"/>
      <c r="B13" s="301"/>
      <c r="C13" s="301"/>
      <c r="D13" s="301"/>
      <c r="E13" s="301"/>
    </row>
    <row r="14" spans="1:5" ht="15" customHeight="1">
      <c r="A14" s="446" t="s">
        <v>214</v>
      </c>
      <c r="B14" s="448" t="s">
        <v>215</v>
      </c>
      <c r="C14" s="449" t="s">
        <v>32</v>
      </c>
      <c r="D14" s="450"/>
      <c r="E14" s="451"/>
    </row>
    <row r="15" spans="1:5" ht="15" customHeight="1">
      <c r="A15" s="447"/>
      <c r="B15" s="448"/>
      <c r="C15" s="304" t="s">
        <v>301</v>
      </c>
      <c r="D15" s="304" t="s">
        <v>393</v>
      </c>
      <c r="E15" s="304" t="s">
        <v>536</v>
      </c>
    </row>
    <row r="16" spans="1:5" ht="15" customHeight="1">
      <c r="A16" s="303">
        <v>1</v>
      </c>
      <c r="B16" s="302">
        <v>2</v>
      </c>
      <c r="C16" s="302">
        <v>3</v>
      </c>
      <c r="D16" s="302">
        <v>4</v>
      </c>
      <c r="E16" s="304">
        <v>5</v>
      </c>
    </row>
    <row r="17" spans="1:5" ht="30" customHeight="1">
      <c r="A17" s="304" t="s">
        <v>292</v>
      </c>
      <c r="B17" s="305" t="s">
        <v>293</v>
      </c>
      <c r="C17" s="306">
        <f>C18</f>
        <v>9600.797759999987</v>
      </c>
      <c r="D17" s="306">
        <f>D18</f>
        <v>25215.387000000002</v>
      </c>
      <c r="E17" s="306">
        <f>E18</f>
        <v>579.0729999999894</v>
      </c>
    </row>
    <row r="18" spans="1:5" ht="30" customHeight="1">
      <c r="A18" s="304" t="s">
        <v>294</v>
      </c>
      <c r="B18" s="307" t="s">
        <v>295</v>
      </c>
      <c r="C18" s="306">
        <f>'Ведомственная 2024-2026-5'!H544-'Доходы 2024-2026-2'!C78</f>
        <v>9600.797759999987</v>
      </c>
      <c r="D18" s="306">
        <f>'Ведомственная 2024-2026-5'!I544-'Доходы 2024-2026-2'!D78+2959+74</f>
        <v>25215.387000000002</v>
      </c>
      <c r="E18" s="306">
        <f>'Ведомственная 2024-2026-5'!J544-'Доходы 2024-2026-2'!E78+4839</f>
        <v>579.0729999999894</v>
      </c>
    </row>
    <row r="19" spans="1:5" ht="15" customHeight="1">
      <c r="A19" s="453" t="s">
        <v>296</v>
      </c>
      <c r="B19" s="454"/>
      <c r="C19" s="308">
        <f>C18</f>
        <v>9600.797759999987</v>
      </c>
      <c r="D19" s="308">
        <f>D18</f>
        <v>25215.387000000002</v>
      </c>
      <c r="E19" s="309">
        <f>E18</f>
        <v>579.0729999999894</v>
      </c>
    </row>
  </sheetData>
  <sheetProtection/>
  <mergeCells count="14">
    <mergeCell ref="A2:E2"/>
    <mergeCell ref="A3:E3"/>
    <mergeCell ref="A1:E1"/>
    <mergeCell ref="A19:B19"/>
    <mergeCell ref="A9:E9"/>
    <mergeCell ref="A10:E10"/>
    <mergeCell ref="A11:E11"/>
    <mergeCell ref="A12:E12"/>
    <mergeCell ref="A4:E4"/>
    <mergeCell ref="A5:E5"/>
    <mergeCell ref="A6:E6"/>
    <mergeCell ref="A14:A15"/>
    <mergeCell ref="B14:B15"/>
    <mergeCell ref="C14:E14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24.7109375" style="0" customWidth="1"/>
    <col min="2" max="2" width="66.7109375" style="0" customWidth="1"/>
    <col min="3" max="5" width="15.7109375" style="0" customWidth="1"/>
    <col min="8" max="8" width="9.7109375" style="0" bestFit="1" customWidth="1"/>
  </cols>
  <sheetData>
    <row r="1" spans="1:5" ht="15" customHeight="1">
      <c r="A1" s="460" t="s">
        <v>223</v>
      </c>
      <c r="B1" s="460"/>
      <c r="C1" s="460"/>
      <c r="D1" s="460"/>
      <c r="E1" s="460"/>
    </row>
    <row r="2" spans="1:5" ht="15" customHeight="1">
      <c r="A2" s="460" t="s">
        <v>29</v>
      </c>
      <c r="B2" s="460"/>
      <c r="C2" s="460"/>
      <c r="D2" s="460"/>
      <c r="E2" s="460"/>
    </row>
    <row r="3" spans="1:5" ht="15" customHeight="1">
      <c r="A3" s="460" t="s">
        <v>30</v>
      </c>
      <c r="B3" s="460"/>
      <c r="C3" s="460"/>
      <c r="D3" s="460"/>
      <c r="E3" s="460"/>
    </row>
    <row r="4" spans="1:5" ht="15" customHeight="1">
      <c r="A4" s="460" t="s">
        <v>31</v>
      </c>
      <c r="B4" s="460"/>
      <c r="C4" s="460"/>
      <c r="D4" s="460"/>
      <c r="E4" s="460"/>
    </row>
    <row r="5" spans="1:5" ht="15" customHeight="1">
      <c r="A5" s="460" t="s">
        <v>645</v>
      </c>
      <c r="B5" s="460"/>
      <c r="C5" s="460"/>
      <c r="D5" s="460"/>
      <c r="E5" s="460"/>
    </row>
    <row r="6" ht="15" customHeight="1"/>
    <row r="7" ht="15" customHeight="1"/>
    <row r="8" ht="15" customHeight="1"/>
    <row r="9" spans="1:5" ht="15" customHeight="1">
      <c r="A9" s="461" t="s">
        <v>402</v>
      </c>
      <c r="B9" s="461"/>
      <c r="C9" s="461"/>
      <c r="D9" s="461"/>
      <c r="E9" s="461"/>
    </row>
    <row r="10" spans="1:5" ht="15" customHeight="1">
      <c r="A10" s="461" t="s">
        <v>225</v>
      </c>
      <c r="B10" s="461"/>
      <c r="C10" s="461"/>
      <c r="D10" s="461"/>
      <c r="E10" s="461"/>
    </row>
    <row r="11" spans="1:5" s="323" customFormat="1" ht="15" customHeight="1">
      <c r="A11" s="461" t="s">
        <v>537</v>
      </c>
      <c r="B11" s="461"/>
      <c r="C11" s="461"/>
      <c r="D11" s="461"/>
      <c r="E11" s="461"/>
    </row>
    <row r="12" spans="1:5" s="323" customFormat="1" ht="15" customHeight="1">
      <c r="A12" s="322"/>
      <c r="B12" s="322"/>
      <c r="C12" s="322"/>
      <c r="D12" s="322"/>
      <c r="E12" s="321"/>
    </row>
    <row r="13" spans="1:5" ht="15" customHeight="1">
      <c r="A13" s="462" t="s">
        <v>214</v>
      </c>
      <c r="B13" s="462" t="s">
        <v>215</v>
      </c>
      <c r="C13" s="465" t="s">
        <v>32</v>
      </c>
      <c r="D13" s="466"/>
      <c r="E13" s="467"/>
    </row>
    <row r="14" spans="1:5" ht="15" customHeight="1">
      <c r="A14" s="463"/>
      <c r="B14" s="463"/>
      <c r="C14" s="468"/>
      <c r="D14" s="469"/>
      <c r="E14" s="470"/>
    </row>
    <row r="15" spans="1:5" ht="15" customHeight="1">
      <c r="A15" s="464"/>
      <c r="B15" s="464"/>
      <c r="C15" s="324" t="s">
        <v>301</v>
      </c>
      <c r="D15" s="324" t="s">
        <v>393</v>
      </c>
      <c r="E15" s="324" t="s">
        <v>536</v>
      </c>
    </row>
    <row r="16" spans="1:5" ht="15" customHeight="1">
      <c r="A16" s="325">
        <v>1</v>
      </c>
      <c r="B16" s="325">
        <v>2</v>
      </c>
      <c r="C16" s="325">
        <v>3</v>
      </c>
      <c r="D16" s="325">
        <v>4</v>
      </c>
      <c r="E16" s="325">
        <v>5</v>
      </c>
    </row>
    <row r="17" spans="1:5" ht="15" customHeight="1">
      <c r="A17" s="326" t="s">
        <v>403</v>
      </c>
      <c r="B17" s="327" t="s">
        <v>404</v>
      </c>
      <c r="C17" s="328">
        <f>C18+C20+C22+C24+C27+C29+C36+C39+C43</f>
        <v>96071.9572</v>
      </c>
      <c r="D17" s="328">
        <f>D18+D20+D22+D24+D27+D29+D36+D39+D43</f>
        <v>61197.782</v>
      </c>
      <c r="E17" s="328">
        <f>E18+E20+E22+E24+E27+E29+E36+E39+E43</f>
        <v>63129.93200000001</v>
      </c>
    </row>
    <row r="18" spans="1:5" ht="15" customHeight="1">
      <c r="A18" s="329" t="s">
        <v>405</v>
      </c>
      <c r="B18" s="330" t="s">
        <v>406</v>
      </c>
      <c r="C18" s="331">
        <f>C19</f>
        <v>23398.57</v>
      </c>
      <c r="D18" s="331">
        <f>D19</f>
        <v>25296.83</v>
      </c>
      <c r="E18" s="331">
        <f>E19</f>
        <v>27212.38</v>
      </c>
    </row>
    <row r="19" spans="1:5" ht="15" customHeight="1">
      <c r="A19" s="332" t="s">
        <v>407</v>
      </c>
      <c r="B19" s="333" t="s">
        <v>408</v>
      </c>
      <c r="C19" s="334">
        <v>23398.57</v>
      </c>
      <c r="D19" s="334">
        <v>25296.83</v>
      </c>
      <c r="E19" s="334">
        <v>27212.38</v>
      </c>
    </row>
    <row r="20" spans="1:5" ht="30" customHeight="1">
      <c r="A20" s="329" t="s">
        <v>409</v>
      </c>
      <c r="B20" s="335" t="s">
        <v>410</v>
      </c>
      <c r="C20" s="331">
        <f>C21</f>
        <v>7000</v>
      </c>
      <c r="D20" s="331">
        <f>D21</f>
        <v>7000</v>
      </c>
      <c r="E20" s="331">
        <f>E21</f>
        <v>7000</v>
      </c>
    </row>
    <row r="21" spans="1:5" ht="30" customHeight="1">
      <c r="A21" s="332" t="s">
        <v>411</v>
      </c>
      <c r="B21" s="336" t="s">
        <v>412</v>
      </c>
      <c r="C21" s="334">
        <v>7000</v>
      </c>
      <c r="D21" s="334">
        <v>7000</v>
      </c>
      <c r="E21" s="334">
        <v>7000</v>
      </c>
    </row>
    <row r="22" spans="1:5" ht="15" customHeight="1" hidden="1">
      <c r="A22" s="329" t="s">
        <v>413</v>
      </c>
      <c r="B22" s="335" t="s">
        <v>414</v>
      </c>
      <c r="C22" s="331">
        <f>C23</f>
        <v>0</v>
      </c>
      <c r="D22" s="331">
        <f>D23</f>
        <v>0</v>
      </c>
      <c r="E22" s="331">
        <f>E23</f>
        <v>0</v>
      </c>
    </row>
    <row r="23" spans="1:5" ht="15" customHeight="1" hidden="1">
      <c r="A23" s="332" t="s">
        <v>415</v>
      </c>
      <c r="B23" s="333" t="s">
        <v>416</v>
      </c>
      <c r="C23" s="334">
        <f>0.5-0.5</f>
        <v>0</v>
      </c>
      <c r="D23" s="334">
        <f>0.5-0.5</f>
        <v>0</v>
      </c>
      <c r="E23" s="334">
        <f>0.5-0.5</f>
        <v>0</v>
      </c>
    </row>
    <row r="24" spans="1:5" ht="15" customHeight="1">
      <c r="A24" s="329" t="s">
        <v>417</v>
      </c>
      <c r="B24" s="330" t="s">
        <v>418</v>
      </c>
      <c r="C24" s="331">
        <f>C25+C26</f>
        <v>18863.7</v>
      </c>
      <c r="D24" s="331">
        <f>D25+D26</f>
        <v>19064.5</v>
      </c>
      <c r="E24" s="331">
        <f>E25+E26</f>
        <v>19171.100000000002</v>
      </c>
    </row>
    <row r="25" spans="1:5" ht="30" customHeight="1">
      <c r="A25" s="332" t="s">
        <v>419</v>
      </c>
      <c r="B25" s="336" t="s">
        <v>420</v>
      </c>
      <c r="C25" s="334">
        <v>1352.2</v>
      </c>
      <c r="D25" s="334">
        <v>1377.9</v>
      </c>
      <c r="E25" s="334">
        <v>1413.7</v>
      </c>
    </row>
    <row r="26" spans="1:5" ht="15" customHeight="1">
      <c r="A26" s="332" t="s">
        <v>421</v>
      </c>
      <c r="B26" s="336" t="s">
        <v>422</v>
      </c>
      <c r="C26" s="334">
        <v>17511.5</v>
      </c>
      <c r="D26" s="334">
        <v>17686.6</v>
      </c>
      <c r="E26" s="334">
        <v>17757.4</v>
      </c>
    </row>
    <row r="27" spans="1:5" ht="15" customHeight="1" hidden="1">
      <c r="A27" s="329" t="s">
        <v>423</v>
      </c>
      <c r="B27" s="335" t="s">
        <v>424</v>
      </c>
      <c r="C27" s="331">
        <f>C28</f>
        <v>0</v>
      </c>
      <c r="D27" s="331">
        <f>D28</f>
        <v>0</v>
      </c>
      <c r="E27" s="331">
        <f>E28</f>
        <v>0</v>
      </c>
    </row>
    <row r="28" spans="1:5" ht="45" customHeight="1" hidden="1">
      <c r="A28" s="332" t="s">
        <v>425</v>
      </c>
      <c r="B28" s="333" t="s">
        <v>426</v>
      </c>
      <c r="C28" s="337">
        <f>14.5-14.5</f>
        <v>0</v>
      </c>
      <c r="D28" s="337">
        <f>14.5-14.5</f>
        <v>0</v>
      </c>
      <c r="E28" s="337">
        <f>14.5-14.5</f>
        <v>0</v>
      </c>
    </row>
    <row r="29" spans="1:5" ht="30" customHeight="1">
      <c r="A29" s="329" t="s">
        <v>427</v>
      </c>
      <c r="B29" s="335" t="s">
        <v>428</v>
      </c>
      <c r="C29" s="331">
        <f>C30+C31+C32+C33+C34+C35</f>
        <v>29222.867199999997</v>
      </c>
      <c r="D29" s="331">
        <f>D30+D31+D32+D33+D34+D35</f>
        <v>1336.452</v>
      </c>
      <c r="E29" s="331">
        <f>E30+E31+E32+E33+E34+E35</f>
        <v>1246.452</v>
      </c>
    </row>
    <row r="30" spans="1:5" ht="60" customHeight="1">
      <c r="A30" s="332" t="s">
        <v>429</v>
      </c>
      <c r="B30" s="336" t="s">
        <v>430</v>
      </c>
      <c r="C30" s="334">
        <f>1000+1246+390+183.89+775</f>
        <v>3594.89</v>
      </c>
      <c r="D30" s="334">
        <v>900</v>
      </c>
      <c r="E30" s="334">
        <v>810</v>
      </c>
    </row>
    <row r="31" spans="1:5" ht="60" customHeight="1">
      <c r="A31" s="332" t="s">
        <v>431</v>
      </c>
      <c r="B31" s="336" t="s">
        <v>432</v>
      </c>
      <c r="C31" s="334">
        <f>150+1000+1670.66666+1500+16654+3825.3327+391.52584</f>
        <v>25191.525199999996</v>
      </c>
      <c r="D31" s="334">
        <v>0</v>
      </c>
      <c r="E31" s="334">
        <v>0</v>
      </c>
    </row>
    <row r="32" spans="1:5" ht="45" customHeight="1">
      <c r="A32" s="332" t="s">
        <v>433</v>
      </c>
      <c r="B32" s="336" t="s">
        <v>434</v>
      </c>
      <c r="C32" s="334">
        <v>21.452</v>
      </c>
      <c r="D32" s="334">
        <v>21.452</v>
      </c>
      <c r="E32" s="334">
        <v>21.452</v>
      </c>
    </row>
    <row r="33" spans="1:5" ht="30" customHeight="1" hidden="1">
      <c r="A33" s="332" t="s">
        <v>435</v>
      </c>
      <c r="B33" s="336" t="s">
        <v>436</v>
      </c>
      <c r="C33" s="432">
        <v>0</v>
      </c>
      <c r="D33" s="432">
        <v>0</v>
      </c>
      <c r="E33" s="432">
        <v>0</v>
      </c>
    </row>
    <row r="34" spans="1:5" ht="45" customHeight="1">
      <c r="A34" s="332" t="s">
        <v>437</v>
      </c>
      <c r="B34" s="336" t="s">
        <v>438</v>
      </c>
      <c r="C34" s="334">
        <v>15</v>
      </c>
      <c r="D34" s="334">
        <v>15</v>
      </c>
      <c r="E34" s="334">
        <v>15</v>
      </c>
    </row>
    <row r="35" spans="1:5" ht="60" customHeight="1">
      <c r="A35" s="332" t="s">
        <v>439</v>
      </c>
      <c r="B35" s="336" t="s">
        <v>440</v>
      </c>
      <c r="C35" s="334">
        <v>400</v>
      </c>
      <c r="D35" s="334">
        <v>400</v>
      </c>
      <c r="E35" s="334">
        <v>400</v>
      </c>
    </row>
    <row r="36" spans="1:5" ht="30" customHeight="1">
      <c r="A36" s="329" t="s">
        <v>441</v>
      </c>
      <c r="B36" s="335" t="s">
        <v>442</v>
      </c>
      <c r="C36" s="331">
        <f>C37+C38</f>
        <v>1466.82</v>
      </c>
      <c r="D36" s="331">
        <f>D37+D38</f>
        <v>0</v>
      </c>
      <c r="E36" s="331">
        <f>E37+E38</f>
        <v>0</v>
      </c>
    </row>
    <row r="37" spans="1:5" ht="30" customHeight="1">
      <c r="A37" s="338" t="s">
        <v>443</v>
      </c>
      <c r="B37" s="339" t="s">
        <v>444</v>
      </c>
      <c r="C37" s="334">
        <v>1464.32</v>
      </c>
      <c r="D37" s="334">
        <v>0</v>
      </c>
      <c r="E37" s="334">
        <v>0</v>
      </c>
    </row>
    <row r="38" spans="1:5" ht="15" customHeight="1">
      <c r="A38" s="338" t="s">
        <v>445</v>
      </c>
      <c r="B38" s="339" t="s">
        <v>446</v>
      </c>
      <c r="C38" s="334">
        <v>2.5</v>
      </c>
      <c r="D38" s="334">
        <v>0</v>
      </c>
      <c r="E38" s="334">
        <v>0</v>
      </c>
    </row>
    <row r="39" spans="1:5" ht="15" customHeight="1">
      <c r="A39" s="329" t="s">
        <v>447</v>
      </c>
      <c r="B39" s="335" t="s">
        <v>448</v>
      </c>
      <c r="C39" s="331">
        <f>C40+C41+C42</f>
        <v>16120</v>
      </c>
      <c r="D39" s="331">
        <f>D40+D41+D42</f>
        <v>8500</v>
      </c>
      <c r="E39" s="331">
        <f>E40+E41+E42</f>
        <v>8500</v>
      </c>
    </row>
    <row r="40" spans="1:5" ht="75" customHeight="1">
      <c r="A40" s="338" t="s">
        <v>449</v>
      </c>
      <c r="B40" s="333" t="s">
        <v>450</v>
      </c>
      <c r="C40" s="334">
        <v>170</v>
      </c>
      <c r="D40" s="334">
        <v>0</v>
      </c>
      <c r="E40" s="334">
        <v>0</v>
      </c>
    </row>
    <row r="41" spans="1:5" ht="45" customHeight="1">
      <c r="A41" s="332" t="s">
        <v>451</v>
      </c>
      <c r="B41" s="336" t="s">
        <v>452</v>
      </c>
      <c r="C41" s="334">
        <f>1100+3000+4000</f>
        <v>8100</v>
      </c>
      <c r="D41" s="334">
        <f>1500+3000+4000</f>
        <v>8500</v>
      </c>
      <c r="E41" s="334">
        <f>1500+3000+4000</f>
        <v>8500</v>
      </c>
    </row>
    <row r="42" spans="1:5" ht="45" customHeight="1">
      <c r="A42" s="332" t="s">
        <v>453</v>
      </c>
      <c r="B42" s="336" t="s">
        <v>454</v>
      </c>
      <c r="C42" s="334">
        <f>830+7020</f>
        <v>7850</v>
      </c>
      <c r="D42" s="334">
        <v>0</v>
      </c>
      <c r="E42" s="334">
        <v>0</v>
      </c>
    </row>
    <row r="43" spans="1:5" ht="15" customHeight="1" hidden="1">
      <c r="A43" s="329" t="s">
        <v>455</v>
      </c>
      <c r="B43" s="340" t="s">
        <v>456</v>
      </c>
      <c r="C43" s="331">
        <f>C44</f>
        <v>0</v>
      </c>
      <c r="D43" s="331">
        <f>D44</f>
        <v>0</v>
      </c>
      <c r="E43" s="331">
        <f>E44</f>
        <v>0</v>
      </c>
    </row>
    <row r="44" spans="1:5" ht="30" customHeight="1" hidden="1">
      <c r="A44" s="341" t="s">
        <v>457</v>
      </c>
      <c r="B44" s="342" t="s">
        <v>458</v>
      </c>
      <c r="C44" s="343">
        <v>0</v>
      </c>
      <c r="D44" s="343">
        <v>0</v>
      </c>
      <c r="E44" s="343">
        <v>0</v>
      </c>
    </row>
    <row r="45" spans="1:8" ht="15" customHeight="1">
      <c r="A45" s="344" t="s">
        <v>459</v>
      </c>
      <c r="B45" s="327" t="s">
        <v>460</v>
      </c>
      <c r="C45" s="345">
        <f>C46+C76</f>
        <v>51977.700000000004</v>
      </c>
      <c r="D45" s="345">
        <f>D46+D76</f>
        <v>41318.09999999999</v>
      </c>
      <c r="E45" s="345">
        <f>E46+E76</f>
        <v>36731.7</v>
      </c>
      <c r="H45" s="346"/>
    </row>
    <row r="46" spans="1:5" ht="30" customHeight="1">
      <c r="A46" s="347" t="s">
        <v>461</v>
      </c>
      <c r="B46" s="348" t="s">
        <v>462</v>
      </c>
      <c r="C46" s="349">
        <f>C47+C50+C70+C73</f>
        <v>51977.700000000004</v>
      </c>
      <c r="D46" s="349">
        <f>D47+D50+D70+D73</f>
        <v>41318.09999999999</v>
      </c>
      <c r="E46" s="349">
        <f>E47+E50+E70+E73</f>
        <v>36731.7</v>
      </c>
    </row>
    <row r="47" spans="1:5" ht="15" customHeight="1">
      <c r="A47" s="350" t="s">
        <v>463</v>
      </c>
      <c r="B47" s="351" t="s">
        <v>464</v>
      </c>
      <c r="C47" s="352">
        <f>C48+C49</f>
        <v>32523.8</v>
      </c>
      <c r="D47" s="352">
        <f>D48+D49</f>
        <v>34901.1</v>
      </c>
      <c r="E47" s="352">
        <f>E48+E49</f>
        <v>33052.4</v>
      </c>
    </row>
    <row r="48" spans="1:5" ht="30" customHeight="1" hidden="1">
      <c r="A48" s="353" t="s">
        <v>465</v>
      </c>
      <c r="B48" s="336" t="s">
        <v>466</v>
      </c>
      <c r="C48" s="354">
        <f>28602.8+3043.5-31646.3</f>
        <v>0</v>
      </c>
      <c r="D48" s="354">
        <f>30027.7+3193.5-33221.2</f>
        <v>0</v>
      </c>
      <c r="E48" s="354">
        <f>31482.6+3346-34828.6</f>
        <v>0</v>
      </c>
    </row>
    <row r="49" spans="1:5" ht="30" customHeight="1">
      <c r="A49" s="353" t="s">
        <v>467</v>
      </c>
      <c r="B49" s="336" t="s">
        <v>468</v>
      </c>
      <c r="C49" s="354">
        <f>24949.9+7574.1-0.2</f>
        <v>32523.8</v>
      </c>
      <c r="D49" s="354">
        <f>23039.5+8680.7+3585.8-404.9</f>
        <v>34901.1</v>
      </c>
      <c r="E49" s="354">
        <f>24034.6+9017.7+0.1</f>
        <v>33052.4</v>
      </c>
    </row>
    <row r="50" spans="1:5" ht="30" customHeight="1">
      <c r="A50" s="350" t="s">
        <v>469</v>
      </c>
      <c r="B50" s="351" t="s">
        <v>470</v>
      </c>
      <c r="C50" s="352">
        <f>SUM(C51:C69)</f>
        <v>18754</v>
      </c>
      <c r="D50" s="352">
        <f>SUM(D51:D69)</f>
        <v>5649.299999999999</v>
      </c>
      <c r="E50" s="352">
        <f>SUM(E51:E69)</f>
        <v>2842.6</v>
      </c>
    </row>
    <row r="51" spans="1:5" ht="60" customHeight="1" hidden="1">
      <c r="A51" s="353" t="s">
        <v>471</v>
      </c>
      <c r="B51" s="336" t="s">
        <v>472</v>
      </c>
      <c r="C51" s="354">
        <v>0</v>
      </c>
      <c r="D51" s="354">
        <v>0</v>
      </c>
      <c r="E51" s="354">
        <v>0</v>
      </c>
    </row>
    <row r="52" spans="1:5" ht="60" customHeight="1" hidden="1">
      <c r="A52" s="353" t="s">
        <v>471</v>
      </c>
      <c r="B52" s="355" t="s">
        <v>473</v>
      </c>
      <c r="C52" s="354">
        <v>0</v>
      </c>
      <c r="D52" s="354">
        <v>0</v>
      </c>
      <c r="E52" s="354">
        <v>0</v>
      </c>
    </row>
    <row r="53" spans="1:5" ht="75" customHeight="1" hidden="1">
      <c r="A53" s="356" t="s">
        <v>474</v>
      </c>
      <c r="B53" s="355" t="s">
        <v>475</v>
      </c>
      <c r="C53" s="354">
        <v>0</v>
      </c>
      <c r="D53" s="354">
        <v>0</v>
      </c>
      <c r="E53" s="354">
        <v>0</v>
      </c>
    </row>
    <row r="54" spans="1:5" ht="90" customHeight="1" hidden="1">
      <c r="A54" s="356" t="s">
        <v>474</v>
      </c>
      <c r="B54" s="355" t="s">
        <v>476</v>
      </c>
      <c r="C54" s="354">
        <v>0</v>
      </c>
      <c r="D54" s="354">
        <v>0</v>
      </c>
      <c r="E54" s="354">
        <v>0</v>
      </c>
    </row>
    <row r="55" spans="1:5" ht="105" customHeight="1" hidden="1">
      <c r="A55" s="356" t="s">
        <v>477</v>
      </c>
      <c r="B55" s="355" t="s">
        <v>478</v>
      </c>
      <c r="C55" s="354">
        <v>0</v>
      </c>
      <c r="D55" s="354">
        <f>37105.25811-37105.25811</f>
        <v>0</v>
      </c>
      <c r="E55" s="354">
        <v>0</v>
      </c>
    </row>
    <row r="56" spans="1:5" ht="75" customHeight="1" hidden="1">
      <c r="A56" s="357" t="s">
        <v>479</v>
      </c>
      <c r="B56" s="357" t="s">
        <v>480</v>
      </c>
      <c r="C56" s="354">
        <v>0</v>
      </c>
      <c r="D56" s="354">
        <v>0</v>
      </c>
      <c r="E56" s="354">
        <v>0</v>
      </c>
    </row>
    <row r="57" spans="1:5" ht="90" customHeight="1" hidden="1">
      <c r="A57" s="357" t="s">
        <v>479</v>
      </c>
      <c r="B57" s="357" t="s">
        <v>481</v>
      </c>
      <c r="C57" s="354">
        <v>0</v>
      </c>
      <c r="D57" s="354">
        <v>0</v>
      </c>
      <c r="E57" s="354">
        <v>0</v>
      </c>
    </row>
    <row r="58" spans="1:5" ht="30" customHeight="1">
      <c r="A58" s="356" t="s">
        <v>482</v>
      </c>
      <c r="B58" s="355" t="s">
        <v>483</v>
      </c>
      <c r="C58" s="354">
        <v>10000</v>
      </c>
      <c r="D58" s="354">
        <v>0</v>
      </c>
      <c r="E58" s="354">
        <v>0</v>
      </c>
    </row>
    <row r="59" spans="1:5" ht="60" customHeight="1" hidden="1">
      <c r="A59" s="356" t="s">
        <v>484</v>
      </c>
      <c r="B59" s="355" t="s">
        <v>485</v>
      </c>
      <c r="C59" s="354">
        <v>0</v>
      </c>
      <c r="D59" s="354">
        <v>0</v>
      </c>
      <c r="E59" s="354">
        <v>0</v>
      </c>
    </row>
    <row r="60" spans="1:5" ht="90" customHeight="1">
      <c r="A60" s="356" t="s">
        <v>484</v>
      </c>
      <c r="B60" s="355" t="s">
        <v>486</v>
      </c>
      <c r="C60" s="354">
        <v>2842.6</v>
      </c>
      <c r="D60" s="354">
        <v>2842.6</v>
      </c>
      <c r="E60" s="354">
        <v>2842.6</v>
      </c>
    </row>
    <row r="61" spans="1:5" ht="60" customHeight="1" hidden="1">
      <c r="A61" s="356" t="s">
        <v>484</v>
      </c>
      <c r="B61" s="355" t="s">
        <v>487</v>
      </c>
      <c r="C61" s="431"/>
      <c r="D61" s="431"/>
      <c r="E61" s="431"/>
    </row>
    <row r="62" spans="1:5" ht="30" customHeight="1" hidden="1">
      <c r="A62" s="356" t="s">
        <v>484</v>
      </c>
      <c r="B62" s="355" t="s">
        <v>488</v>
      </c>
      <c r="C62" s="431"/>
      <c r="D62" s="431"/>
      <c r="E62" s="431"/>
    </row>
    <row r="63" spans="1:5" ht="75" customHeight="1">
      <c r="A63" s="356" t="s">
        <v>484</v>
      </c>
      <c r="B63" s="355" t="s">
        <v>489</v>
      </c>
      <c r="C63" s="354">
        <v>2040.9</v>
      </c>
      <c r="D63" s="354">
        <v>0</v>
      </c>
      <c r="E63" s="354">
        <v>0</v>
      </c>
    </row>
    <row r="64" spans="1:5" ht="30" customHeight="1">
      <c r="A64" s="356" t="s">
        <v>484</v>
      </c>
      <c r="B64" s="355" t="s">
        <v>490</v>
      </c>
      <c r="C64" s="354">
        <v>1000</v>
      </c>
      <c r="D64" s="354">
        <v>0</v>
      </c>
      <c r="E64" s="354">
        <v>0</v>
      </c>
    </row>
    <row r="65" spans="1:5" ht="30" customHeight="1">
      <c r="A65" s="356" t="s">
        <v>484</v>
      </c>
      <c r="B65" s="355" t="s">
        <v>491</v>
      </c>
      <c r="C65" s="354">
        <v>2870.5</v>
      </c>
      <c r="D65" s="354">
        <v>2806.7</v>
      </c>
      <c r="E65" s="354">
        <v>0</v>
      </c>
    </row>
    <row r="66" spans="1:5" ht="30" customHeight="1" hidden="1">
      <c r="A66" s="356" t="s">
        <v>484</v>
      </c>
      <c r="B66" s="355" t="s">
        <v>492</v>
      </c>
      <c r="C66" s="354"/>
      <c r="D66" s="354"/>
      <c r="E66" s="354"/>
    </row>
    <row r="67" spans="1:5" ht="30" customHeight="1" hidden="1">
      <c r="A67" s="356" t="s">
        <v>484</v>
      </c>
      <c r="B67" s="355" t="s">
        <v>493</v>
      </c>
      <c r="C67" s="354">
        <v>0</v>
      </c>
      <c r="D67" s="354">
        <v>0</v>
      </c>
      <c r="E67" s="354">
        <v>0</v>
      </c>
    </row>
    <row r="68" spans="1:5" ht="45" customHeight="1" hidden="1">
      <c r="A68" s="356" t="s">
        <v>484</v>
      </c>
      <c r="B68" s="355" t="s">
        <v>494</v>
      </c>
      <c r="C68" s="354">
        <v>0</v>
      </c>
      <c r="D68" s="354">
        <v>0</v>
      </c>
      <c r="E68" s="354">
        <v>0</v>
      </c>
    </row>
    <row r="69" spans="1:5" ht="45" customHeight="1" hidden="1">
      <c r="A69" s="356" t="s">
        <v>484</v>
      </c>
      <c r="B69" s="355" t="s">
        <v>495</v>
      </c>
      <c r="C69" s="354">
        <v>0</v>
      </c>
      <c r="D69" s="354">
        <v>0</v>
      </c>
      <c r="E69" s="354">
        <v>0</v>
      </c>
    </row>
    <row r="70" spans="1:5" ht="15" customHeight="1">
      <c r="A70" s="350" t="s">
        <v>496</v>
      </c>
      <c r="B70" s="351" t="s">
        <v>497</v>
      </c>
      <c r="C70" s="352">
        <f>C72+C71</f>
        <v>699.9</v>
      </c>
      <c r="D70" s="352">
        <f>D72+D71</f>
        <v>767.6999999999999</v>
      </c>
      <c r="E70" s="352">
        <f>E72+E71</f>
        <v>836.7</v>
      </c>
    </row>
    <row r="71" spans="1:5" ht="60" customHeight="1">
      <c r="A71" s="353" t="s">
        <v>498</v>
      </c>
      <c r="B71" s="336" t="s">
        <v>499</v>
      </c>
      <c r="C71" s="354">
        <v>7.1</v>
      </c>
      <c r="D71" s="354">
        <v>7.1</v>
      </c>
      <c r="E71" s="354">
        <v>7.1</v>
      </c>
    </row>
    <row r="72" spans="1:5" ht="30" customHeight="1">
      <c r="A72" s="353" t="s">
        <v>500</v>
      </c>
      <c r="B72" s="336" t="s">
        <v>501</v>
      </c>
      <c r="C72" s="354">
        <f>656.9+35.9</f>
        <v>692.8</v>
      </c>
      <c r="D72" s="354">
        <f>679.8+80.8</f>
        <v>760.5999999999999</v>
      </c>
      <c r="E72" s="354">
        <v>829.6</v>
      </c>
    </row>
    <row r="73" spans="1:5" ht="15" customHeight="1" hidden="1">
      <c r="A73" s="350" t="s">
        <v>502</v>
      </c>
      <c r="B73" s="351" t="s">
        <v>140</v>
      </c>
      <c r="C73" s="352">
        <f>C74+C75</f>
        <v>0</v>
      </c>
      <c r="D73" s="352">
        <f>D74+D75</f>
        <v>0</v>
      </c>
      <c r="E73" s="352">
        <f>E74+E75</f>
        <v>0</v>
      </c>
    </row>
    <row r="74" spans="1:5" ht="45" customHeight="1" hidden="1">
      <c r="A74" s="353" t="s">
        <v>503</v>
      </c>
      <c r="B74" s="336" t="s">
        <v>504</v>
      </c>
      <c r="C74" s="358">
        <v>0</v>
      </c>
      <c r="D74" s="358">
        <v>0</v>
      </c>
      <c r="E74" s="358">
        <v>0</v>
      </c>
    </row>
    <row r="75" spans="1:5" ht="75" customHeight="1" hidden="1">
      <c r="A75" s="353" t="s">
        <v>505</v>
      </c>
      <c r="B75" s="336" t="s">
        <v>506</v>
      </c>
      <c r="C75" s="358">
        <v>0</v>
      </c>
      <c r="D75" s="358">
        <v>0</v>
      </c>
      <c r="E75" s="358">
        <v>0</v>
      </c>
    </row>
    <row r="76" spans="1:5" ht="15" customHeight="1" hidden="1">
      <c r="A76" s="347" t="s">
        <v>507</v>
      </c>
      <c r="B76" s="348" t="s">
        <v>508</v>
      </c>
      <c r="C76" s="349">
        <f>C77</f>
        <v>0</v>
      </c>
      <c r="D76" s="349">
        <f>D77</f>
        <v>0</v>
      </c>
      <c r="E76" s="349">
        <f>E77</f>
        <v>0</v>
      </c>
    </row>
    <row r="77" spans="1:5" ht="30" customHeight="1" hidden="1">
      <c r="A77" s="353" t="s">
        <v>509</v>
      </c>
      <c r="B77" s="336" t="s">
        <v>510</v>
      </c>
      <c r="C77" s="354">
        <v>0</v>
      </c>
      <c r="D77" s="354">
        <v>0</v>
      </c>
      <c r="E77" s="354">
        <v>0</v>
      </c>
    </row>
    <row r="78" spans="1:5" ht="15" customHeight="1">
      <c r="A78" s="459" t="s">
        <v>511</v>
      </c>
      <c r="B78" s="459"/>
      <c r="C78" s="359">
        <f>C17+C45</f>
        <v>148049.65720000002</v>
      </c>
      <c r="D78" s="359">
        <f>D17+D45</f>
        <v>102515.88199999998</v>
      </c>
      <c r="E78" s="359">
        <f>E17+E45</f>
        <v>99861.63200000001</v>
      </c>
    </row>
    <row r="79" spans="3:5" ht="12.75">
      <c r="C79" s="360"/>
      <c r="D79" s="360"/>
      <c r="E79" s="360"/>
    </row>
    <row r="80" spans="3:5" ht="12.75">
      <c r="C80" s="361"/>
      <c r="D80" s="361"/>
      <c r="E80" s="361"/>
    </row>
    <row r="81" spans="3:5" ht="12.75">
      <c r="C81" s="360"/>
      <c r="D81" s="360"/>
      <c r="E81" s="360"/>
    </row>
    <row r="82" spans="3:5" ht="12.75">
      <c r="C82" s="360"/>
      <c r="D82" s="360"/>
      <c r="E82" s="360"/>
    </row>
    <row r="83" spans="2:5" ht="12.75">
      <c r="B83" s="362"/>
      <c r="C83" s="360"/>
      <c r="D83" s="360"/>
      <c r="E83" s="360"/>
    </row>
    <row r="84" spans="3:5" ht="12.75">
      <c r="C84" s="360"/>
      <c r="D84" s="360"/>
      <c r="E84" s="360"/>
    </row>
  </sheetData>
  <sheetProtection/>
  <mergeCells count="12">
    <mergeCell ref="A1:E1"/>
    <mergeCell ref="A11:E11"/>
    <mergeCell ref="A13:A15"/>
    <mergeCell ref="B13:B15"/>
    <mergeCell ref="C13:E14"/>
    <mergeCell ref="A78:B78"/>
    <mergeCell ref="A2:E2"/>
    <mergeCell ref="A3:E3"/>
    <mergeCell ref="A4:E4"/>
    <mergeCell ref="A5:E5"/>
    <mergeCell ref="A9:E9"/>
    <mergeCell ref="A10:E10"/>
  </mergeCells>
  <printOptions/>
  <pageMargins left="0.7086614173228347" right="0.7086614173228347" top="0.7480314960629921" bottom="0.7480314960629921" header="0.31496062992125984" footer="0.31496062992125984"/>
  <pageSetup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5.7109375" style="377" customWidth="1"/>
    <col min="2" max="2" width="43.7109375" style="377" customWidth="1"/>
    <col min="3" max="5" width="11.7109375" style="377" customWidth="1"/>
    <col min="6" max="16384" width="9.140625" style="377" customWidth="1"/>
  </cols>
  <sheetData>
    <row r="1" spans="1:5" ht="15" customHeight="1">
      <c r="A1" s="484" t="s">
        <v>401</v>
      </c>
      <c r="B1" s="485"/>
      <c r="C1" s="485"/>
      <c r="D1" s="485"/>
      <c r="E1" s="485"/>
    </row>
    <row r="2" spans="1:5" ht="15" customHeight="1">
      <c r="A2" s="484" t="s">
        <v>29</v>
      </c>
      <c r="B2" s="485"/>
      <c r="C2" s="485"/>
      <c r="D2" s="485"/>
      <c r="E2" s="485"/>
    </row>
    <row r="3" spans="1:5" ht="15" customHeight="1">
      <c r="A3" s="484" t="s">
        <v>30</v>
      </c>
      <c r="B3" s="485"/>
      <c r="C3" s="485"/>
      <c r="D3" s="485"/>
      <c r="E3" s="485"/>
    </row>
    <row r="4" spans="1:5" ht="15" customHeight="1">
      <c r="A4" s="484" t="s">
        <v>31</v>
      </c>
      <c r="B4" s="485"/>
      <c r="C4" s="485"/>
      <c r="D4" s="485"/>
      <c r="E4" s="485"/>
    </row>
    <row r="5" spans="1:5" ht="15" customHeight="1">
      <c r="A5" s="460" t="s">
        <v>645</v>
      </c>
      <c r="B5" s="485"/>
      <c r="C5" s="485"/>
      <c r="D5" s="485"/>
      <c r="E5" s="485"/>
    </row>
    <row r="6" spans="3:5" ht="15" customHeight="1">
      <c r="C6" s="321"/>
      <c r="D6" s="378"/>
      <c r="E6" s="378"/>
    </row>
    <row r="7" spans="3:5" ht="15" customHeight="1">
      <c r="C7" s="321"/>
      <c r="D7" s="378"/>
      <c r="E7" s="378"/>
    </row>
    <row r="8" ht="15" customHeight="1">
      <c r="E8" s="379" t="s">
        <v>33</v>
      </c>
    </row>
    <row r="9" spans="1:5" ht="15" customHeight="1">
      <c r="A9" s="461" t="s">
        <v>528</v>
      </c>
      <c r="B9" s="461"/>
      <c r="C9" s="461"/>
      <c r="D9" s="461"/>
      <c r="E9" s="461"/>
    </row>
    <row r="10" spans="1:5" ht="15" customHeight="1">
      <c r="A10" s="461" t="s">
        <v>529</v>
      </c>
      <c r="B10" s="461"/>
      <c r="C10" s="461"/>
      <c r="D10" s="461"/>
      <c r="E10" s="461"/>
    </row>
    <row r="11" spans="1:5" ht="15" customHeight="1">
      <c r="A11" s="461" t="s">
        <v>31</v>
      </c>
      <c r="B11" s="461"/>
      <c r="C11" s="461"/>
      <c r="D11" s="461"/>
      <c r="E11" s="461"/>
    </row>
    <row r="12" spans="1:5" ht="15" customHeight="1">
      <c r="A12" s="461" t="s">
        <v>530</v>
      </c>
      <c r="B12" s="461"/>
      <c r="C12" s="461"/>
      <c r="D12" s="461"/>
      <c r="E12" s="461"/>
    </row>
    <row r="13" spans="1:5" ht="15" customHeight="1">
      <c r="A13" s="461" t="s">
        <v>534</v>
      </c>
      <c r="B13" s="461"/>
      <c r="C13" s="461"/>
      <c r="D13" s="461"/>
      <c r="E13" s="461"/>
    </row>
    <row r="14" spans="1:5" ht="15" customHeight="1">
      <c r="A14" s="363"/>
      <c r="B14" s="380"/>
      <c r="C14" s="380"/>
      <c r="D14" s="380"/>
      <c r="E14" s="363"/>
    </row>
    <row r="15" spans="1:5" s="322" customFormat="1" ht="30" customHeight="1">
      <c r="A15" s="381" t="s">
        <v>34</v>
      </c>
      <c r="B15" s="479" t="s">
        <v>531</v>
      </c>
      <c r="C15" s="480"/>
      <c r="D15" s="481"/>
      <c r="E15" s="376" t="s">
        <v>532</v>
      </c>
    </row>
    <row r="16" spans="1:5" s="322" customFormat="1" ht="15" customHeight="1">
      <c r="A16" s="381">
        <v>1</v>
      </c>
      <c r="B16" s="479">
        <v>2</v>
      </c>
      <c r="C16" s="482"/>
      <c r="D16" s="483"/>
      <c r="E16" s="376">
        <v>3</v>
      </c>
    </row>
    <row r="17" spans="1:5" ht="45" customHeight="1">
      <c r="A17" s="382">
        <v>1</v>
      </c>
      <c r="B17" s="471" t="s">
        <v>136</v>
      </c>
      <c r="C17" s="472"/>
      <c r="D17" s="473"/>
      <c r="E17" s="383">
        <v>414.5</v>
      </c>
    </row>
    <row r="18" spans="1:5" ht="45" customHeight="1">
      <c r="A18" s="382">
        <v>2</v>
      </c>
      <c r="B18" s="471" t="s">
        <v>144</v>
      </c>
      <c r="C18" s="472"/>
      <c r="D18" s="473"/>
      <c r="E18" s="383">
        <v>90.511</v>
      </c>
    </row>
    <row r="19" spans="1:5" ht="45" customHeight="1">
      <c r="A19" s="382">
        <v>3</v>
      </c>
      <c r="B19" s="471" t="s">
        <v>146</v>
      </c>
      <c r="C19" s="472"/>
      <c r="D19" s="473"/>
      <c r="E19" s="383">
        <v>545.556</v>
      </c>
    </row>
    <row r="20" spans="1:5" ht="15" customHeight="1">
      <c r="A20" s="474" t="s">
        <v>533</v>
      </c>
      <c r="B20" s="475"/>
      <c r="C20" s="475"/>
      <c r="D20" s="476"/>
      <c r="E20" s="384">
        <f>SUM(E17:E19)</f>
        <v>1050.567</v>
      </c>
    </row>
    <row r="21" ht="12" customHeight="1"/>
    <row r="22" spans="1:5" ht="12" customHeight="1">
      <c r="A22" s="385"/>
      <c r="B22" s="477"/>
      <c r="C22" s="477"/>
      <c r="D22" s="477"/>
      <c r="E22" s="477"/>
    </row>
    <row r="23" spans="1:5" ht="12" customHeight="1">
      <c r="A23" s="385"/>
      <c r="B23" s="478"/>
      <c r="C23" s="478"/>
      <c r="D23" s="478"/>
      <c r="E23" s="478"/>
    </row>
    <row r="24" ht="12" customHeight="1">
      <c r="A24" s="386"/>
    </row>
  </sheetData>
  <sheetProtection/>
  <mergeCells count="18">
    <mergeCell ref="A1:E1"/>
    <mergeCell ref="A2:E2"/>
    <mergeCell ref="A3:E3"/>
    <mergeCell ref="A4:E4"/>
    <mergeCell ref="A5:E5"/>
    <mergeCell ref="A9:E9"/>
    <mergeCell ref="A10:E10"/>
    <mergeCell ref="A11:E11"/>
    <mergeCell ref="A12:E12"/>
    <mergeCell ref="A13:E13"/>
    <mergeCell ref="B15:D15"/>
    <mergeCell ref="B16:D16"/>
    <mergeCell ref="B17:D17"/>
    <mergeCell ref="B18:D18"/>
    <mergeCell ref="B19:D19"/>
    <mergeCell ref="A20:D20"/>
    <mergeCell ref="B22:E22"/>
    <mergeCell ref="B23:E2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3"/>
  <sheetViews>
    <sheetView view="pageBreakPreview" zoomScaleNormal="115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3.7109375" style="83" customWidth="1"/>
    <col min="2" max="2" width="58.7109375" style="83" customWidth="1"/>
    <col min="3" max="3" width="12.7109375" style="83" customWidth="1"/>
    <col min="4" max="4" width="6.8515625" style="83" customWidth="1"/>
    <col min="5" max="5" width="9.7109375" style="83" customWidth="1"/>
    <col min="6" max="7" width="17.7109375" style="83" customWidth="1"/>
    <col min="8" max="8" width="17.7109375" style="84" customWidth="1"/>
    <col min="9" max="16384" width="9.140625" style="83" customWidth="1"/>
  </cols>
  <sheetData>
    <row r="1" spans="1:8" ht="15" customHeight="1">
      <c r="A1" s="486" t="s">
        <v>287</v>
      </c>
      <c r="B1" s="487"/>
      <c r="C1" s="487"/>
      <c r="D1" s="487"/>
      <c r="E1" s="487"/>
      <c r="F1" s="487"/>
      <c r="G1" s="487"/>
      <c r="H1" s="487"/>
    </row>
    <row r="2" spans="1:8" ht="15" customHeight="1">
      <c r="A2" s="486" t="s">
        <v>29</v>
      </c>
      <c r="B2" s="487"/>
      <c r="C2" s="487"/>
      <c r="D2" s="487"/>
      <c r="E2" s="487"/>
      <c r="F2" s="487"/>
      <c r="G2" s="487"/>
      <c r="H2" s="487"/>
    </row>
    <row r="3" spans="1:8" ht="15" customHeight="1">
      <c r="A3" s="486" t="s">
        <v>30</v>
      </c>
      <c r="B3" s="487"/>
      <c r="C3" s="487"/>
      <c r="D3" s="487"/>
      <c r="E3" s="487"/>
      <c r="F3" s="487"/>
      <c r="G3" s="487"/>
      <c r="H3" s="487"/>
    </row>
    <row r="4" spans="1:8" ht="15" customHeight="1">
      <c r="A4" s="486" t="s">
        <v>31</v>
      </c>
      <c r="B4" s="487"/>
      <c r="C4" s="487"/>
      <c r="D4" s="487"/>
      <c r="E4" s="487"/>
      <c r="F4" s="487"/>
      <c r="G4" s="487"/>
      <c r="H4" s="487"/>
    </row>
    <row r="5" spans="1:8" ht="15" customHeight="1">
      <c r="A5" s="492" t="s">
        <v>645</v>
      </c>
      <c r="B5" s="487"/>
      <c r="C5" s="487"/>
      <c r="D5" s="487"/>
      <c r="E5" s="487"/>
      <c r="F5" s="487"/>
      <c r="G5" s="487"/>
      <c r="H5" s="487"/>
    </row>
    <row r="6" ht="15" customHeight="1"/>
    <row r="7" ht="15" customHeight="1"/>
    <row r="8" ht="15" customHeight="1"/>
    <row r="9" spans="1:8" ht="15" customHeight="1">
      <c r="A9" s="490" t="s">
        <v>39</v>
      </c>
      <c r="B9" s="490"/>
      <c r="C9" s="490"/>
      <c r="D9" s="490"/>
      <c r="E9" s="490"/>
      <c r="F9" s="490"/>
      <c r="G9" s="490"/>
      <c r="H9" s="490"/>
    </row>
    <row r="10" spans="1:8" ht="15" customHeight="1">
      <c r="A10" s="490" t="s">
        <v>40</v>
      </c>
      <c r="B10" s="490"/>
      <c r="C10" s="490"/>
      <c r="D10" s="490"/>
      <c r="E10" s="490"/>
      <c r="F10" s="490"/>
      <c r="G10" s="490"/>
      <c r="H10" s="490"/>
    </row>
    <row r="11" spans="1:8" ht="15" customHeight="1">
      <c r="A11" s="490" t="s">
        <v>41</v>
      </c>
      <c r="B11" s="490"/>
      <c r="C11" s="490"/>
      <c r="D11" s="490"/>
      <c r="E11" s="490"/>
      <c r="F11" s="490"/>
      <c r="G11" s="490"/>
      <c r="H11" s="490"/>
    </row>
    <row r="12" spans="1:8" ht="15" customHeight="1">
      <c r="A12" s="490" t="s">
        <v>42</v>
      </c>
      <c r="B12" s="490"/>
      <c r="C12" s="490"/>
      <c r="D12" s="490"/>
      <c r="E12" s="490"/>
      <c r="F12" s="490"/>
      <c r="G12" s="490"/>
      <c r="H12" s="490"/>
    </row>
    <row r="13" spans="1:8" ht="15" customHeight="1">
      <c r="A13" s="500" t="s">
        <v>535</v>
      </c>
      <c r="B13" s="500"/>
      <c r="C13" s="500"/>
      <c r="D13" s="500"/>
      <c r="E13" s="500"/>
      <c r="F13" s="500"/>
      <c r="G13" s="500"/>
      <c r="H13" s="500"/>
    </row>
    <row r="14" spans="1:8" ht="15" customHeight="1">
      <c r="A14" s="132"/>
      <c r="B14" s="132"/>
      <c r="C14" s="132"/>
      <c r="D14" s="132"/>
      <c r="E14" s="132"/>
      <c r="F14" s="132"/>
      <c r="G14" s="132"/>
      <c r="H14" s="132"/>
    </row>
    <row r="15" spans="1:8" s="76" customFormat="1" ht="30" customHeight="1">
      <c r="A15" s="496" t="s">
        <v>34</v>
      </c>
      <c r="B15" s="488" t="s">
        <v>43</v>
      </c>
      <c r="C15" s="488" t="s">
        <v>227</v>
      </c>
      <c r="D15" s="488" t="s">
        <v>226</v>
      </c>
      <c r="E15" s="488" t="s">
        <v>46</v>
      </c>
      <c r="F15" s="491" t="s">
        <v>32</v>
      </c>
      <c r="G15" s="482"/>
      <c r="H15" s="483"/>
    </row>
    <row r="16" spans="1:8" s="76" customFormat="1" ht="30" customHeight="1">
      <c r="A16" s="489"/>
      <c r="B16" s="489"/>
      <c r="C16" s="489"/>
      <c r="D16" s="489"/>
      <c r="E16" s="489"/>
      <c r="F16" s="53" t="s">
        <v>301</v>
      </c>
      <c r="G16" s="53" t="s">
        <v>393</v>
      </c>
      <c r="H16" s="53" t="s">
        <v>536</v>
      </c>
    </row>
    <row r="17" spans="1:8" s="76" customFormat="1" ht="15" customHeight="1">
      <c r="A17" s="10" t="s">
        <v>35</v>
      </c>
      <c r="B17" s="12">
        <v>2</v>
      </c>
      <c r="C17" s="12">
        <v>3</v>
      </c>
      <c r="D17" s="12">
        <v>4</v>
      </c>
      <c r="E17" s="12">
        <v>5</v>
      </c>
      <c r="F17" s="53">
        <v>6</v>
      </c>
      <c r="G17" s="53">
        <v>7</v>
      </c>
      <c r="H17" s="53">
        <v>8</v>
      </c>
    </row>
    <row r="18" spans="1:8" s="76" customFormat="1" ht="15" customHeight="1">
      <c r="A18" s="85"/>
      <c r="B18" s="493" t="s">
        <v>47</v>
      </c>
      <c r="C18" s="494"/>
      <c r="D18" s="494"/>
      <c r="E18" s="495"/>
      <c r="F18" s="86">
        <f>F19+F26+F36+F83+F103+F123+F134+F156+F163+F176+F187+F194+F215+F229+F275+F288+F316+F323</f>
        <v>116345.40656</v>
      </c>
      <c r="G18" s="86">
        <f>G19+G26+G36+G83+G103+G123+G134+G156+G163+G176+G187+G194+G215+G229+G275+G288+G316+G323</f>
        <v>88270.378</v>
      </c>
      <c r="H18" s="86">
        <f>H19+H26+H36+H83+H103+H123+H134+H156+H163+H176+H187+H194+H215+H229+H275+H288+H316+H323</f>
        <v>29908.088</v>
      </c>
    </row>
    <row r="19" spans="1:8" s="76" customFormat="1" ht="45" customHeight="1">
      <c r="A19" s="87">
        <v>1</v>
      </c>
      <c r="B19" s="230" t="s">
        <v>394</v>
      </c>
      <c r="C19" s="88" t="s">
        <v>219</v>
      </c>
      <c r="D19" s="89"/>
      <c r="E19" s="89"/>
      <c r="F19" s="90">
        <f aca="true" t="shared" si="0" ref="F19:H20">F20</f>
        <v>120</v>
      </c>
      <c r="G19" s="90">
        <f t="shared" si="0"/>
        <v>150</v>
      </c>
      <c r="H19" s="90">
        <f t="shared" si="0"/>
        <v>170</v>
      </c>
    </row>
    <row r="20" spans="1:8" s="76" customFormat="1" ht="15" customHeight="1">
      <c r="A20" s="312"/>
      <c r="B20" s="246" t="s">
        <v>572</v>
      </c>
      <c r="C20" s="136" t="s">
        <v>307</v>
      </c>
      <c r="D20" s="197"/>
      <c r="E20" s="197"/>
      <c r="F20" s="311">
        <f t="shared" si="0"/>
        <v>120</v>
      </c>
      <c r="G20" s="311">
        <f t="shared" si="0"/>
        <v>150</v>
      </c>
      <c r="H20" s="311">
        <f t="shared" si="0"/>
        <v>170</v>
      </c>
    </row>
    <row r="21" spans="1:8" s="76" customFormat="1" ht="105" customHeight="1">
      <c r="A21" s="91"/>
      <c r="B21" s="231" t="s">
        <v>573</v>
      </c>
      <c r="C21" s="92" t="s">
        <v>308</v>
      </c>
      <c r="D21" s="93"/>
      <c r="E21" s="93"/>
      <c r="F21" s="94">
        <f aca="true" t="shared" si="1" ref="F21:H24">F22</f>
        <v>120</v>
      </c>
      <c r="G21" s="94">
        <f t="shared" si="1"/>
        <v>150</v>
      </c>
      <c r="H21" s="94">
        <f t="shared" si="1"/>
        <v>170</v>
      </c>
    </row>
    <row r="22" spans="1:8" s="76" customFormat="1" ht="75" customHeight="1">
      <c r="A22" s="211"/>
      <c r="B22" s="252" t="s">
        <v>218</v>
      </c>
      <c r="C22" s="206" t="s">
        <v>309</v>
      </c>
      <c r="D22" s="207"/>
      <c r="E22" s="207"/>
      <c r="F22" s="253">
        <f t="shared" si="1"/>
        <v>120</v>
      </c>
      <c r="G22" s="253">
        <f t="shared" si="1"/>
        <v>150</v>
      </c>
      <c r="H22" s="253">
        <f t="shared" si="1"/>
        <v>170</v>
      </c>
    </row>
    <row r="23" spans="1:8" s="76" customFormat="1" ht="30" customHeight="1">
      <c r="A23" s="31"/>
      <c r="B23" s="148" t="s">
        <v>50</v>
      </c>
      <c r="C23" s="29" t="s">
        <v>309</v>
      </c>
      <c r="D23" s="30">
        <v>200</v>
      </c>
      <c r="E23" s="30"/>
      <c r="F23" s="95">
        <f t="shared" si="1"/>
        <v>120</v>
      </c>
      <c r="G23" s="95">
        <f t="shared" si="1"/>
        <v>150</v>
      </c>
      <c r="H23" s="95">
        <f t="shared" si="1"/>
        <v>170</v>
      </c>
    </row>
    <row r="24" spans="1:8" s="76" customFormat="1" ht="30" customHeight="1">
      <c r="A24" s="31"/>
      <c r="B24" s="232" t="s">
        <v>51</v>
      </c>
      <c r="C24" s="29" t="s">
        <v>309</v>
      </c>
      <c r="D24" s="29" t="s">
        <v>52</v>
      </c>
      <c r="E24" s="29"/>
      <c r="F24" s="96">
        <f t="shared" si="1"/>
        <v>120</v>
      </c>
      <c r="G24" s="96">
        <f t="shared" si="1"/>
        <v>150</v>
      </c>
      <c r="H24" s="96">
        <f t="shared" si="1"/>
        <v>170</v>
      </c>
    </row>
    <row r="25" spans="1:8" s="76" customFormat="1" ht="45" customHeight="1">
      <c r="A25" s="31"/>
      <c r="B25" s="232" t="s">
        <v>642</v>
      </c>
      <c r="C25" s="29" t="s">
        <v>309</v>
      </c>
      <c r="D25" s="29" t="s">
        <v>52</v>
      </c>
      <c r="E25" s="29" t="s">
        <v>133</v>
      </c>
      <c r="F25" s="96">
        <v>120</v>
      </c>
      <c r="G25" s="96">
        <v>150</v>
      </c>
      <c r="H25" s="96">
        <v>170</v>
      </c>
    </row>
    <row r="26" spans="1:8" ht="45" customHeight="1">
      <c r="A26" s="87">
        <v>2</v>
      </c>
      <c r="B26" s="230" t="s">
        <v>279</v>
      </c>
      <c r="C26" s="88" t="s">
        <v>48</v>
      </c>
      <c r="D26" s="89"/>
      <c r="E26" s="89"/>
      <c r="F26" s="90">
        <f aca="true" t="shared" si="2" ref="F26:H27">F27</f>
        <v>400</v>
      </c>
      <c r="G26" s="90">
        <f t="shared" si="2"/>
        <v>0</v>
      </c>
      <c r="H26" s="90">
        <f t="shared" si="2"/>
        <v>0</v>
      </c>
    </row>
    <row r="27" spans="1:8" ht="15" customHeight="1">
      <c r="A27" s="312"/>
      <c r="B27" s="246" t="s">
        <v>572</v>
      </c>
      <c r="C27" s="136" t="s">
        <v>310</v>
      </c>
      <c r="D27" s="135"/>
      <c r="E27" s="135"/>
      <c r="F27" s="311">
        <f t="shared" si="2"/>
        <v>400</v>
      </c>
      <c r="G27" s="311">
        <f t="shared" si="2"/>
        <v>0</v>
      </c>
      <c r="H27" s="311">
        <f t="shared" si="2"/>
        <v>0</v>
      </c>
    </row>
    <row r="28" spans="1:8" ht="30" customHeight="1">
      <c r="A28" s="91"/>
      <c r="B28" s="231" t="s">
        <v>574</v>
      </c>
      <c r="C28" s="92" t="s">
        <v>311</v>
      </c>
      <c r="D28" s="93"/>
      <c r="E28" s="93"/>
      <c r="F28" s="94">
        <f aca="true" t="shared" si="3" ref="F28:H34">F29</f>
        <v>400</v>
      </c>
      <c r="G28" s="94">
        <f t="shared" si="3"/>
        <v>0</v>
      </c>
      <c r="H28" s="94">
        <f t="shared" si="3"/>
        <v>0</v>
      </c>
    </row>
    <row r="29" spans="1:8" ht="30" customHeight="1">
      <c r="A29" s="211"/>
      <c r="B29" s="252" t="s">
        <v>49</v>
      </c>
      <c r="C29" s="206" t="s">
        <v>312</v>
      </c>
      <c r="D29" s="207"/>
      <c r="E29" s="207"/>
      <c r="F29" s="253">
        <f>F30+F33</f>
        <v>400</v>
      </c>
      <c r="G29" s="253">
        <f>G30+G33</f>
        <v>0</v>
      </c>
      <c r="H29" s="253">
        <f>H30+H33</f>
        <v>0</v>
      </c>
    </row>
    <row r="30" spans="1:8" ht="60" customHeight="1">
      <c r="A30" s="31"/>
      <c r="B30" s="232" t="s">
        <v>73</v>
      </c>
      <c r="C30" s="29" t="s">
        <v>312</v>
      </c>
      <c r="D30" s="30">
        <v>100</v>
      </c>
      <c r="E30" s="30"/>
      <c r="F30" s="95">
        <f t="shared" si="3"/>
        <v>31</v>
      </c>
      <c r="G30" s="95">
        <f t="shared" si="3"/>
        <v>0</v>
      </c>
      <c r="H30" s="95">
        <f t="shared" si="3"/>
        <v>0</v>
      </c>
    </row>
    <row r="31" spans="1:8" ht="30" customHeight="1">
      <c r="A31" s="31"/>
      <c r="B31" s="232" t="s">
        <v>131</v>
      </c>
      <c r="C31" s="29" t="s">
        <v>312</v>
      </c>
      <c r="D31" s="29" t="s">
        <v>132</v>
      </c>
      <c r="E31" s="29"/>
      <c r="F31" s="96">
        <f t="shared" si="3"/>
        <v>31</v>
      </c>
      <c r="G31" s="96">
        <f t="shared" si="3"/>
        <v>0</v>
      </c>
      <c r="H31" s="96">
        <f t="shared" si="3"/>
        <v>0</v>
      </c>
    </row>
    <row r="32" spans="1:8" ht="15" customHeight="1">
      <c r="A32" s="31"/>
      <c r="B32" s="232" t="s">
        <v>53</v>
      </c>
      <c r="C32" s="29" t="s">
        <v>312</v>
      </c>
      <c r="D32" s="29" t="s">
        <v>132</v>
      </c>
      <c r="E32" s="29" t="s">
        <v>54</v>
      </c>
      <c r="F32" s="96">
        <v>31</v>
      </c>
      <c r="G32" s="96">
        <v>0</v>
      </c>
      <c r="H32" s="96">
        <v>0</v>
      </c>
    </row>
    <row r="33" spans="1:8" ht="30" customHeight="1">
      <c r="A33" s="31"/>
      <c r="B33" s="148" t="s">
        <v>50</v>
      </c>
      <c r="C33" s="29" t="s">
        <v>312</v>
      </c>
      <c r="D33" s="30">
        <v>200</v>
      </c>
      <c r="E33" s="30"/>
      <c r="F33" s="95">
        <f t="shared" si="3"/>
        <v>369</v>
      </c>
      <c r="G33" s="95">
        <f t="shared" si="3"/>
        <v>0</v>
      </c>
      <c r="H33" s="95">
        <f t="shared" si="3"/>
        <v>0</v>
      </c>
    </row>
    <row r="34" spans="1:8" ht="30" customHeight="1">
      <c r="A34" s="31"/>
      <c r="B34" s="232" t="s">
        <v>51</v>
      </c>
      <c r="C34" s="29" t="s">
        <v>312</v>
      </c>
      <c r="D34" s="29" t="s">
        <v>52</v>
      </c>
      <c r="E34" s="29"/>
      <c r="F34" s="96">
        <f t="shared" si="3"/>
        <v>369</v>
      </c>
      <c r="G34" s="96">
        <f t="shared" si="3"/>
        <v>0</v>
      </c>
      <c r="H34" s="96">
        <f t="shared" si="3"/>
        <v>0</v>
      </c>
    </row>
    <row r="35" spans="1:8" ht="15" customHeight="1">
      <c r="A35" s="31"/>
      <c r="B35" s="232" t="s">
        <v>53</v>
      </c>
      <c r="C35" s="29" t="s">
        <v>312</v>
      </c>
      <c r="D35" s="29" t="s">
        <v>52</v>
      </c>
      <c r="E35" s="29" t="s">
        <v>54</v>
      </c>
      <c r="F35" s="96">
        <f>400-31</f>
        <v>369</v>
      </c>
      <c r="G35" s="96">
        <v>0</v>
      </c>
      <c r="H35" s="96">
        <v>0</v>
      </c>
    </row>
    <row r="36" spans="1:8" ht="45" customHeight="1">
      <c r="A36" s="87">
        <v>3</v>
      </c>
      <c r="B36" s="230" t="s">
        <v>542</v>
      </c>
      <c r="C36" s="88" t="s">
        <v>55</v>
      </c>
      <c r="D36" s="89" t="s">
        <v>56</v>
      </c>
      <c r="E36" s="89"/>
      <c r="F36" s="90">
        <f>F37+F51</f>
        <v>2708</v>
      </c>
      <c r="G36" s="90">
        <f>G37+G51</f>
        <v>2838</v>
      </c>
      <c r="H36" s="90">
        <f>H37+H51</f>
        <v>0</v>
      </c>
    </row>
    <row r="37" spans="1:8" ht="15" customHeight="1">
      <c r="A37" s="312"/>
      <c r="B37" s="246" t="s">
        <v>575</v>
      </c>
      <c r="C37" s="136" t="s">
        <v>576</v>
      </c>
      <c r="D37" s="135"/>
      <c r="E37" s="135"/>
      <c r="F37" s="311">
        <f>F38</f>
        <v>38</v>
      </c>
      <c r="G37" s="311">
        <f>G38</f>
        <v>38</v>
      </c>
      <c r="H37" s="311">
        <f>H38</f>
        <v>0</v>
      </c>
    </row>
    <row r="38" spans="1:8" ht="30" customHeight="1">
      <c r="A38" s="138"/>
      <c r="B38" s="250" t="s">
        <v>578</v>
      </c>
      <c r="C38" s="130" t="s">
        <v>577</v>
      </c>
      <c r="D38" s="130"/>
      <c r="E38" s="130"/>
      <c r="F38" s="131">
        <f>F39+F43+F47</f>
        <v>38</v>
      </c>
      <c r="G38" s="131">
        <f>G39+G43+G47</f>
        <v>38</v>
      </c>
      <c r="H38" s="131">
        <f>H39+H43+H47</f>
        <v>0</v>
      </c>
    </row>
    <row r="39" spans="1:8" ht="45" customHeight="1" hidden="1">
      <c r="A39" s="211"/>
      <c r="B39" s="256" t="s">
        <v>579</v>
      </c>
      <c r="C39" s="206" t="s">
        <v>580</v>
      </c>
      <c r="D39" s="207"/>
      <c r="E39" s="207"/>
      <c r="F39" s="254">
        <f aca="true" t="shared" si="4" ref="F39:H41">F40</f>
        <v>0</v>
      </c>
      <c r="G39" s="254">
        <f t="shared" si="4"/>
        <v>0</v>
      </c>
      <c r="H39" s="254">
        <f t="shared" si="4"/>
        <v>0</v>
      </c>
    </row>
    <row r="40" spans="1:8" ht="30" customHeight="1" hidden="1">
      <c r="A40" s="31"/>
      <c r="B40" s="239" t="s">
        <v>57</v>
      </c>
      <c r="C40" s="29" t="s">
        <v>580</v>
      </c>
      <c r="D40" s="30">
        <v>400</v>
      </c>
      <c r="E40" s="30"/>
      <c r="F40" s="96">
        <f t="shared" si="4"/>
        <v>0</v>
      </c>
      <c r="G40" s="96">
        <f t="shared" si="4"/>
        <v>0</v>
      </c>
      <c r="H40" s="96">
        <f t="shared" si="4"/>
        <v>0</v>
      </c>
    </row>
    <row r="41" spans="1:8" ht="15" customHeight="1" hidden="1">
      <c r="A41" s="31"/>
      <c r="B41" s="232" t="s">
        <v>58</v>
      </c>
      <c r="C41" s="29" t="s">
        <v>580</v>
      </c>
      <c r="D41" s="29" t="s">
        <v>59</v>
      </c>
      <c r="E41" s="29"/>
      <c r="F41" s="95">
        <f t="shared" si="4"/>
        <v>0</v>
      </c>
      <c r="G41" s="95">
        <f t="shared" si="4"/>
        <v>0</v>
      </c>
      <c r="H41" s="95">
        <f t="shared" si="4"/>
        <v>0</v>
      </c>
    </row>
    <row r="42" spans="1:8" ht="15" customHeight="1" hidden="1">
      <c r="A42" s="31"/>
      <c r="B42" s="232" t="s">
        <v>60</v>
      </c>
      <c r="C42" s="29" t="s">
        <v>580</v>
      </c>
      <c r="D42" s="29" t="s">
        <v>59</v>
      </c>
      <c r="E42" s="29" t="s">
        <v>61</v>
      </c>
      <c r="F42" s="96">
        <v>0</v>
      </c>
      <c r="G42" s="96">
        <f>37105.25811-37105.25811</f>
        <v>0</v>
      </c>
      <c r="H42" s="96">
        <v>0</v>
      </c>
    </row>
    <row r="43" spans="1:8" ht="45" customHeight="1" hidden="1">
      <c r="A43" s="211"/>
      <c r="B43" s="256" t="s">
        <v>581</v>
      </c>
      <c r="C43" s="206" t="s">
        <v>582</v>
      </c>
      <c r="D43" s="207"/>
      <c r="E43" s="207"/>
      <c r="F43" s="254">
        <f aca="true" t="shared" si="5" ref="F43:H45">F44</f>
        <v>0</v>
      </c>
      <c r="G43" s="254">
        <f t="shared" si="5"/>
        <v>0</v>
      </c>
      <c r="H43" s="254">
        <f t="shared" si="5"/>
        <v>0</v>
      </c>
    </row>
    <row r="44" spans="1:8" ht="30" customHeight="1" hidden="1">
      <c r="A44" s="31"/>
      <c r="B44" s="239" t="s">
        <v>57</v>
      </c>
      <c r="C44" s="29" t="s">
        <v>582</v>
      </c>
      <c r="D44" s="30">
        <v>400</v>
      </c>
      <c r="E44" s="30"/>
      <c r="F44" s="96">
        <f t="shared" si="5"/>
        <v>0</v>
      </c>
      <c r="G44" s="96">
        <f t="shared" si="5"/>
        <v>0</v>
      </c>
      <c r="H44" s="96">
        <f t="shared" si="5"/>
        <v>0</v>
      </c>
    </row>
    <row r="45" spans="1:8" ht="15" customHeight="1" hidden="1">
      <c r="A45" s="31"/>
      <c r="B45" s="232" t="s">
        <v>58</v>
      </c>
      <c r="C45" s="29" t="s">
        <v>582</v>
      </c>
      <c r="D45" s="29" t="s">
        <v>59</v>
      </c>
      <c r="E45" s="29"/>
      <c r="F45" s="95">
        <f t="shared" si="5"/>
        <v>0</v>
      </c>
      <c r="G45" s="95">
        <f t="shared" si="5"/>
        <v>0</v>
      </c>
      <c r="H45" s="95">
        <f t="shared" si="5"/>
        <v>0</v>
      </c>
    </row>
    <row r="46" spans="1:8" ht="15" customHeight="1" hidden="1">
      <c r="A46" s="31"/>
      <c r="B46" s="232" t="s">
        <v>60</v>
      </c>
      <c r="C46" s="29" t="s">
        <v>582</v>
      </c>
      <c r="D46" s="29" t="s">
        <v>59</v>
      </c>
      <c r="E46" s="29" t="s">
        <v>61</v>
      </c>
      <c r="F46" s="96">
        <v>0</v>
      </c>
      <c r="G46" s="96">
        <v>0</v>
      </c>
      <c r="H46" s="96">
        <v>0</v>
      </c>
    </row>
    <row r="47" spans="1:8" ht="30" customHeight="1">
      <c r="A47" s="211"/>
      <c r="B47" s="256" t="s">
        <v>286</v>
      </c>
      <c r="C47" s="206" t="s">
        <v>583</v>
      </c>
      <c r="D47" s="207"/>
      <c r="E47" s="207"/>
      <c r="F47" s="254">
        <f aca="true" t="shared" si="6" ref="F47:H49">F48</f>
        <v>38</v>
      </c>
      <c r="G47" s="254">
        <f t="shared" si="6"/>
        <v>38</v>
      </c>
      <c r="H47" s="254">
        <f t="shared" si="6"/>
        <v>0</v>
      </c>
    </row>
    <row r="48" spans="1:8" ht="30" customHeight="1">
      <c r="A48" s="31"/>
      <c r="B48" s="239" t="s">
        <v>57</v>
      </c>
      <c r="C48" s="29" t="s">
        <v>583</v>
      </c>
      <c r="D48" s="30">
        <v>400</v>
      </c>
      <c r="E48" s="30"/>
      <c r="F48" s="96">
        <f t="shared" si="6"/>
        <v>38</v>
      </c>
      <c r="G48" s="96">
        <f t="shared" si="6"/>
        <v>38</v>
      </c>
      <c r="H48" s="96">
        <f t="shared" si="6"/>
        <v>0</v>
      </c>
    </row>
    <row r="49" spans="1:8" ht="15" customHeight="1">
      <c r="A49" s="31"/>
      <c r="B49" s="232" t="s">
        <v>58</v>
      </c>
      <c r="C49" s="29" t="s">
        <v>583</v>
      </c>
      <c r="D49" s="29" t="s">
        <v>59</v>
      </c>
      <c r="E49" s="29"/>
      <c r="F49" s="95">
        <f t="shared" si="6"/>
        <v>38</v>
      </c>
      <c r="G49" s="95">
        <f t="shared" si="6"/>
        <v>38</v>
      </c>
      <c r="H49" s="95">
        <f t="shared" si="6"/>
        <v>0</v>
      </c>
    </row>
    <row r="50" spans="1:8" ht="15" customHeight="1">
      <c r="A50" s="31"/>
      <c r="B50" s="232" t="s">
        <v>60</v>
      </c>
      <c r="C50" s="29" t="s">
        <v>583</v>
      </c>
      <c r="D50" s="29" t="s">
        <v>59</v>
      </c>
      <c r="E50" s="29" t="s">
        <v>61</v>
      </c>
      <c r="F50" s="96">
        <v>38</v>
      </c>
      <c r="G50" s="96">
        <v>38</v>
      </c>
      <c r="H50" s="96">
        <v>0</v>
      </c>
    </row>
    <row r="51" spans="1:8" ht="15" customHeight="1">
      <c r="A51" s="97"/>
      <c r="B51" s="236" t="s">
        <v>572</v>
      </c>
      <c r="C51" s="98" t="s">
        <v>366</v>
      </c>
      <c r="D51" s="98"/>
      <c r="E51" s="98"/>
      <c r="F51" s="100">
        <f>F52+F60+F72+F78</f>
        <v>2670</v>
      </c>
      <c r="G51" s="100">
        <f>G52+G60+G72+G78</f>
        <v>2800</v>
      </c>
      <c r="H51" s="100">
        <f>H52+H60+H72+H78</f>
        <v>0</v>
      </c>
    </row>
    <row r="52" spans="1:8" ht="30" customHeight="1">
      <c r="A52" s="101"/>
      <c r="B52" s="233" t="s">
        <v>584</v>
      </c>
      <c r="C52" s="92" t="s">
        <v>367</v>
      </c>
      <c r="D52" s="92"/>
      <c r="E52" s="92"/>
      <c r="F52" s="94">
        <f>F53</f>
        <v>1300</v>
      </c>
      <c r="G52" s="94">
        <f>G53</f>
        <v>1430</v>
      </c>
      <c r="H52" s="94">
        <f>H53</f>
        <v>0</v>
      </c>
    </row>
    <row r="53" spans="1:8" ht="30" customHeight="1">
      <c r="A53" s="211"/>
      <c r="B53" s="256" t="s">
        <v>63</v>
      </c>
      <c r="C53" s="206" t="s">
        <v>368</v>
      </c>
      <c r="D53" s="206"/>
      <c r="E53" s="206"/>
      <c r="F53" s="253">
        <f>F54+F57</f>
        <v>1300</v>
      </c>
      <c r="G53" s="253">
        <f>G54+G57</f>
        <v>1430</v>
      </c>
      <c r="H53" s="253">
        <f>H54+H57</f>
        <v>0</v>
      </c>
    </row>
    <row r="54" spans="1:8" ht="30" customHeight="1">
      <c r="A54" s="31"/>
      <c r="B54" s="239" t="s">
        <v>50</v>
      </c>
      <c r="C54" s="29" t="s">
        <v>368</v>
      </c>
      <c r="D54" s="29" t="s">
        <v>64</v>
      </c>
      <c r="E54" s="29"/>
      <c r="F54" s="95">
        <f aca="true" t="shared" si="7" ref="F54:H55">F55</f>
        <v>1300</v>
      </c>
      <c r="G54" s="95">
        <f t="shared" si="7"/>
        <v>1430</v>
      </c>
      <c r="H54" s="95">
        <f t="shared" si="7"/>
        <v>0</v>
      </c>
    </row>
    <row r="55" spans="1:8" ht="30" customHeight="1">
      <c r="A55" s="31"/>
      <c r="B55" s="232" t="s">
        <v>51</v>
      </c>
      <c r="C55" s="29" t="s">
        <v>368</v>
      </c>
      <c r="D55" s="29" t="s">
        <v>52</v>
      </c>
      <c r="E55" s="29"/>
      <c r="F55" s="95">
        <f t="shared" si="7"/>
        <v>1300</v>
      </c>
      <c r="G55" s="95">
        <f t="shared" si="7"/>
        <v>1430</v>
      </c>
      <c r="H55" s="95">
        <f t="shared" si="7"/>
        <v>0</v>
      </c>
    </row>
    <row r="56" spans="1:8" ht="15" customHeight="1">
      <c r="A56" s="31"/>
      <c r="B56" s="232" t="s">
        <v>60</v>
      </c>
      <c r="C56" s="29" t="s">
        <v>368</v>
      </c>
      <c r="D56" s="29" t="s">
        <v>52</v>
      </c>
      <c r="E56" s="29" t="s">
        <v>61</v>
      </c>
      <c r="F56" s="95">
        <v>1300</v>
      </c>
      <c r="G56" s="95">
        <v>1430</v>
      </c>
      <c r="H56" s="95">
        <v>0</v>
      </c>
    </row>
    <row r="57" spans="1:8" ht="30" customHeight="1" hidden="1">
      <c r="A57" s="31"/>
      <c r="B57" s="238" t="s">
        <v>65</v>
      </c>
      <c r="C57" s="29" t="s">
        <v>368</v>
      </c>
      <c r="D57" s="29" t="s">
        <v>66</v>
      </c>
      <c r="E57" s="29"/>
      <c r="F57" s="95">
        <f aca="true" t="shared" si="8" ref="F57:H58">F58</f>
        <v>0</v>
      </c>
      <c r="G57" s="95">
        <f t="shared" si="8"/>
        <v>0</v>
      </c>
      <c r="H57" s="95">
        <f t="shared" si="8"/>
        <v>0</v>
      </c>
    </row>
    <row r="58" spans="1:8" ht="30" customHeight="1" hidden="1">
      <c r="A58" s="31"/>
      <c r="B58" s="232" t="s">
        <v>67</v>
      </c>
      <c r="C58" s="29" t="s">
        <v>368</v>
      </c>
      <c r="D58" s="29" t="s">
        <v>68</v>
      </c>
      <c r="E58" s="29"/>
      <c r="F58" s="95">
        <f t="shared" si="8"/>
        <v>0</v>
      </c>
      <c r="G58" s="95">
        <f t="shared" si="8"/>
        <v>0</v>
      </c>
      <c r="H58" s="95">
        <f t="shared" si="8"/>
        <v>0</v>
      </c>
    </row>
    <row r="59" spans="1:8" ht="15" customHeight="1" hidden="1">
      <c r="A59" s="31"/>
      <c r="B59" s="232" t="s">
        <v>60</v>
      </c>
      <c r="C59" s="29" t="s">
        <v>368</v>
      </c>
      <c r="D59" s="29" t="s">
        <v>68</v>
      </c>
      <c r="E59" s="29" t="s">
        <v>61</v>
      </c>
      <c r="F59" s="95">
        <v>0</v>
      </c>
      <c r="G59" s="95">
        <v>0</v>
      </c>
      <c r="H59" s="95">
        <v>0</v>
      </c>
    </row>
    <row r="60" spans="1:8" ht="30" customHeight="1">
      <c r="A60" s="101"/>
      <c r="B60" s="233" t="s">
        <v>585</v>
      </c>
      <c r="C60" s="92" t="s">
        <v>369</v>
      </c>
      <c r="D60" s="102"/>
      <c r="E60" s="102"/>
      <c r="F60" s="94">
        <f>F61+F68</f>
        <v>1000</v>
      </c>
      <c r="G60" s="94">
        <f>G68+G61</f>
        <v>1000</v>
      </c>
      <c r="H60" s="94">
        <f>H68+H61</f>
        <v>0</v>
      </c>
    </row>
    <row r="61" spans="1:8" ht="30" customHeight="1" hidden="1">
      <c r="A61" s="211"/>
      <c r="B61" s="256" t="s">
        <v>69</v>
      </c>
      <c r="C61" s="206" t="s">
        <v>370</v>
      </c>
      <c r="D61" s="207"/>
      <c r="E61" s="207"/>
      <c r="F61" s="254">
        <f>F62+F65</f>
        <v>0</v>
      </c>
      <c r="G61" s="254">
        <f>G62+G65</f>
        <v>0</v>
      </c>
      <c r="H61" s="254">
        <f>H62+H65</f>
        <v>0</v>
      </c>
    </row>
    <row r="62" spans="1:8" ht="30" customHeight="1" hidden="1">
      <c r="A62" s="31"/>
      <c r="B62" s="239" t="s">
        <v>50</v>
      </c>
      <c r="C62" s="29" t="s">
        <v>370</v>
      </c>
      <c r="D62" s="30">
        <v>200</v>
      </c>
      <c r="E62" s="30"/>
      <c r="F62" s="96">
        <f aca="true" t="shared" si="9" ref="F62:H63">F63</f>
        <v>0</v>
      </c>
      <c r="G62" s="96">
        <f t="shared" si="9"/>
        <v>0</v>
      </c>
      <c r="H62" s="96">
        <f t="shared" si="9"/>
        <v>0</v>
      </c>
    </row>
    <row r="63" spans="1:8" ht="30" customHeight="1" hidden="1">
      <c r="A63" s="31"/>
      <c r="B63" s="232" t="s">
        <v>51</v>
      </c>
      <c r="C63" s="29" t="s">
        <v>370</v>
      </c>
      <c r="D63" s="29" t="s">
        <v>52</v>
      </c>
      <c r="E63" s="29"/>
      <c r="F63" s="95">
        <f t="shared" si="9"/>
        <v>0</v>
      </c>
      <c r="G63" s="95">
        <f t="shared" si="9"/>
        <v>0</v>
      </c>
      <c r="H63" s="95">
        <f t="shared" si="9"/>
        <v>0</v>
      </c>
    </row>
    <row r="64" spans="1:8" ht="15" customHeight="1" hidden="1">
      <c r="A64" s="31"/>
      <c r="B64" s="232" t="s">
        <v>60</v>
      </c>
      <c r="C64" s="29" t="s">
        <v>370</v>
      </c>
      <c r="D64" s="29" t="s">
        <v>52</v>
      </c>
      <c r="E64" s="29" t="s">
        <v>61</v>
      </c>
      <c r="F64" s="96">
        <f>1000-1000</f>
        <v>0</v>
      </c>
      <c r="G64" s="96">
        <f>434.97494-434.97494</f>
        <v>0</v>
      </c>
      <c r="H64" s="96">
        <v>0</v>
      </c>
    </row>
    <row r="65" spans="1:8" ht="30" customHeight="1" hidden="1">
      <c r="A65" s="31"/>
      <c r="B65" s="239" t="s">
        <v>57</v>
      </c>
      <c r="C65" s="29" t="s">
        <v>370</v>
      </c>
      <c r="D65" s="30">
        <v>400</v>
      </c>
      <c r="E65" s="29"/>
      <c r="F65" s="96">
        <f aca="true" t="shared" si="10" ref="F65:H66">F66</f>
        <v>0</v>
      </c>
      <c r="G65" s="96">
        <f t="shared" si="10"/>
        <v>0</v>
      </c>
      <c r="H65" s="96">
        <f t="shared" si="10"/>
        <v>0</v>
      </c>
    </row>
    <row r="66" spans="1:8" ht="15" customHeight="1" hidden="1">
      <c r="A66" s="31"/>
      <c r="B66" s="232" t="s">
        <v>58</v>
      </c>
      <c r="C66" s="29" t="s">
        <v>370</v>
      </c>
      <c r="D66" s="29" t="s">
        <v>59</v>
      </c>
      <c r="E66" s="29"/>
      <c r="F66" s="96">
        <f t="shared" si="10"/>
        <v>0</v>
      </c>
      <c r="G66" s="96">
        <f t="shared" si="10"/>
        <v>0</v>
      </c>
      <c r="H66" s="96">
        <f t="shared" si="10"/>
        <v>0</v>
      </c>
    </row>
    <row r="67" spans="1:8" ht="15" customHeight="1" hidden="1">
      <c r="A67" s="31"/>
      <c r="B67" s="232" t="s">
        <v>60</v>
      </c>
      <c r="C67" s="29" t="s">
        <v>370</v>
      </c>
      <c r="D67" s="29" t="s">
        <v>59</v>
      </c>
      <c r="E67" s="29" t="s">
        <v>61</v>
      </c>
      <c r="F67" s="96">
        <v>0</v>
      </c>
      <c r="G67" s="96">
        <v>0</v>
      </c>
      <c r="H67" s="96">
        <v>0</v>
      </c>
    </row>
    <row r="68" spans="1:8" ht="30" customHeight="1">
      <c r="A68" s="211"/>
      <c r="B68" s="256" t="s">
        <v>274</v>
      </c>
      <c r="C68" s="206" t="s">
        <v>371</v>
      </c>
      <c r="D68" s="207"/>
      <c r="E68" s="207"/>
      <c r="F68" s="254">
        <f aca="true" t="shared" si="11" ref="F68:H70">F69</f>
        <v>1000</v>
      </c>
      <c r="G68" s="254">
        <f t="shared" si="11"/>
        <v>1000</v>
      </c>
      <c r="H68" s="254">
        <f t="shared" si="11"/>
        <v>0</v>
      </c>
    </row>
    <row r="69" spans="1:8" ht="30" customHeight="1">
      <c r="A69" s="31"/>
      <c r="B69" s="239" t="s">
        <v>50</v>
      </c>
      <c r="C69" s="29" t="s">
        <v>371</v>
      </c>
      <c r="D69" s="30">
        <v>200</v>
      </c>
      <c r="E69" s="30"/>
      <c r="F69" s="96">
        <f t="shared" si="11"/>
        <v>1000</v>
      </c>
      <c r="G69" s="96">
        <f t="shared" si="11"/>
        <v>1000</v>
      </c>
      <c r="H69" s="96">
        <f t="shared" si="11"/>
        <v>0</v>
      </c>
    </row>
    <row r="70" spans="1:8" ht="30" customHeight="1">
      <c r="A70" s="31"/>
      <c r="B70" s="232" t="s">
        <v>51</v>
      </c>
      <c r="C70" s="29" t="s">
        <v>371</v>
      </c>
      <c r="D70" s="29" t="s">
        <v>52</v>
      </c>
      <c r="E70" s="29"/>
      <c r="F70" s="95">
        <f t="shared" si="11"/>
        <v>1000</v>
      </c>
      <c r="G70" s="95">
        <f t="shared" si="11"/>
        <v>1000</v>
      </c>
      <c r="H70" s="95">
        <f t="shared" si="11"/>
        <v>0</v>
      </c>
    </row>
    <row r="71" spans="1:8" ht="15" customHeight="1">
      <c r="A71" s="31"/>
      <c r="B71" s="232" t="s">
        <v>60</v>
      </c>
      <c r="C71" s="29" t="s">
        <v>371</v>
      </c>
      <c r="D71" s="29" t="s">
        <v>52</v>
      </c>
      <c r="E71" s="29" t="s">
        <v>61</v>
      </c>
      <c r="F71" s="96">
        <v>1000</v>
      </c>
      <c r="G71" s="96">
        <v>1000</v>
      </c>
      <c r="H71" s="96">
        <v>0</v>
      </c>
    </row>
    <row r="72" spans="1:8" ht="30" customHeight="1">
      <c r="A72" s="101"/>
      <c r="B72" s="233" t="s">
        <v>586</v>
      </c>
      <c r="C72" s="92" t="s">
        <v>372</v>
      </c>
      <c r="D72" s="92"/>
      <c r="E72" s="92"/>
      <c r="F72" s="106">
        <f aca="true" t="shared" si="12" ref="F72:H74">F73</f>
        <v>20</v>
      </c>
      <c r="G72" s="106">
        <f t="shared" si="12"/>
        <v>20</v>
      </c>
      <c r="H72" s="106">
        <f t="shared" si="12"/>
        <v>0</v>
      </c>
    </row>
    <row r="73" spans="1:8" ht="15" customHeight="1">
      <c r="A73" s="211"/>
      <c r="B73" s="256" t="s">
        <v>116</v>
      </c>
      <c r="C73" s="206" t="s">
        <v>373</v>
      </c>
      <c r="D73" s="206"/>
      <c r="E73" s="206"/>
      <c r="F73" s="254">
        <f t="shared" si="12"/>
        <v>20</v>
      </c>
      <c r="G73" s="254">
        <f t="shared" si="12"/>
        <v>20</v>
      </c>
      <c r="H73" s="254">
        <f t="shared" si="12"/>
        <v>0</v>
      </c>
    </row>
    <row r="74" spans="1:8" ht="30" customHeight="1">
      <c r="A74" s="31"/>
      <c r="B74" s="239" t="s">
        <v>50</v>
      </c>
      <c r="C74" s="29" t="s">
        <v>373</v>
      </c>
      <c r="D74" s="29" t="s">
        <v>64</v>
      </c>
      <c r="E74" s="29"/>
      <c r="F74" s="96">
        <f t="shared" si="12"/>
        <v>20</v>
      </c>
      <c r="G74" s="96">
        <f t="shared" si="12"/>
        <v>20</v>
      </c>
      <c r="H74" s="96">
        <f t="shared" si="12"/>
        <v>0</v>
      </c>
    </row>
    <row r="75" spans="1:8" ht="30" customHeight="1">
      <c r="A75" s="31"/>
      <c r="B75" s="232" t="s">
        <v>51</v>
      </c>
      <c r="C75" s="29" t="s">
        <v>373</v>
      </c>
      <c r="D75" s="29" t="s">
        <v>52</v>
      </c>
      <c r="E75" s="29"/>
      <c r="F75" s="96">
        <f>F76+F77</f>
        <v>20</v>
      </c>
      <c r="G75" s="96">
        <f>G76+G77</f>
        <v>20</v>
      </c>
      <c r="H75" s="96">
        <f>H76+H77</f>
        <v>0</v>
      </c>
    </row>
    <row r="76" spans="1:8" ht="15" customHeight="1">
      <c r="A76" s="31"/>
      <c r="B76" s="232" t="s">
        <v>114</v>
      </c>
      <c r="C76" s="29" t="s">
        <v>373</v>
      </c>
      <c r="D76" s="29" t="s">
        <v>52</v>
      </c>
      <c r="E76" s="29" t="s">
        <v>115</v>
      </c>
      <c r="F76" s="96">
        <v>20</v>
      </c>
      <c r="G76" s="96">
        <v>20</v>
      </c>
      <c r="H76" s="96">
        <v>0</v>
      </c>
    </row>
    <row r="77" spans="1:8" ht="15" customHeight="1" hidden="1">
      <c r="A77" s="31"/>
      <c r="B77" s="232" t="s">
        <v>60</v>
      </c>
      <c r="C77" s="29" t="s">
        <v>373</v>
      </c>
      <c r="D77" s="29" t="s">
        <v>52</v>
      </c>
      <c r="E77" s="29" t="s">
        <v>61</v>
      </c>
      <c r="F77" s="96">
        <v>0</v>
      </c>
      <c r="G77" s="96">
        <v>0</v>
      </c>
      <c r="H77" s="96">
        <v>0</v>
      </c>
    </row>
    <row r="78" spans="1:8" ht="30" customHeight="1">
      <c r="A78" s="101"/>
      <c r="B78" s="233" t="s">
        <v>587</v>
      </c>
      <c r="C78" s="92" t="s">
        <v>374</v>
      </c>
      <c r="D78" s="92"/>
      <c r="E78" s="92"/>
      <c r="F78" s="106">
        <f>F79</f>
        <v>350</v>
      </c>
      <c r="G78" s="106">
        <f aca="true" t="shared" si="13" ref="G78:H81">G79</f>
        <v>350</v>
      </c>
      <c r="H78" s="106">
        <f t="shared" si="13"/>
        <v>0</v>
      </c>
    </row>
    <row r="79" spans="1:8" ht="30" customHeight="1">
      <c r="A79" s="211"/>
      <c r="B79" s="256" t="s">
        <v>113</v>
      </c>
      <c r="C79" s="206" t="s">
        <v>375</v>
      </c>
      <c r="D79" s="206"/>
      <c r="E79" s="206"/>
      <c r="F79" s="254">
        <f>F80</f>
        <v>350</v>
      </c>
      <c r="G79" s="254">
        <f t="shared" si="13"/>
        <v>350</v>
      </c>
      <c r="H79" s="254">
        <f t="shared" si="13"/>
        <v>0</v>
      </c>
    </row>
    <row r="80" spans="1:8" ht="30" customHeight="1">
      <c r="A80" s="31"/>
      <c r="B80" s="239" t="s">
        <v>50</v>
      </c>
      <c r="C80" s="29" t="s">
        <v>375</v>
      </c>
      <c r="D80" s="29" t="s">
        <v>64</v>
      </c>
      <c r="E80" s="29"/>
      <c r="F80" s="96">
        <f>F81</f>
        <v>350</v>
      </c>
      <c r="G80" s="96">
        <f t="shared" si="13"/>
        <v>350</v>
      </c>
      <c r="H80" s="96">
        <f t="shared" si="13"/>
        <v>0</v>
      </c>
    </row>
    <row r="81" spans="1:8" ht="30" customHeight="1">
      <c r="A81" s="31"/>
      <c r="B81" s="232" t="s">
        <v>51</v>
      </c>
      <c r="C81" s="29" t="s">
        <v>375</v>
      </c>
      <c r="D81" s="29" t="s">
        <v>52</v>
      </c>
      <c r="E81" s="29"/>
      <c r="F81" s="96">
        <f>F82</f>
        <v>350</v>
      </c>
      <c r="G81" s="96">
        <f t="shared" si="13"/>
        <v>350</v>
      </c>
      <c r="H81" s="96">
        <f t="shared" si="13"/>
        <v>0</v>
      </c>
    </row>
    <row r="82" spans="1:8" ht="15" customHeight="1">
      <c r="A82" s="31"/>
      <c r="B82" s="232" t="s">
        <v>114</v>
      </c>
      <c r="C82" s="29" t="s">
        <v>375</v>
      </c>
      <c r="D82" s="29" t="s">
        <v>52</v>
      </c>
      <c r="E82" s="29" t="s">
        <v>115</v>
      </c>
      <c r="F82" s="96">
        <v>350</v>
      </c>
      <c r="G82" s="96">
        <v>350</v>
      </c>
      <c r="H82" s="96">
        <v>0</v>
      </c>
    </row>
    <row r="83" spans="1:8" ht="45" customHeight="1">
      <c r="A83" s="87">
        <v>4</v>
      </c>
      <c r="B83" s="240" t="s">
        <v>559</v>
      </c>
      <c r="C83" s="88" t="s">
        <v>70</v>
      </c>
      <c r="D83" s="103"/>
      <c r="E83" s="103"/>
      <c r="F83" s="90">
        <f aca="true" t="shared" si="14" ref="F83:H84">F84</f>
        <v>25113</v>
      </c>
      <c r="G83" s="90">
        <f t="shared" si="14"/>
        <v>26472.946</v>
      </c>
      <c r="H83" s="90">
        <f t="shared" si="14"/>
        <v>27928.088</v>
      </c>
    </row>
    <row r="84" spans="1:8" ht="15" customHeight="1">
      <c r="A84" s="312"/>
      <c r="B84" s="273" t="s">
        <v>572</v>
      </c>
      <c r="C84" s="136" t="s">
        <v>313</v>
      </c>
      <c r="D84" s="136"/>
      <c r="E84" s="136"/>
      <c r="F84" s="311">
        <f t="shared" si="14"/>
        <v>25113</v>
      </c>
      <c r="G84" s="311">
        <f t="shared" si="14"/>
        <v>26472.946</v>
      </c>
      <c r="H84" s="311">
        <f t="shared" si="14"/>
        <v>27928.088</v>
      </c>
    </row>
    <row r="85" spans="1:8" ht="30" customHeight="1">
      <c r="A85" s="101"/>
      <c r="B85" s="241" t="s">
        <v>588</v>
      </c>
      <c r="C85" s="92" t="s">
        <v>314</v>
      </c>
      <c r="D85" s="92"/>
      <c r="E85" s="92"/>
      <c r="F85" s="94">
        <f>F86+F99</f>
        <v>25113</v>
      </c>
      <c r="G85" s="94">
        <f>G86+G99</f>
        <v>26472.946</v>
      </c>
      <c r="H85" s="94">
        <f>H86+H99</f>
        <v>27928.088</v>
      </c>
    </row>
    <row r="86" spans="1:8" ht="30" customHeight="1">
      <c r="A86" s="211"/>
      <c r="B86" s="252" t="s">
        <v>71</v>
      </c>
      <c r="C86" s="206" t="s">
        <v>315</v>
      </c>
      <c r="D86" s="206"/>
      <c r="E86" s="206"/>
      <c r="F86" s="254">
        <f>F87+F90+F93+F97</f>
        <v>19427.8</v>
      </c>
      <c r="G86" s="254">
        <f>G87+G90+G93+G97</f>
        <v>20787.746</v>
      </c>
      <c r="H86" s="254">
        <f>H87+H90+H93+H97</f>
        <v>22242.888</v>
      </c>
    </row>
    <row r="87" spans="1:8" ht="60" customHeight="1">
      <c r="A87" s="31"/>
      <c r="B87" s="242" t="s">
        <v>73</v>
      </c>
      <c r="C87" s="29" t="s">
        <v>315</v>
      </c>
      <c r="D87" s="29" t="s">
        <v>74</v>
      </c>
      <c r="E87" s="29"/>
      <c r="F87" s="96">
        <f aca="true" t="shared" si="15" ref="F87:H88">F88</f>
        <v>15343.93</v>
      </c>
      <c r="G87" s="96">
        <f t="shared" si="15"/>
        <v>16418.005</v>
      </c>
      <c r="H87" s="96">
        <f t="shared" si="15"/>
        <v>17567.265</v>
      </c>
    </row>
    <row r="88" spans="1:8" ht="15" customHeight="1">
      <c r="A88" s="28"/>
      <c r="B88" s="232" t="s">
        <v>75</v>
      </c>
      <c r="C88" s="29" t="s">
        <v>315</v>
      </c>
      <c r="D88" s="30">
        <v>110</v>
      </c>
      <c r="E88" s="30"/>
      <c r="F88" s="95">
        <f t="shared" si="15"/>
        <v>15343.93</v>
      </c>
      <c r="G88" s="95">
        <f t="shared" si="15"/>
        <v>16418.005</v>
      </c>
      <c r="H88" s="95">
        <f t="shared" si="15"/>
        <v>17567.265</v>
      </c>
    </row>
    <row r="89" spans="1:8" ht="15" customHeight="1">
      <c r="A89" s="31"/>
      <c r="B89" s="232" t="s">
        <v>76</v>
      </c>
      <c r="C89" s="29" t="s">
        <v>315</v>
      </c>
      <c r="D89" s="30">
        <v>110</v>
      </c>
      <c r="E89" s="29" t="s">
        <v>77</v>
      </c>
      <c r="F89" s="95">
        <f>11757.243+36+3550.687</f>
        <v>15343.93</v>
      </c>
      <c r="G89" s="95">
        <v>16418.005</v>
      </c>
      <c r="H89" s="95">
        <v>17567.265</v>
      </c>
    </row>
    <row r="90" spans="1:8" ht="30" customHeight="1">
      <c r="A90" s="31"/>
      <c r="B90" s="148" t="s">
        <v>50</v>
      </c>
      <c r="C90" s="29" t="s">
        <v>315</v>
      </c>
      <c r="D90" s="30">
        <v>200</v>
      </c>
      <c r="E90" s="29"/>
      <c r="F90" s="95">
        <f aca="true" t="shared" si="16" ref="F90:H91">F91</f>
        <v>3940.87</v>
      </c>
      <c r="G90" s="95">
        <f t="shared" si="16"/>
        <v>4226.741</v>
      </c>
      <c r="H90" s="95">
        <f t="shared" si="16"/>
        <v>4532.623</v>
      </c>
    </row>
    <row r="91" spans="1:8" ht="30" customHeight="1">
      <c r="A91" s="31"/>
      <c r="B91" s="232" t="s">
        <v>51</v>
      </c>
      <c r="C91" s="29" t="s">
        <v>315</v>
      </c>
      <c r="D91" s="29" t="s">
        <v>52</v>
      </c>
      <c r="E91" s="29"/>
      <c r="F91" s="96">
        <f t="shared" si="16"/>
        <v>3940.87</v>
      </c>
      <c r="G91" s="96">
        <f t="shared" si="16"/>
        <v>4226.741</v>
      </c>
      <c r="H91" s="96">
        <f t="shared" si="16"/>
        <v>4532.623</v>
      </c>
    </row>
    <row r="92" spans="1:8" ht="15" customHeight="1">
      <c r="A92" s="31"/>
      <c r="B92" s="232" t="s">
        <v>76</v>
      </c>
      <c r="C92" s="29" t="s">
        <v>315</v>
      </c>
      <c r="D92" s="29" t="s">
        <v>52</v>
      </c>
      <c r="E92" s="29" t="s">
        <v>77</v>
      </c>
      <c r="F92" s="96">
        <v>3940.87</v>
      </c>
      <c r="G92" s="96">
        <v>4226.741</v>
      </c>
      <c r="H92" s="96">
        <v>4532.623</v>
      </c>
    </row>
    <row r="93" spans="1:8" ht="30" customHeight="1" hidden="1">
      <c r="A93" s="31"/>
      <c r="B93" s="243" t="s">
        <v>57</v>
      </c>
      <c r="C93" s="29" t="s">
        <v>72</v>
      </c>
      <c r="D93" s="29" t="s">
        <v>62</v>
      </c>
      <c r="E93" s="29"/>
      <c r="F93" s="96">
        <f aca="true" t="shared" si="17" ref="F93:H94">F94</f>
        <v>0</v>
      </c>
      <c r="G93" s="96">
        <f t="shared" si="17"/>
        <v>0</v>
      </c>
      <c r="H93" s="96">
        <f t="shared" si="17"/>
        <v>0</v>
      </c>
    </row>
    <row r="94" spans="1:8" ht="15" customHeight="1" hidden="1">
      <c r="A94" s="31"/>
      <c r="B94" s="232" t="s">
        <v>58</v>
      </c>
      <c r="C94" s="29" t="s">
        <v>72</v>
      </c>
      <c r="D94" s="29" t="s">
        <v>59</v>
      </c>
      <c r="E94" s="29"/>
      <c r="F94" s="96">
        <f t="shared" si="17"/>
        <v>0</v>
      </c>
      <c r="G94" s="96">
        <f t="shared" si="17"/>
        <v>0</v>
      </c>
      <c r="H94" s="96">
        <f t="shared" si="17"/>
        <v>0</v>
      </c>
    </row>
    <row r="95" spans="1:8" ht="15" customHeight="1" hidden="1">
      <c r="A95" s="31"/>
      <c r="B95" s="232" t="s">
        <v>76</v>
      </c>
      <c r="C95" s="29" t="s">
        <v>72</v>
      </c>
      <c r="D95" s="29" t="s">
        <v>59</v>
      </c>
      <c r="E95" s="29" t="s">
        <v>77</v>
      </c>
      <c r="F95" s="96">
        <v>0</v>
      </c>
      <c r="G95" s="96">
        <v>0</v>
      </c>
      <c r="H95" s="96">
        <v>0</v>
      </c>
    </row>
    <row r="96" spans="1:8" ht="15" customHeight="1">
      <c r="A96" s="31"/>
      <c r="B96" s="232" t="s">
        <v>78</v>
      </c>
      <c r="C96" s="29" t="s">
        <v>315</v>
      </c>
      <c r="D96" s="29" t="s">
        <v>79</v>
      </c>
      <c r="E96" s="29"/>
      <c r="F96" s="96">
        <f aca="true" t="shared" si="18" ref="F96:H101">F97</f>
        <v>143</v>
      </c>
      <c r="G96" s="96">
        <f t="shared" si="18"/>
        <v>143</v>
      </c>
      <c r="H96" s="96">
        <f t="shared" si="18"/>
        <v>143</v>
      </c>
    </row>
    <row r="97" spans="1:8" ht="15" customHeight="1">
      <c r="A97" s="31"/>
      <c r="B97" s="232" t="s">
        <v>80</v>
      </c>
      <c r="C97" s="29" t="s">
        <v>315</v>
      </c>
      <c r="D97" s="29" t="s">
        <v>81</v>
      </c>
      <c r="E97" s="29"/>
      <c r="F97" s="95">
        <f t="shared" si="18"/>
        <v>143</v>
      </c>
      <c r="G97" s="95">
        <f t="shared" si="18"/>
        <v>143</v>
      </c>
      <c r="H97" s="95">
        <f t="shared" si="18"/>
        <v>143</v>
      </c>
    </row>
    <row r="98" spans="1:8" s="77" customFormat="1" ht="15" customHeight="1">
      <c r="A98" s="31"/>
      <c r="B98" s="232" t="s">
        <v>76</v>
      </c>
      <c r="C98" s="29" t="s">
        <v>315</v>
      </c>
      <c r="D98" s="29" t="s">
        <v>81</v>
      </c>
      <c r="E98" s="29" t="s">
        <v>77</v>
      </c>
      <c r="F98" s="96">
        <v>143</v>
      </c>
      <c r="G98" s="96">
        <v>143</v>
      </c>
      <c r="H98" s="96">
        <v>143</v>
      </c>
    </row>
    <row r="99" spans="1:8" s="77" customFormat="1" ht="60" customHeight="1">
      <c r="A99" s="211"/>
      <c r="B99" s="223" t="s">
        <v>285</v>
      </c>
      <c r="C99" s="206" t="s">
        <v>316</v>
      </c>
      <c r="D99" s="206"/>
      <c r="E99" s="206"/>
      <c r="F99" s="254">
        <f t="shared" si="18"/>
        <v>5685.2</v>
      </c>
      <c r="G99" s="254">
        <f t="shared" si="18"/>
        <v>5685.2</v>
      </c>
      <c r="H99" s="254">
        <f t="shared" si="18"/>
        <v>5685.2</v>
      </c>
    </row>
    <row r="100" spans="1:8" s="77" customFormat="1" ht="60" customHeight="1">
      <c r="A100" s="31"/>
      <c r="B100" s="242" t="s">
        <v>73</v>
      </c>
      <c r="C100" s="29" t="s">
        <v>316</v>
      </c>
      <c r="D100" s="29" t="s">
        <v>74</v>
      </c>
      <c r="E100" s="29"/>
      <c r="F100" s="96">
        <f t="shared" si="18"/>
        <v>5685.2</v>
      </c>
      <c r="G100" s="96">
        <f t="shared" si="18"/>
        <v>5685.2</v>
      </c>
      <c r="H100" s="96">
        <f t="shared" si="18"/>
        <v>5685.2</v>
      </c>
    </row>
    <row r="101" spans="1:8" s="77" customFormat="1" ht="15" customHeight="1">
      <c r="A101" s="31"/>
      <c r="B101" s="232" t="s">
        <v>75</v>
      </c>
      <c r="C101" s="29" t="s">
        <v>316</v>
      </c>
      <c r="D101" s="29" t="s">
        <v>82</v>
      </c>
      <c r="E101" s="29"/>
      <c r="F101" s="96">
        <f t="shared" si="18"/>
        <v>5685.2</v>
      </c>
      <c r="G101" s="96">
        <f t="shared" si="18"/>
        <v>5685.2</v>
      </c>
      <c r="H101" s="96">
        <f t="shared" si="18"/>
        <v>5685.2</v>
      </c>
    </row>
    <row r="102" spans="1:8" s="77" customFormat="1" ht="15" customHeight="1">
      <c r="A102" s="31"/>
      <c r="B102" s="232" t="s">
        <v>76</v>
      </c>
      <c r="C102" s="29" t="s">
        <v>316</v>
      </c>
      <c r="D102" s="29" t="s">
        <v>82</v>
      </c>
      <c r="E102" s="29" t="s">
        <v>77</v>
      </c>
      <c r="F102" s="96">
        <f>2842.6+2842.6</f>
        <v>5685.2</v>
      </c>
      <c r="G102" s="96">
        <f>2842.6+2842.6</f>
        <v>5685.2</v>
      </c>
      <c r="H102" s="96">
        <f>2842.6+2842.6</f>
        <v>5685.2</v>
      </c>
    </row>
    <row r="103" spans="1:8" s="78" customFormat="1" ht="45" customHeight="1">
      <c r="A103" s="87">
        <v>5</v>
      </c>
      <c r="B103" s="240" t="s">
        <v>560</v>
      </c>
      <c r="C103" s="88" t="s">
        <v>83</v>
      </c>
      <c r="D103" s="104"/>
      <c r="E103" s="104"/>
      <c r="F103" s="90">
        <f>F104</f>
        <v>6110</v>
      </c>
      <c r="G103" s="90">
        <f>G104</f>
        <v>3110</v>
      </c>
      <c r="H103" s="90">
        <f>H104</f>
        <v>0</v>
      </c>
    </row>
    <row r="104" spans="1:8" s="78" customFormat="1" ht="15" customHeight="1">
      <c r="A104" s="312"/>
      <c r="B104" s="273" t="s">
        <v>572</v>
      </c>
      <c r="C104" s="136" t="s">
        <v>317</v>
      </c>
      <c r="D104" s="313"/>
      <c r="E104" s="313"/>
      <c r="F104" s="311">
        <f>F105+F113++F118</f>
        <v>6110</v>
      </c>
      <c r="G104" s="311">
        <f>G105+G113++G118</f>
        <v>3110</v>
      </c>
      <c r="H104" s="311">
        <f>H105+H113++H118</f>
        <v>0</v>
      </c>
    </row>
    <row r="105" spans="1:8" ht="45" customHeight="1">
      <c r="A105" s="101"/>
      <c r="B105" s="241" t="s">
        <v>589</v>
      </c>
      <c r="C105" s="92" t="s">
        <v>318</v>
      </c>
      <c r="D105" s="92"/>
      <c r="E105" s="92"/>
      <c r="F105" s="106">
        <f aca="true" t="shared" si="19" ref="F105:H108">F106</f>
        <v>3300</v>
      </c>
      <c r="G105" s="106">
        <f t="shared" si="19"/>
        <v>300</v>
      </c>
      <c r="H105" s="106">
        <f t="shared" si="19"/>
        <v>0</v>
      </c>
    </row>
    <row r="106" spans="1:8" ht="30" customHeight="1">
      <c r="A106" s="211"/>
      <c r="B106" s="252" t="s">
        <v>84</v>
      </c>
      <c r="C106" s="206" t="s">
        <v>319</v>
      </c>
      <c r="D106" s="206"/>
      <c r="E106" s="206"/>
      <c r="F106" s="254">
        <f>F107+F110</f>
        <v>3300</v>
      </c>
      <c r="G106" s="254">
        <f>G107+G110</f>
        <v>300</v>
      </c>
      <c r="H106" s="254">
        <f>H107+H110</f>
        <v>0</v>
      </c>
    </row>
    <row r="107" spans="1:8" ht="30" customHeight="1">
      <c r="A107" s="31"/>
      <c r="B107" s="148" t="s">
        <v>50</v>
      </c>
      <c r="C107" s="29" t="s">
        <v>319</v>
      </c>
      <c r="D107" s="29" t="s">
        <v>64</v>
      </c>
      <c r="E107" s="29"/>
      <c r="F107" s="96">
        <f t="shared" si="19"/>
        <v>300</v>
      </c>
      <c r="G107" s="96">
        <f t="shared" si="19"/>
        <v>300</v>
      </c>
      <c r="H107" s="96">
        <f t="shared" si="19"/>
        <v>0</v>
      </c>
    </row>
    <row r="108" spans="1:8" ht="30" customHeight="1">
      <c r="A108" s="31"/>
      <c r="B108" s="232" t="s">
        <v>51</v>
      </c>
      <c r="C108" s="29" t="s">
        <v>319</v>
      </c>
      <c r="D108" s="29" t="s">
        <v>52</v>
      </c>
      <c r="E108" s="29"/>
      <c r="F108" s="96">
        <f>F109</f>
        <v>300</v>
      </c>
      <c r="G108" s="96">
        <f>100+100+100</f>
        <v>300</v>
      </c>
      <c r="H108" s="96">
        <f t="shared" si="19"/>
        <v>0</v>
      </c>
    </row>
    <row r="109" spans="1:8" ht="30" customHeight="1">
      <c r="A109" s="31"/>
      <c r="B109" s="232" t="s">
        <v>283</v>
      </c>
      <c r="C109" s="29" t="s">
        <v>319</v>
      </c>
      <c r="D109" s="29" t="s">
        <v>52</v>
      </c>
      <c r="E109" s="29" t="s">
        <v>284</v>
      </c>
      <c r="F109" s="96">
        <f>100+100+100</f>
        <v>300</v>
      </c>
      <c r="G109" s="96">
        <v>0</v>
      </c>
      <c r="H109" s="96">
        <v>0</v>
      </c>
    </row>
    <row r="110" spans="1:8" ht="30" customHeight="1">
      <c r="A110" s="31"/>
      <c r="B110" s="232" t="s">
        <v>57</v>
      </c>
      <c r="C110" s="29" t="s">
        <v>319</v>
      </c>
      <c r="D110" s="29" t="s">
        <v>62</v>
      </c>
      <c r="E110" s="29"/>
      <c r="F110" s="96">
        <f aca="true" t="shared" si="20" ref="F110:H111">F111</f>
        <v>3000</v>
      </c>
      <c r="G110" s="96">
        <f t="shared" si="20"/>
        <v>0</v>
      </c>
      <c r="H110" s="96">
        <f t="shared" si="20"/>
        <v>0</v>
      </c>
    </row>
    <row r="111" spans="1:8" ht="15" customHeight="1">
      <c r="A111" s="31"/>
      <c r="B111" s="232" t="s">
        <v>58</v>
      </c>
      <c r="C111" s="29" t="s">
        <v>319</v>
      </c>
      <c r="D111" s="29" t="s">
        <v>59</v>
      </c>
      <c r="E111" s="29"/>
      <c r="F111" s="96">
        <f t="shared" si="20"/>
        <v>3000</v>
      </c>
      <c r="G111" s="96">
        <f t="shared" si="20"/>
        <v>0</v>
      </c>
      <c r="H111" s="96">
        <f t="shared" si="20"/>
        <v>0</v>
      </c>
    </row>
    <row r="112" spans="1:8" ht="30" customHeight="1">
      <c r="A112" s="31"/>
      <c r="B112" s="232" t="s">
        <v>283</v>
      </c>
      <c r="C112" s="29" t="s">
        <v>319</v>
      </c>
      <c r="D112" s="29" t="s">
        <v>59</v>
      </c>
      <c r="E112" s="29" t="s">
        <v>284</v>
      </c>
      <c r="F112" s="96">
        <v>3000</v>
      </c>
      <c r="G112" s="96">
        <v>0</v>
      </c>
      <c r="H112" s="96">
        <v>0</v>
      </c>
    </row>
    <row r="113" spans="1:8" ht="30" customHeight="1">
      <c r="A113" s="101"/>
      <c r="B113" s="241" t="s">
        <v>590</v>
      </c>
      <c r="C113" s="92" t="s">
        <v>320</v>
      </c>
      <c r="D113" s="92"/>
      <c r="E113" s="92"/>
      <c r="F113" s="106">
        <f aca="true" t="shared" si="21" ref="F113:H116">F114</f>
        <v>1510</v>
      </c>
      <c r="G113" s="106">
        <f t="shared" si="21"/>
        <v>1510</v>
      </c>
      <c r="H113" s="106">
        <f t="shared" si="21"/>
        <v>0</v>
      </c>
    </row>
    <row r="114" spans="1:8" ht="15" customHeight="1">
      <c r="A114" s="216"/>
      <c r="B114" s="252" t="s">
        <v>85</v>
      </c>
      <c r="C114" s="206" t="s">
        <v>321</v>
      </c>
      <c r="D114" s="257"/>
      <c r="E114" s="257"/>
      <c r="F114" s="254">
        <f t="shared" si="21"/>
        <v>1510</v>
      </c>
      <c r="G114" s="254">
        <f t="shared" si="21"/>
        <v>1510</v>
      </c>
      <c r="H114" s="254">
        <f t="shared" si="21"/>
        <v>0</v>
      </c>
    </row>
    <row r="115" spans="1:8" ht="30" customHeight="1">
      <c r="A115" s="107"/>
      <c r="B115" s="148" t="s">
        <v>50</v>
      </c>
      <c r="C115" s="29" t="s">
        <v>321</v>
      </c>
      <c r="D115" s="108">
        <v>200</v>
      </c>
      <c r="E115" s="108"/>
      <c r="F115" s="96">
        <f t="shared" si="21"/>
        <v>1510</v>
      </c>
      <c r="G115" s="96">
        <f t="shared" si="21"/>
        <v>1510</v>
      </c>
      <c r="H115" s="96">
        <f t="shared" si="21"/>
        <v>0</v>
      </c>
    </row>
    <row r="116" spans="1:8" s="78" customFormat="1" ht="30" customHeight="1">
      <c r="A116" s="109"/>
      <c r="B116" s="232" t="s">
        <v>51</v>
      </c>
      <c r="C116" s="29" t="s">
        <v>321</v>
      </c>
      <c r="D116" s="29" t="s">
        <v>52</v>
      </c>
      <c r="E116" s="110"/>
      <c r="F116" s="96">
        <f t="shared" si="21"/>
        <v>1510</v>
      </c>
      <c r="G116" s="96">
        <f t="shared" si="21"/>
        <v>1510</v>
      </c>
      <c r="H116" s="96">
        <f t="shared" si="21"/>
        <v>0</v>
      </c>
    </row>
    <row r="117" spans="1:8" ht="30" customHeight="1">
      <c r="A117" s="31"/>
      <c r="B117" s="232" t="s">
        <v>283</v>
      </c>
      <c r="C117" s="29" t="s">
        <v>321</v>
      </c>
      <c r="D117" s="29" t="s">
        <v>52</v>
      </c>
      <c r="E117" s="29" t="s">
        <v>284</v>
      </c>
      <c r="F117" s="96">
        <f>10+400+1000+100</f>
        <v>1510</v>
      </c>
      <c r="G117" s="96">
        <f>10+400+1000+100</f>
        <v>1510</v>
      </c>
      <c r="H117" s="96">
        <v>0</v>
      </c>
    </row>
    <row r="118" spans="1:8" ht="60" customHeight="1">
      <c r="A118" s="101"/>
      <c r="B118" s="245" t="s">
        <v>591</v>
      </c>
      <c r="C118" s="92" t="s">
        <v>322</v>
      </c>
      <c r="D118" s="92"/>
      <c r="E118" s="92"/>
      <c r="F118" s="106">
        <f aca="true" t="shared" si="22" ref="F118:H119">F119</f>
        <v>1300</v>
      </c>
      <c r="G118" s="106">
        <f t="shared" si="22"/>
        <v>1300</v>
      </c>
      <c r="H118" s="106">
        <f t="shared" si="22"/>
        <v>0</v>
      </c>
    </row>
    <row r="119" spans="1:8" ht="30" customHeight="1">
      <c r="A119" s="211"/>
      <c r="B119" s="259" t="s">
        <v>236</v>
      </c>
      <c r="C119" s="206" t="s">
        <v>323</v>
      </c>
      <c r="D119" s="206"/>
      <c r="E119" s="206"/>
      <c r="F119" s="254">
        <f t="shared" si="22"/>
        <v>1300</v>
      </c>
      <c r="G119" s="254">
        <f t="shared" si="22"/>
        <v>1300</v>
      </c>
      <c r="H119" s="254">
        <f t="shared" si="22"/>
        <v>0</v>
      </c>
    </row>
    <row r="120" spans="1:8" ht="30" customHeight="1">
      <c r="A120" s="31"/>
      <c r="B120" s="148" t="s">
        <v>50</v>
      </c>
      <c r="C120" s="29" t="s">
        <v>323</v>
      </c>
      <c r="D120" s="29" t="s">
        <v>64</v>
      </c>
      <c r="E120" s="29"/>
      <c r="F120" s="96">
        <f aca="true" t="shared" si="23" ref="F120:H121">F121</f>
        <v>1300</v>
      </c>
      <c r="G120" s="96">
        <f t="shared" si="23"/>
        <v>1300</v>
      </c>
      <c r="H120" s="96">
        <f t="shared" si="23"/>
        <v>0</v>
      </c>
    </row>
    <row r="121" spans="1:8" ht="30" customHeight="1">
      <c r="A121" s="31"/>
      <c r="B121" s="232" t="s">
        <v>51</v>
      </c>
      <c r="C121" s="29" t="s">
        <v>323</v>
      </c>
      <c r="D121" s="29" t="s">
        <v>52</v>
      </c>
      <c r="E121" s="29"/>
      <c r="F121" s="96">
        <f t="shared" si="23"/>
        <v>1300</v>
      </c>
      <c r="G121" s="96">
        <f t="shared" si="23"/>
        <v>1300</v>
      </c>
      <c r="H121" s="96">
        <f t="shared" si="23"/>
        <v>0</v>
      </c>
    </row>
    <row r="122" spans="1:8" ht="30" customHeight="1">
      <c r="A122" s="31"/>
      <c r="B122" s="239" t="s">
        <v>86</v>
      </c>
      <c r="C122" s="29" t="s">
        <v>323</v>
      </c>
      <c r="D122" s="29" t="s">
        <v>52</v>
      </c>
      <c r="E122" s="29" t="s">
        <v>87</v>
      </c>
      <c r="F122" s="96">
        <v>1300</v>
      </c>
      <c r="G122" s="96">
        <v>1300</v>
      </c>
      <c r="H122" s="96">
        <v>0</v>
      </c>
    </row>
    <row r="123" spans="1:8" ht="45" customHeight="1">
      <c r="A123" s="87">
        <v>6</v>
      </c>
      <c r="B123" s="230" t="s">
        <v>635</v>
      </c>
      <c r="C123" s="89" t="s">
        <v>88</v>
      </c>
      <c r="D123" s="111"/>
      <c r="E123" s="111"/>
      <c r="F123" s="90">
        <f aca="true" t="shared" si="24" ref="F123:H124">F124</f>
        <v>1102.63158</v>
      </c>
      <c r="G123" s="90">
        <f t="shared" si="24"/>
        <v>0</v>
      </c>
      <c r="H123" s="90">
        <f t="shared" si="24"/>
        <v>0</v>
      </c>
    </row>
    <row r="124" spans="1:8" ht="15" customHeight="1">
      <c r="A124" s="312"/>
      <c r="B124" s="246" t="s">
        <v>572</v>
      </c>
      <c r="C124" s="135" t="s">
        <v>332</v>
      </c>
      <c r="D124" s="135"/>
      <c r="E124" s="135"/>
      <c r="F124" s="311">
        <f t="shared" si="24"/>
        <v>1102.63158</v>
      </c>
      <c r="G124" s="311">
        <f t="shared" si="24"/>
        <v>0</v>
      </c>
      <c r="H124" s="311">
        <f t="shared" si="24"/>
        <v>0</v>
      </c>
    </row>
    <row r="125" spans="1:8" ht="30" customHeight="1">
      <c r="A125" s="91"/>
      <c r="B125" s="233" t="s">
        <v>592</v>
      </c>
      <c r="C125" s="102" t="s">
        <v>333</v>
      </c>
      <c r="D125" s="102"/>
      <c r="E125" s="102"/>
      <c r="F125" s="94">
        <f>F126+F130</f>
        <v>1102.63158</v>
      </c>
      <c r="G125" s="94">
        <f>G126+G130</f>
        <v>0</v>
      </c>
      <c r="H125" s="94">
        <f>H126+H130</f>
        <v>0</v>
      </c>
    </row>
    <row r="126" spans="1:8" ht="15" customHeight="1">
      <c r="A126" s="260"/>
      <c r="B126" s="256" t="s">
        <v>202</v>
      </c>
      <c r="C126" s="207" t="s">
        <v>334</v>
      </c>
      <c r="D126" s="215"/>
      <c r="E126" s="215"/>
      <c r="F126" s="254">
        <f aca="true" t="shared" si="25" ref="F126:H128">F127</f>
        <v>50</v>
      </c>
      <c r="G126" s="254">
        <f t="shared" si="25"/>
        <v>0</v>
      </c>
      <c r="H126" s="254">
        <f t="shared" si="25"/>
        <v>0</v>
      </c>
    </row>
    <row r="127" spans="1:8" ht="30" customHeight="1">
      <c r="A127" s="113"/>
      <c r="B127" s="239" t="s">
        <v>50</v>
      </c>
      <c r="C127" s="30" t="s">
        <v>334</v>
      </c>
      <c r="D127" s="33" t="s">
        <v>64</v>
      </c>
      <c r="E127" s="33"/>
      <c r="F127" s="96">
        <f t="shared" si="25"/>
        <v>50</v>
      </c>
      <c r="G127" s="96">
        <f t="shared" si="25"/>
        <v>0</v>
      </c>
      <c r="H127" s="96">
        <f t="shared" si="25"/>
        <v>0</v>
      </c>
    </row>
    <row r="128" spans="1:8" ht="30" customHeight="1">
      <c r="A128" s="31"/>
      <c r="B128" s="232" t="s">
        <v>51</v>
      </c>
      <c r="C128" s="30" t="s">
        <v>334</v>
      </c>
      <c r="D128" s="29" t="s">
        <v>52</v>
      </c>
      <c r="E128" s="32"/>
      <c r="F128" s="96">
        <f t="shared" si="25"/>
        <v>50</v>
      </c>
      <c r="G128" s="96">
        <f t="shared" si="25"/>
        <v>0</v>
      </c>
      <c r="H128" s="96">
        <f t="shared" si="25"/>
        <v>0</v>
      </c>
    </row>
    <row r="129" spans="1:8" ht="15" customHeight="1">
      <c r="A129" s="31"/>
      <c r="B129" s="232" t="s">
        <v>98</v>
      </c>
      <c r="C129" s="30" t="s">
        <v>334</v>
      </c>
      <c r="D129" s="29" t="s">
        <v>52</v>
      </c>
      <c r="E129" s="33" t="s">
        <v>99</v>
      </c>
      <c r="F129" s="96">
        <v>50</v>
      </c>
      <c r="G129" s="96">
        <v>0</v>
      </c>
      <c r="H129" s="96">
        <v>0</v>
      </c>
    </row>
    <row r="130" spans="1:8" ht="30" customHeight="1">
      <c r="A130" s="260"/>
      <c r="B130" s="256" t="s">
        <v>216</v>
      </c>
      <c r="C130" s="207" t="s">
        <v>391</v>
      </c>
      <c r="D130" s="215"/>
      <c r="E130" s="215"/>
      <c r="F130" s="254">
        <f aca="true" t="shared" si="26" ref="F130:H131">F131</f>
        <v>1052.63158</v>
      </c>
      <c r="G130" s="254">
        <f t="shared" si="26"/>
        <v>0</v>
      </c>
      <c r="H130" s="254">
        <f t="shared" si="26"/>
        <v>0</v>
      </c>
    </row>
    <row r="131" spans="1:8" ht="30" customHeight="1">
      <c r="A131" s="113"/>
      <c r="B131" s="239" t="s">
        <v>50</v>
      </c>
      <c r="C131" s="30" t="s">
        <v>391</v>
      </c>
      <c r="D131" s="33" t="s">
        <v>64</v>
      </c>
      <c r="E131" s="33"/>
      <c r="F131" s="96">
        <f t="shared" si="26"/>
        <v>1052.63158</v>
      </c>
      <c r="G131" s="96">
        <f t="shared" si="26"/>
        <v>0</v>
      </c>
      <c r="H131" s="96">
        <f t="shared" si="26"/>
        <v>0</v>
      </c>
    </row>
    <row r="132" spans="1:8" ht="30" customHeight="1">
      <c r="A132" s="31"/>
      <c r="B132" s="232" t="s">
        <v>51</v>
      </c>
      <c r="C132" s="30" t="s">
        <v>391</v>
      </c>
      <c r="D132" s="29" t="s">
        <v>52</v>
      </c>
      <c r="E132" s="32"/>
      <c r="F132" s="96">
        <f>F133</f>
        <v>1052.63158</v>
      </c>
      <c r="G132" s="96">
        <f>G133</f>
        <v>0</v>
      </c>
      <c r="H132" s="96">
        <f>H133</f>
        <v>0</v>
      </c>
    </row>
    <row r="133" spans="1:8" ht="15" customHeight="1">
      <c r="A133" s="31"/>
      <c r="B133" s="232" t="s">
        <v>98</v>
      </c>
      <c r="C133" s="30" t="s">
        <v>391</v>
      </c>
      <c r="D133" s="29" t="s">
        <v>52</v>
      </c>
      <c r="E133" s="33" t="s">
        <v>99</v>
      </c>
      <c r="F133" s="96">
        <f>52.63158+1000</f>
        <v>1052.63158</v>
      </c>
      <c r="G133" s="96">
        <v>0</v>
      </c>
      <c r="H133" s="96">
        <v>0</v>
      </c>
    </row>
    <row r="134" spans="1:8" ht="45" customHeight="1">
      <c r="A134" s="87">
        <v>7</v>
      </c>
      <c r="B134" s="240" t="s">
        <v>561</v>
      </c>
      <c r="C134" s="88" t="s">
        <v>91</v>
      </c>
      <c r="D134" s="103"/>
      <c r="E134" s="103"/>
      <c r="F134" s="90">
        <f>F135+F150</f>
        <v>24850</v>
      </c>
      <c r="G134" s="90">
        <f>G135+G150</f>
        <v>24850</v>
      </c>
      <c r="H134" s="90">
        <f>H135+H150</f>
        <v>0</v>
      </c>
    </row>
    <row r="135" spans="1:8" ht="15" customHeight="1">
      <c r="A135" s="312"/>
      <c r="B135" s="273" t="s">
        <v>572</v>
      </c>
      <c r="C135" s="136" t="s">
        <v>324</v>
      </c>
      <c r="D135" s="136"/>
      <c r="E135" s="136"/>
      <c r="F135" s="311">
        <f>F136</f>
        <v>24850</v>
      </c>
      <c r="G135" s="311">
        <f>G136</f>
        <v>24850</v>
      </c>
      <c r="H135" s="311">
        <f>H136</f>
        <v>0</v>
      </c>
    </row>
    <row r="136" spans="1:8" ht="75" customHeight="1">
      <c r="A136" s="101"/>
      <c r="B136" s="241" t="s">
        <v>593</v>
      </c>
      <c r="C136" s="92" t="s">
        <v>325</v>
      </c>
      <c r="D136" s="92"/>
      <c r="E136" s="92"/>
      <c r="F136" s="106">
        <f>F137+F142+F146</f>
        <v>24850</v>
      </c>
      <c r="G136" s="106">
        <f>G137+G142+G146</f>
        <v>24850</v>
      </c>
      <c r="H136" s="106">
        <f>H137+H142+H146</f>
        <v>0</v>
      </c>
    </row>
    <row r="137" spans="1:8" ht="30" customHeight="1">
      <c r="A137" s="211"/>
      <c r="B137" s="252" t="s">
        <v>92</v>
      </c>
      <c r="C137" s="206" t="s">
        <v>326</v>
      </c>
      <c r="D137" s="207"/>
      <c r="E137" s="207"/>
      <c r="F137" s="254">
        <f aca="true" t="shared" si="27" ref="F137:H138">F138</f>
        <v>18100</v>
      </c>
      <c r="G137" s="254">
        <f t="shared" si="27"/>
        <v>18100</v>
      </c>
      <c r="H137" s="254">
        <f t="shared" si="27"/>
        <v>0</v>
      </c>
    </row>
    <row r="138" spans="1:8" ht="30" customHeight="1">
      <c r="A138" s="31"/>
      <c r="B138" s="239" t="s">
        <v>50</v>
      </c>
      <c r="C138" s="29" t="s">
        <v>326</v>
      </c>
      <c r="D138" s="30">
        <v>200</v>
      </c>
      <c r="E138" s="30"/>
      <c r="F138" s="96">
        <f t="shared" si="27"/>
        <v>18100</v>
      </c>
      <c r="G138" s="96">
        <f t="shared" si="27"/>
        <v>18100</v>
      </c>
      <c r="H138" s="96">
        <f t="shared" si="27"/>
        <v>0</v>
      </c>
    </row>
    <row r="139" spans="1:8" s="78" customFormat="1" ht="30" customHeight="1">
      <c r="A139" s="112"/>
      <c r="B139" s="232" t="s">
        <v>51</v>
      </c>
      <c r="C139" s="29" t="s">
        <v>326</v>
      </c>
      <c r="D139" s="29" t="s">
        <v>52</v>
      </c>
      <c r="E139" s="110"/>
      <c r="F139" s="96">
        <f>F140+F141</f>
        <v>18100</v>
      </c>
      <c r="G139" s="96">
        <f>G140+G141</f>
        <v>18100</v>
      </c>
      <c r="H139" s="96">
        <f>H140+H141</f>
        <v>0</v>
      </c>
    </row>
    <row r="140" spans="1:8" ht="15" customHeight="1">
      <c r="A140" s="31"/>
      <c r="B140" s="232" t="s">
        <v>93</v>
      </c>
      <c r="C140" s="29" t="s">
        <v>326</v>
      </c>
      <c r="D140" s="29" t="s">
        <v>52</v>
      </c>
      <c r="E140" s="29" t="s">
        <v>94</v>
      </c>
      <c r="F140" s="96">
        <f>5000+2000+100+200</f>
        <v>7300</v>
      </c>
      <c r="G140" s="96">
        <f>5000+2000+100+200</f>
        <v>7300</v>
      </c>
      <c r="H140" s="96">
        <v>0</v>
      </c>
    </row>
    <row r="141" spans="1:8" ht="15" customHeight="1">
      <c r="A141" s="31"/>
      <c r="B141" s="232" t="s">
        <v>98</v>
      </c>
      <c r="C141" s="29" t="s">
        <v>326</v>
      </c>
      <c r="D141" s="29" t="s">
        <v>52</v>
      </c>
      <c r="E141" s="29" t="s">
        <v>99</v>
      </c>
      <c r="F141" s="96">
        <f>1000+1000+8000+200+100+500</f>
        <v>10800</v>
      </c>
      <c r="G141" s="96">
        <f>1000+1000+8000+200+100+500</f>
        <v>10800</v>
      </c>
      <c r="H141" s="96">
        <v>0</v>
      </c>
    </row>
    <row r="142" spans="1:8" s="79" customFormat="1" ht="30" customHeight="1">
      <c r="A142" s="205"/>
      <c r="B142" s="252" t="s">
        <v>95</v>
      </c>
      <c r="C142" s="206" t="s">
        <v>327</v>
      </c>
      <c r="D142" s="206"/>
      <c r="E142" s="206"/>
      <c r="F142" s="254">
        <f aca="true" t="shared" si="28" ref="F142:H144">F143</f>
        <v>6750</v>
      </c>
      <c r="G142" s="254">
        <f t="shared" si="28"/>
        <v>6750</v>
      </c>
      <c r="H142" s="254">
        <f t="shared" si="28"/>
        <v>0</v>
      </c>
    </row>
    <row r="143" spans="1:8" s="79" customFormat="1" ht="30" customHeight="1">
      <c r="A143" s="28"/>
      <c r="B143" s="239" t="s">
        <v>50</v>
      </c>
      <c r="C143" s="29" t="s">
        <v>327</v>
      </c>
      <c r="D143" s="29" t="s">
        <v>64</v>
      </c>
      <c r="E143" s="29"/>
      <c r="F143" s="96">
        <f t="shared" si="28"/>
        <v>6750</v>
      </c>
      <c r="G143" s="96">
        <f t="shared" si="28"/>
        <v>6750</v>
      </c>
      <c r="H143" s="96">
        <f t="shared" si="28"/>
        <v>0</v>
      </c>
    </row>
    <row r="144" spans="1:8" ht="30" customHeight="1">
      <c r="A144" s="31"/>
      <c r="B144" s="232" t="s">
        <v>51</v>
      </c>
      <c r="C144" s="29" t="s">
        <v>327</v>
      </c>
      <c r="D144" s="29" t="s">
        <v>52</v>
      </c>
      <c r="E144" s="29"/>
      <c r="F144" s="96">
        <f t="shared" si="28"/>
        <v>6750</v>
      </c>
      <c r="G144" s="96">
        <f t="shared" si="28"/>
        <v>6750</v>
      </c>
      <c r="H144" s="96">
        <f t="shared" si="28"/>
        <v>0</v>
      </c>
    </row>
    <row r="145" spans="1:8" ht="15" customHeight="1">
      <c r="A145" s="31"/>
      <c r="B145" s="232" t="s">
        <v>93</v>
      </c>
      <c r="C145" s="29" t="s">
        <v>327</v>
      </c>
      <c r="D145" s="29" t="s">
        <v>52</v>
      </c>
      <c r="E145" s="29" t="s">
        <v>94</v>
      </c>
      <c r="F145" s="96">
        <f>4000+150+100+1000+1500</f>
        <v>6750</v>
      </c>
      <c r="G145" s="96">
        <f>4000+150+100+1000+1500</f>
        <v>6750</v>
      </c>
      <c r="H145" s="96">
        <v>0</v>
      </c>
    </row>
    <row r="146" spans="1:8" ht="45" customHeight="1" hidden="1">
      <c r="A146" s="211"/>
      <c r="B146" s="252" t="s">
        <v>96</v>
      </c>
      <c r="C146" s="206" t="s">
        <v>328</v>
      </c>
      <c r="D146" s="207"/>
      <c r="E146" s="207"/>
      <c r="F146" s="254">
        <f aca="true" t="shared" si="29" ref="F146:H148">F147</f>
        <v>0</v>
      </c>
      <c r="G146" s="254">
        <f t="shared" si="29"/>
        <v>0</v>
      </c>
      <c r="H146" s="254">
        <f t="shared" si="29"/>
        <v>0</v>
      </c>
    </row>
    <row r="147" spans="1:8" ht="30" customHeight="1" hidden="1">
      <c r="A147" s="31"/>
      <c r="B147" s="239" t="s">
        <v>50</v>
      </c>
      <c r="C147" s="29" t="s">
        <v>328</v>
      </c>
      <c r="D147" s="30">
        <v>200</v>
      </c>
      <c r="E147" s="30"/>
      <c r="F147" s="96">
        <f t="shared" si="29"/>
        <v>0</v>
      </c>
      <c r="G147" s="96">
        <f t="shared" si="29"/>
        <v>0</v>
      </c>
      <c r="H147" s="96">
        <f t="shared" si="29"/>
        <v>0</v>
      </c>
    </row>
    <row r="148" spans="1:8" ht="30" customHeight="1" hidden="1">
      <c r="A148" s="31"/>
      <c r="B148" s="232" t="s">
        <v>51</v>
      </c>
      <c r="C148" s="29" t="s">
        <v>328</v>
      </c>
      <c r="D148" s="29" t="s">
        <v>52</v>
      </c>
      <c r="E148" s="110"/>
      <c r="F148" s="96">
        <f t="shared" si="29"/>
        <v>0</v>
      </c>
      <c r="G148" s="96">
        <f t="shared" si="29"/>
        <v>0</v>
      </c>
      <c r="H148" s="96">
        <f t="shared" si="29"/>
        <v>0</v>
      </c>
    </row>
    <row r="149" spans="1:8" ht="15" customHeight="1" hidden="1">
      <c r="A149" s="31"/>
      <c r="B149" s="232" t="s">
        <v>93</v>
      </c>
      <c r="C149" s="29" t="s">
        <v>328</v>
      </c>
      <c r="D149" s="29" t="s">
        <v>52</v>
      </c>
      <c r="E149" s="29" t="s">
        <v>94</v>
      </c>
      <c r="F149" s="96">
        <v>0</v>
      </c>
      <c r="G149" s="96">
        <v>0</v>
      </c>
      <c r="H149" s="96">
        <v>0</v>
      </c>
    </row>
    <row r="150" spans="1:8" ht="15" customHeight="1" hidden="1">
      <c r="A150" s="312"/>
      <c r="B150" s="273" t="s">
        <v>570</v>
      </c>
      <c r="C150" s="136" t="s">
        <v>594</v>
      </c>
      <c r="D150" s="136"/>
      <c r="E150" s="136"/>
      <c r="F150" s="311">
        <f aca="true" t="shared" si="30" ref="F150:H151">F151</f>
        <v>0</v>
      </c>
      <c r="G150" s="311">
        <f t="shared" si="30"/>
        <v>0</v>
      </c>
      <c r="H150" s="311">
        <f t="shared" si="30"/>
        <v>0</v>
      </c>
    </row>
    <row r="151" spans="1:8" ht="30" customHeight="1" hidden="1">
      <c r="A151" s="101"/>
      <c r="B151" s="241" t="s">
        <v>595</v>
      </c>
      <c r="C151" s="92" t="s">
        <v>596</v>
      </c>
      <c r="D151" s="92"/>
      <c r="E151" s="92"/>
      <c r="F151" s="106">
        <f t="shared" si="30"/>
        <v>0</v>
      </c>
      <c r="G151" s="106">
        <f t="shared" si="30"/>
        <v>0</v>
      </c>
      <c r="H151" s="106">
        <f t="shared" si="30"/>
        <v>0</v>
      </c>
    </row>
    <row r="152" spans="1:8" s="76" customFormat="1" ht="45" customHeight="1" hidden="1">
      <c r="A152" s="216"/>
      <c r="B152" s="252" t="s">
        <v>263</v>
      </c>
      <c r="C152" s="206" t="s">
        <v>597</v>
      </c>
      <c r="D152" s="206"/>
      <c r="E152" s="206"/>
      <c r="F152" s="254">
        <f aca="true" t="shared" si="31" ref="F152:H154">F153</f>
        <v>0</v>
      </c>
      <c r="G152" s="254">
        <f t="shared" si="31"/>
        <v>0</v>
      </c>
      <c r="H152" s="254">
        <f t="shared" si="31"/>
        <v>0</v>
      </c>
    </row>
    <row r="153" spans="1:8" s="76" customFormat="1" ht="30" customHeight="1" hidden="1">
      <c r="A153" s="107"/>
      <c r="B153" s="239" t="s">
        <v>50</v>
      </c>
      <c r="C153" s="29" t="s">
        <v>597</v>
      </c>
      <c r="D153" s="29" t="s">
        <v>64</v>
      </c>
      <c r="E153" s="29"/>
      <c r="F153" s="96">
        <f t="shared" si="31"/>
        <v>0</v>
      </c>
      <c r="G153" s="96">
        <f t="shared" si="31"/>
        <v>0</v>
      </c>
      <c r="H153" s="96">
        <f t="shared" si="31"/>
        <v>0</v>
      </c>
    </row>
    <row r="154" spans="1:8" s="76" customFormat="1" ht="30" customHeight="1" hidden="1">
      <c r="A154" s="107"/>
      <c r="B154" s="232" t="s">
        <v>51</v>
      </c>
      <c r="C154" s="29" t="s">
        <v>597</v>
      </c>
      <c r="D154" s="29" t="s">
        <v>52</v>
      </c>
      <c r="E154" s="29"/>
      <c r="F154" s="96">
        <f t="shared" si="31"/>
        <v>0</v>
      </c>
      <c r="G154" s="96">
        <f t="shared" si="31"/>
        <v>0</v>
      </c>
      <c r="H154" s="96">
        <f t="shared" si="31"/>
        <v>0</v>
      </c>
    </row>
    <row r="155" spans="1:8" s="76" customFormat="1" ht="15" customHeight="1" hidden="1">
      <c r="A155" s="107"/>
      <c r="B155" s="232" t="s">
        <v>93</v>
      </c>
      <c r="C155" s="29" t="s">
        <v>597</v>
      </c>
      <c r="D155" s="29" t="s">
        <v>52</v>
      </c>
      <c r="E155" s="29" t="s">
        <v>94</v>
      </c>
      <c r="F155" s="96">
        <f>2000-2000</f>
        <v>0</v>
      </c>
      <c r="G155" s="96">
        <v>0</v>
      </c>
      <c r="H155" s="96">
        <v>0</v>
      </c>
    </row>
    <row r="156" spans="1:8" ht="60" customHeight="1">
      <c r="A156" s="87">
        <v>8</v>
      </c>
      <c r="B156" s="230" t="s">
        <v>264</v>
      </c>
      <c r="C156" s="89" t="s">
        <v>97</v>
      </c>
      <c r="D156" s="111"/>
      <c r="E156" s="111"/>
      <c r="F156" s="90">
        <f aca="true" t="shared" si="32" ref="F156:H157">F157</f>
        <v>800</v>
      </c>
      <c r="G156" s="90">
        <f t="shared" si="32"/>
        <v>0</v>
      </c>
      <c r="H156" s="90">
        <f t="shared" si="32"/>
        <v>0</v>
      </c>
    </row>
    <row r="157" spans="1:8" ht="15" customHeight="1">
      <c r="A157" s="312"/>
      <c r="B157" s="246" t="s">
        <v>572</v>
      </c>
      <c r="C157" s="135" t="s">
        <v>329</v>
      </c>
      <c r="D157" s="135"/>
      <c r="E157" s="135"/>
      <c r="F157" s="311">
        <f t="shared" si="32"/>
        <v>800</v>
      </c>
      <c r="G157" s="311">
        <f t="shared" si="32"/>
        <v>0</v>
      </c>
      <c r="H157" s="311">
        <f t="shared" si="32"/>
        <v>0</v>
      </c>
    </row>
    <row r="158" spans="1:8" ht="30" customHeight="1">
      <c r="A158" s="91"/>
      <c r="B158" s="233" t="s">
        <v>598</v>
      </c>
      <c r="C158" s="102" t="s">
        <v>330</v>
      </c>
      <c r="D158" s="102"/>
      <c r="E158" s="102"/>
      <c r="F158" s="94">
        <f aca="true" t="shared" si="33" ref="F158:H161">F159</f>
        <v>800</v>
      </c>
      <c r="G158" s="94">
        <f t="shared" si="33"/>
        <v>0</v>
      </c>
      <c r="H158" s="94">
        <f t="shared" si="33"/>
        <v>0</v>
      </c>
    </row>
    <row r="159" spans="1:8" ht="25.5">
      <c r="A159" s="260"/>
      <c r="B159" s="256" t="s">
        <v>202</v>
      </c>
      <c r="C159" s="207" t="s">
        <v>331</v>
      </c>
      <c r="D159" s="215"/>
      <c r="E159" s="215"/>
      <c r="F159" s="254">
        <f t="shared" si="33"/>
        <v>800</v>
      </c>
      <c r="G159" s="254">
        <f t="shared" si="33"/>
        <v>0</v>
      </c>
      <c r="H159" s="254">
        <f t="shared" si="33"/>
        <v>0</v>
      </c>
    </row>
    <row r="160" spans="1:8" ht="30" customHeight="1">
      <c r="A160" s="113"/>
      <c r="B160" s="239" t="s">
        <v>50</v>
      </c>
      <c r="C160" s="30" t="s">
        <v>331</v>
      </c>
      <c r="D160" s="33" t="s">
        <v>64</v>
      </c>
      <c r="E160" s="33"/>
      <c r="F160" s="96">
        <f t="shared" si="33"/>
        <v>800</v>
      </c>
      <c r="G160" s="96">
        <f t="shared" si="33"/>
        <v>0</v>
      </c>
      <c r="H160" s="96">
        <f t="shared" si="33"/>
        <v>0</v>
      </c>
    </row>
    <row r="161" spans="1:8" ht="30" customHeight="1">
      <c r="A161" s="31"/>
      <c r="B161" s="232" t="s">
        <v>51</v>
      </c>
      <c r="C161" s="30" t="s">
        <v>331</v>
      </c>
      <c r="D161" s="29" t="s">
        <v>52</v>
      </c>
      <c r="E161" s="32"/>
      <c r="F161" s="96">
        <f t="shared" si="33"/>
        <v>800</v>
      </c>
      <c r="G161" s="96">
        <f t="shared" si="33"/>
        <v>0</v>
      </c>
      <c r="H161" s="96">
        <f t="shared" si="33"/>
        <v>0</v>
      </c>
    </row>
    <row r="162" spans="1:8" ht="15" customHeight="1">
      <c r="A162" s="31"/>
      <c r="B162" s="232" t="s">
        <v>98</v>
      </c>
      <c r="C162" s="30" t="s">
        <v>331</v>
      </c>
      <c r="D162" s="29" t="s">
        <v>52</v>
      </c>
      <c r="E162" s="33" t="s">
        <v>99</v>
      </c>
      <c r="F162" s="96">
        <f>100+600+100</f>
        <v>800</v>
      </c>
      <c r="G162" s="96">
        <v>0</v>
      </c>
      <c r="H162" s="96">
        <v>0</v>
      </c>
    </row>
    <row r="163" spans="1:8" s="80" customFormat="1" ht="60" customHeight="1">
      <c r="A163" s="87">
        <v>9</v>
      </c>
      <c r="B163" s="249" t="s">
        <v>395</v>
      </c>
      <c r="C163" s="147" t="s">
        <v>224</v>
      </c>
      <c r="D163" s="145"/>
      <c r="E163" s="145"/>
      <c r="F163" s="146">
        <f aca="true" t="shared" si="34" ref="F163:H164">F164</f>
        <v>2587.32998</v>
      </c>
      <c r="G163" s="146">
        <f t="shared" si="34"/>
        <v>0</v>
      </c>
      <c r="H163" s="146">
        <f t="shared" si="34"/>
        <v>0</v>
      </c>
    </row>
    <row r="164" spans="1:8" s="314" customFormat="1" ht="15" customHeight="1">
      <c r="A164" s="312"/>
      <c r="B164" s="273" t="s">
        <v>572</v>
      </c>
      <c r="C164" s="135" t="s">
        <v>335</v>
      </c>
      <c r="D164" s="136"/>
      <c r="E164" s="136"/>
      <c r="F164" s="137">
        <f t="shared" si="34"/>
        <v>2587.32998</v>
      </c>
      <c r="G164" s="137">
        <f t="shared" si="34"/>
        <v>0</v>
      </c>
      <c r="H164" s="137">
        <f t="shared" si="34"/>
        <v>0</v>
      </c>
    </row>
    <row r="165" spans="1:8" s="80" customFormat="1" ht="30" customHeight="1">
      <c r="A165" s="138"/>
      <c r="B165" s="250" t="s">
        <v>599</v>
      </c>
      <c r="C165" s="139" t="s">
        <v>336</v>
      </c>
      <c r="D165" s="130"/>
      <c r="E165" s="130"/>
      <c r="F165" s="131">
        <f>F166+F171</f>
        <v>2587.32998</v>
      </c>
      <c r="G165" s="131">
        <f>G166+G171</f>
        <v>0</v>
      </c>
      <c r="H165" s="131">
        <f>H166+H171</f>
        <v>0</v>
      </c>
    </row>
    <row r="166" spans="1:8" s="80" customFormat="1" ht="60" customHeight="1">
      <c r="A166" s="260"/>
      <c r="B166" s="256" t="s">
        <v>339</v>
      </c>
      <c r="C166" s="207" t="s">
        <v>338</v>
      </c>
      <c r="D166" s="215"/>
      <c r="E166" s="215"/>
      <c r="F166" s="254">
        <f aca="true" t="shared" si="35" ref="F166:H167">F167</f>
        <v>150</v>
      </c>
      <c r="G166" s="254">
        <f t="shared" si="35"/>
        <v>0</v>
      </c>
      <c r="H166" s="254">
        <f t="shared" si="35"/>
        <v>0</v>
      </c>
    </row>
    <row r="167" spans="1:8" s="80" customFormat="1" ht="30" customHeight="1">
      <c r="A167" s="113"/>
      <c r="B167" s="239" t="s">
        <v>50</v>
      </c>
      <c r="C167" s="30" t="s">
        <v>338</v>
      </c>
      <c r="D167" s="33" t="s">
        <v>64</v>
      </c>
      <c r="E167" s="33"/>
      <c r="F167" s="96">
        <f t="shared" si="35"/>
        <v>150</v>
      </c>
      <c r="G167" s="96">
        <f t="shared" si="35"/>
        <v>0</v>
      </c>
      <c r="H167" s="96">
        <f t="shared" si="35"/>
        <v>0</v>
      </c>
    </row>
    <row r="168" spans="1:8" s="80" customFormat="1" ht="30" customHeight="1">
      <c r="A168" s="31"/>
      <c r="B168" s="232" t="s">
        <v>51</v>
      </c>
      <c r="C168" s="30" t="s">
        <v>338</v>
      </c>
      <c r="D168" s="29" t="s">
        <v>52</v>
      </c>
      <c r="E168" s="32"/>
      <c r="F168" s="96">
        <f>F169+F170</f>
        <v>150</v>
      </c>
      <c r="G168" s="96">
        <f>G169+G170</f>
        <v>0</v>
      </c>
      <c r="H168" s="96">
        <f>H169+H170</f>
        <v>0</v>
      </c>
    </row>
    <row r="169" spans="1:8" s="80" customFormat="1" ht="15" customHeight="1" hidden="1">
      <c r="A169" s="31"/>
      <c r="B169" s="232" t="s">
        <v>93</v>
      </c>
      <c r="C169" s="30" t="s">
        <v>338</v>
      </c>
      <c r="D169" s="29" t="s">
        <v>52</v>
      </c>
      <c r="E169" s="29" t="s">
        <v>94</v>
      </c>
      <c r="F169" s="96">
        <v>0</v>
      </c>
      <c r="G169" s="96">
        <v>0</v>
      </c>
      <c r="H169" s="96">
        <v>0</v>
      </c>
    </row>
    <row r="170" spans="1:8" s="80" customFormat="1" ht="15" customHeight="1">
      <c r="A170" s="31"/>
      <c r="B170" s="232" t="s">
        <v>98</v>
      </c>
      <c r="C170" s="30" t="s">
        <v>338</v>
      </c>
      <c r="D170" s="29" t="s">
        <v>52</v>
      </c>
      <c r="E170" s="33" t="s">
        <v>99</v>
      </c>
      <c r="F170" s="96">
        <f>75+75</f>
        <v>150</v>
      </c>
      <c r="G170" s="96">
        <v>0</v>
      </c>
      <c r="H170" s="96">
        <v>0</v>
      </c>
    </row>
    <row r="171" spans="1:8" s="80" customFormat="1" ht="60" customHeight="1">
      <c r="A171" s="211"/>
      <c r="B171" s="252" t="s">
        <v>238</v>
      </c>
      <c r="C171" s="207" t="s">
        <v>337</v>
      </c>
      <c r="D171" s="206"/>
      <c r="E171" s="206"/>
      <c r="F171" s="254">
        <f aca="true" t="shared" si="36" ref="F171:H172">F172</f>
        <v>2437.32998</v>
      </c>
      <c r="G171" s="254">
        <f t="shared" si="36"/>
        <v>0</v>
      </c>
      <c r="H171" s="254">
        <f t="shared" si="36"/>
        <v>0</v>
      </c>
    </row>
    <row r="172" spans="1:8" s="80" customFormat="1" ht="30" customHeight="1">
      <c r="A172" s="31"/>
      <c r="B172" s="239" t="s">
        <v>50</v>
      </c>
      <c r="C172" s="30" t="s">
        <v>337</v>
      </c>
      <c r="D172" s="29" t="s">
        <v>64</v>
      </c>
      <c r="E172" s="29"/>
      <c r="F172" s="96">
        <f t="shared" si="36"/>
        <v>2437.32998</v>
      </c>
      <c r="G172" s="96">
        <f t="shared" si="36"/>
        <v>0</v>
      </c>
      <c r="H172" s="96">
        <f t="shared" si="36"/>
        <v>0</v>
      </c>
    </row>
    <row r="173" spans="1:8" s="80" customFormat="1" ht="30" customHeight="1">
      <c r="A173" s="31"/>
      <c r="B173" s="232" t="s">
        <v>51</v>
      </c>
      <c r="C173" s="30" t="s">
        <v>337</v>
      </c>
      <c r="D173" s="29" t="s">
        <v>52</v>
      </c>
      <c r="E173" s="29"/>
      <c r="F173" s="96">
        <f>F174+F175</f>
        <v>2437.32998</v>
      </c>
      <c r="G173" s="96">
        <f>G174+G175</f>
        <v>0</v>
      </c>
      <c r="H173" s="96">
        <f>H174+H175</f>
        <v>0</v>
      </c>
    </row>
    <row r="174" spans="1:8" s="80" customFormat="1" ht="15" customHeight="1" hidden="1">
      <c r="A174" s="31"/>
      <c r="B174" s="232" t="s">
        <v>93</v>
      </c>
      <c r="C174" s="30" t="s">
        <v>337</v>
      </c>
      <c r="D174" s="29" t="s">
        <v>52</v>
      </c>
      <c r="E174" s="29" t="s">
        <v>94</v>
      </c>
      <c r="F174" s="96">
        <v>0</v>
      </c>
      <c r="G174" s="96">
        <v>0</v>
      </c>
      <c r="H174" s="96">
        <v>0</v>
      </c>
    </row>
    <row r="175" spans="1:8" s="80" customFormat="1" ht="15" customHeight="1">
      <c r="A175" s="31"/>
      <c r="B175" s="232" t="s">
        <v>98</v>
      </c>
      <c r="C175" s="30" t="s">
        <v>337</v>
      </c>
      <c r="D175" s="29" t="s">
        <v>52</v>
      </c>
      <c r="E175" s="29" t="s">
        <v>99</v>
      </c>
      <c r="F175" s="96">
        <f>396.42998+2040.9</f>
        <v>2437.32998</v>
      </c>
      <c r="G175" s="96">
        <v>0</v>
      </c>
      <c r="H175" s="96">
        <v>0</v>
      </c>
    </row>
    <row r="176" spans="1:8" s="80" customFormat="1" ht="60" customHeight="1">
      <c r="A176" s="87">
        <v>10</v>
      </c>
      <c r="B176" s="240" t="s">
        <v>265</v>
      </c>
      <c r="C176" s="88" t="s">
        <v>107</v>
      </c>
      <c r="D176" s="103"/>
      <c r="E176" s="103"/>
      <c r="F176" s="90">
        <f aca="true" t="shared" si="37" ref="F176:H177">F177</f>
        <v>600</v>
      </c>
      <c r="G176" s="90">
        <f t="shared" si="37"/>
        <v>0</v>
      </c>
      <c r="H176" s="90">
        <f t="shared" si="37"/>
        <v>0</v>
      </c>
    </row>
    <row r="177" spans="1:8" s="80" customFormat="1" ht="15" customHeight="1">
      <c r="A177" s="312"/>
      <c r="B177" s="273" t="s">
        <v>572</v>
      </c>
      <c r="C177" s="136" t="s">
        <v>340</v>
      </c>
      <c r="D177" s="136"/>
      <c r="E177" s="136"/>
      <c r="F177" s="311">
        <f t="shared" si="37"/>
        <v>600</v>
      </c>
      <c r="G177" s="311">
        <f t="shared" si="37"/>
        <v>0</v>
      </c>
      <c r="H177" s="311">
        <f t="shared" si="37"/>
        <v>0</v>
      </c>
    </row>
    <row r="178" spans="1:8" s="80" customFormat="1" ht="30" customHeight="1">
      <c r="A178" s="91"/>
      <c r="B178" s="241" t="s">
        <v>600</v>
      </c>
      <c r="C178" s="92" t="s">
        <v>341</v>
      </c>
      <c r="D178" s="92"/>
      <c r="E178" s="92"/>
      <c r="F178" s="94">
        <f>F179+F183</f>
        <v>600</v>
      </c>
      <c r="G178" s="94">
        <f>G179+G183</f>
        <v>0</v>
      </c>
      <c r="H178" s="94">
        <f>H179+H183</f>
        <v>0</v>
      </c>
    </row>
    <row r="179" spans="1:8" s="80" customFormat="1" ht="15" customHeight="1">
      <c r="A179" s="211"/>
      <c r="B179" s="252" t="s">
        <v>108</v>
      </c>
      <c r="C179" s="206" t="s">
        <v>342</v>
      </c>
      <c r="D179" s="206"/>
      <c r="E179" s="206"/>
      <c r="F179" s="254">
        <f>F182</f>
        <v>300</v>
      </c>
      <c r="G179" s="254">
        <f>G182</f>
        <v>0</v>
      </c>
      <c r="H179" s="254">
        <f>H182</f>
        <v>0</v>
      </c>
    </row>
    <row r="180" spans="1:8" s="80" customFormat="1" ht="30" customHeight="1">
      <c r="A180" s="31"/>
      <c r="B180" s="239" t="s">
        <v>50</v>
      </c>
      <c r="C180" s="29" t="s">
        <v>342</v>
      </c>
      <c r="D180" s="29" t="s">
        <v>64</v>
      </c>
      <c r="E180" s="29"/>
      <c r="F180" s="96">
        <f aca="true" t="shared" si="38" ref="F180:H181">F181</f>
        <v>300</v>
      </c>
      <c r="G180" s="96">
        <f t="shared" si="38"/>
        <v>0</v>
      </c>
      <c r="H180" s="96">
        <f t="shared" si="38"/>
        <v>0</v>
      </c>
    </row>
    <row r="181" spans="1:8" s="80" customFormat="1" ht="30" customHeight="1">
      <c r="A181" s="31"/>
      <c r="B181" s="232" t="s">
        <v>51</v>
      </c>
      <c r="C181" s="29" t="s">
        <v>342</v>
      </c>
      <c r="D181" s="29" t="s">
        <v>52</v>
      </c>
      <c r="E181" s="29"/>
      <c r="F181" s="96">
        <f t="shared" si="38"/>
        <v>300</v>
      </c>
      <c r="G181" s="96">
        <f t="shared" si="38"/>
        <v>0</v>
      </c>
      <c r="H181" s="96">
        <f t="shared" si="38"/>
        <v>0</v>
      </c>
    </row>
    <row r="182" spans="1:8" s="80" customFormat="1" ht="15" customHeight="1">
      <c r="A182" s="31"/>
      <c r="B182" s="232" t="s">
        <v>109</v>
      </c>
      <c r="C182" s="29" t="s">
        <v>342</v>
      </c>
      <c r="D182" s="29" t="s">
        <v>52</v>
      </c>
      <c r="E182" s="29" t="s">
        <v>110</v>
      </c>
      <c r="F182" s="96">
        <v>300</v>
      </c>
      <c r="G182" s="96">
        <v>0</v>
      </c>
      <c r="H182" s="96">
        <v>0</v>
      </c>
    </row>
    <row r="183" spans="1:8" s="80" customFormat="1" ht="30" customHeight="1">
      <c r="A183" s="211"/>
      <c r="B183" s="252" t="s">
        <v>111</v>
      </c>
      <c r="C183" s="206" t="s">
        <v>343</v>
      </c>
      <c r="D183" s="206"/>
      <c r="E183" s="206"/>
      <c r="F183" s="254">
        <f>F184</f>
        <v>300</v>
      </c>
      <c r="G183" s="254">
        <f aca="true" t="shared" si="39" ref="G183:H185">G184</f>
        <v>0</v>
      </c>
      <c r="H183" s="254">
        <f t="shared" si="39"/>
        <v>0</v>
      </c>
    </row>
    <row r="184" spans="1:8" s="80" customFormat="1" ht="30" customHeight="1">
      <c r="A184" s="31"/>
      <c r="B184" s="239" t="s">
        <v>50</v>
      </c>
      <c r="C184" s="29" t="s">
        <v>343</v>
      </c>
      <c r="D184" s="29" t="s">
        <v>64</v>
      </c>
      <c r="E184" s="29"/>
      <c r="F184" s="96">
        <f>F185</f>
        <v>300</v>
      </c>
      <c r="G184" s="96">
        <f t="shared" si="39"/>
        <v>0</v>
      </c>
      <c r="H184" s="96">
        <f t="shared" si="39"/>
        <v>0</v>
      </c>
    </row>
    <row r="185" spans="1:8" s="80" customFormat="1" ht="30" customHeight="1">
      <c r="A185" s="31"/>
      <c r="B185" s="232" t="s">
        <v>51</v>
      </c>
      <c r="C185" s="29" t="s">
        <v>343</v>
      </c>
      <c r="D185" s="29" t="s">
        <v>52</v>
      </c>
      <c r="E185" s="29"/>
      <c r="F185" s="96">
        <f>F186</f>
        <v>300</v>
      </c>
      <c r="G185" s="96">
        <f t="shared" si="39"/>
        <v>0</v>
      </c>
      <c r="H185" s="96">
        <f t="shared" si="39"/>
        <v>0</v>
      </c>
    </row>
    <row r="186" spans="1:8" s="80" customFormat="1" ht="15" customHeight="1">
      <c r="A186" s="31"/>
      <c r="B186" s="232" t="s">
        <v>109</v>
      </c>
      <c r="C186" s="29" t="s">
        <v>343</v>
      </c>
      <c r="D186" s="29" t="s">
        <v>52</v>
      </c>
      <c r="E186" s="29" t="s">
        <v>110</v>
      </c>
      <c r="F186" s="96">
        <v>300</v>
      </c>
      <c r="G186" s="96">
        <v>0</v>
      </c>
      <c r="H186" s="96">
        <v>0</v>
      </c>
    </row>
    <row r="187" spans="1:8" s="80" customFormat="1" ht="45" customHeight="1">
      <c r="A187" s="87">
        <v>11</v>
      </c>
      <c r="B187" s="230" t="s">
        <v>562</v>
      </c>
      <c r="C187" s="116" t="s">
        <v>112</v>
      </c>
      <c r="D187" s="103"/>
      <c r="E187" s="103"/>
      <c r="F187" s="90">
        <f>F188</f>
        <v>1170</v>
      </c>
      <c r="G187" s="90">
        <f>G188</f>
        <v>710</v>
      </c>
      <c r="H187" s="90">
        <f>H188</f>
        <v>710</v>
      </c>
    </row>
    <row r="188" spans="1:8" s="80" customFormat="1" ht="15" customHeight="1">
      <c r="A188" s="97"/>
      <c r="B188" s="244" t="s">
        <v>572</v>
      </c>
      <c r="C188" s="117" t="s">
        <v>344</v>
      </c>
      <c r="D188" s="98"/>
      <c r="E188" s="98"/>
      <c r="F188" s="105">
        <f aca="true" t="shared" si="40" ref="F188:H192">F189</f>
        <v>1170</v>
      </c>
      <c r="G188" s="105">
        <f t="shared" si="40"/>
        <v>710</v>
      </c>
      <c r="H188" s="105">
        <f t="shared" si="40"/>
        <v>710</v>
      </c>
    </row>
    <row r="189" spans="1:8" s="80" customFormat="1" ht="45" customHeight="1">
      <c r="A189" s="101"/>
      <c r="B189" s="241" t="s">
        <v>601</v>
      </c>
      <c r="C189" s="118" t="s">
        <v>345</v>
      </c>
      <c r="D189" s="92"/>
      <c r="E189" s="92"/>
      <c r="F189" s="106">
        <f t="shared" si="40"/>
        <v>1170</v>
      </c>
      <c r="G189" s="106">
        <f t="shared" si="40"/>
        <v>710</v>
      </c>
      <c r="H189" s="106">
        <f t="shared" si="40"/>
        <v>710</v>
      </c>
    </row>
    <row r="190" spans="1:8" ht="30" customHeight="1">
      <c r="A190" s="262"/>
      <c r="B190" s="256" t="s">
        <v>113</v>
      </c>
      <c r="C190" s="215" t="s">
        <v>346</v>
      </c>
      <c r="D190" s="263"/>
      <c r="E190" s="263"/>
      <c r="F190" s="254">
        <f t="shared" si="40"/>
        <v>1170</v>
      </c>
      <c r="G190" s="254">
        <f t="shared" si="40"/>
        <v>710</v>
      </c>
      <c r="H190" s="254">
        <f t="shared" si="40"/>
        <v>710</v>
      </c>
    </row>
    <row r="191" spans="1:8" ht="30" customHeight="1">
      <c r="A191" s="109"/>
      <c r="B191" s="239" t="s">
        <v>50</v>
      </c>
      <c r="C191" s="33" t="s">
        <v>346</v>
      </c>
      <c r="D191" s="29" t="s">
        <v>64</v>
      </c>
      <c r="E191" s="110"/>
      <c r="F191" s="96">
        <f t="shared" si="40"/>
        <v>1170</v>
      </c>
      <c r="G191" s="96">
        <f t="shared" si="40"/>
        <v>710</v>
      </c>
      <c r="H191" s="96">
        <f t="shared" si="40"/>
        <v>710</v>
      </c>
    </row>
    <row r="192" spans="1:8" ht="30" customHeight="1">
      <c r="A192" s="31"/>
      <c r="B192" s="232" t="s">
        <v>51</v>
      </c>
      <c r="C192" s="33" t="s">
        <v>346</v>
      </c>
      <c r="D192" s="29" t="s">
        <v>52</v>
      </c>
      <c r="E192" s="29"/>
      <c r="F192" s="96">
        <f t="shared" si="40"/>
        <v>1170</v>
      </c>
      <c r="G192" s="96">
        <f t="shared" si="40"/>
        <v>710</v>
      </c>
      <c r="H192" s="96">
        <f t="shared" si="40"/>
        <v>710</v>
      </c>
    </row>
    <row r="193" spans="1:8" ht="15" customHeight="1">
      <c r="A193" s="31"/>
      <c r="B193" s="232" t="s">
        <v>114</v>
      </c>
      <c r="C193" s="33" t="s">
        <v>346</v>
      </c>
      <c r="D193" s="29" t="s">
        <v>52</v>
      </c>
      <c r="E193" s="29" t="s">
        <v>115</v>
      </c>
      <c r="F193" s="96">
        <f>900+250+20</f>
        <v>1170</v>
      </c>
      <c r="G193" s="96">
        <f>600+100+10</f>
        <v>710</v>
      </c>
      <c r="H193" s="96">
        <f>600+100+10</f>
        <v>710</v>
      </c>
    </row>
    <row r="194" spans="1:8" ht="45" customHeight="1">
      <c r="A194" s="87">
        <v>12</v>
      </c>
      <c r="B194" s="230" t="s">
        <v>397</v>
      </c>
      <c r="C194" s="89" t="s">
        <v>117</v>
      </c>
      <c r="D194" s="103"/>
      <c r="E194" s="103"/>
      <c r="F194" s="90">
        <f>F195+F205</f>
        <v>18389.445</v>
      </c>
      <c r="G194" s="90">
        <f>G195+G205</f>
        <v>18389.432</v>
      </c>
      <c r="H194" s="90">
        <f>H195+H205</f>
        <v>0</v>
      </c>
    </row>
    <row r="195" spans="1:8" ht="15" customHeight="1">
      <c r="A195" s="312"/>
      <c r="B195" s="246" t="s">
        <v>572</v>
      </c>
      <c r="C195" s="135" t="s">
        <v>347</v>
      </c>
      <c r="D195" s="136"/>
      <c r="E195" s="136"/>
      <c r="F195" s="311">
        <f>F196</f>
        <v>15200</v>
      </c>
      <c r="G195" s="311">
        <f>G196</f>
        <v>15200</v>
      </c>
      <c r="H195" s="311">
        <f>H196</f>
        <v>0</v>
      </c>
    </row>
    <row r="196" spans="1:8" ht="30" customHeight="1">
      <c r="A196" s="91"/>
      <c r="B196" s="233" t="s">
        <v>602</v>
      </c>
      <c r="C196" s="102" t="s">
        <v>348</v>
      </c>
      <c r="D196" s="92"/>
      <c r="E196" s="92"/>
      <c r="F196" s="94">
        <f>F197+F201</f>
        <v>15200</v>
      </c>
      <c r="G196" s="94">
        <f>G197+G201</f>
        <v>15200</v>
      </c>
      <c r="H196" s="94">
        <f>H197+H201</f>
        <v>0</v>
      </c>
    </row>
    <row r="197" spans="1:8" ht="15" customHeight="1">
      <c r="A197" s="211"/>
      <c r="B197" s="252" t="s">
        <v>202</v>
      </c>
      <c r="C197" s="213" t="s">
        <v>349</v>
      </c>
      <c r="D197" s="257"/>
      <c r="E197" s="257"/>
      <c r="F197" s="254">
        <f aca="true" t="shared" si="41" ref="F197:H199">F198</f>
        <v>5800</v>
      </c>
      <c r="G197" s="254">
        <f t="shared" si="41"/>
        <v>5800</v>
      </c>
      <c r="H197" s="254">
        <f t="shared" si="41"/>
        <v>0</v>
      </c>
    </row>
    <row r="198" spans="1:8" ht="30" customHeight="1">
      <c r="A198" s="31"/>
      <c r="B198" s="239" t="s">
        <v>50</v>
      </c>
      <c r="C198" s="32" t="s">
        <v>349</v>
      </c>
      <c r="D198" s="108">
        <v>200</v>
      </c>
      <c r="E198" s="108"/>
      <c r="F198" s="96">
        <f t="shared" si="41"/>
        <v>5800</v>
      </c>
      <c r="G198" s="96">
        <f t="shared" si="41"/>
        <v>5800</v>
      </c>
      <c r="H198" s="96">
        <f t="shared" si="41"/>
        <v>0</v>
      </c>
    </row>
    <row r="199" spans="1:8" ht="30" customHeight="1">
      <c r="A199" s="31"/>
      <c r="B199" s="232" t="s">
        <v>51</v>
      </c>
      <c r="C199" s="32" t="s">
        <v>349</v>
      </c>
      <c r="D199" s="29" t="s">
        <v>52</v>
      </c>
      <c r="E199" s="110"/>
      <c r="F199" s="96">
        <f t="shared" si="41"/>
        <v>5800</v>
      </c>
      <c r="G199" s="96">
        <f t="shared" si="41"/>
        <v>5800</v>
      </c>
      <c r="H199" s="96">
        <f t="shared" si="41"/>
        <v>0</v>
      </c>
    </row>
    <row r="200" spans="1:8" ht="15" customHeight="1">
      <c r="A200" s="31"/>
      <c r="B200" s="232" t="s">
        <v>98</v>
      </c>
      <c r="C200" s="32" t="s">
        <v>349</v>
      </c>
      <c r="D200" s="29" t="s">
        <v>52</v>
      </c>
      <c r="E200" s="29" t="s">
        <v>99</v>
      </c>
      <c r="F200" s="96">
        <f>700+5000+100</f>
        <v>5800</v>
      </c>
      <c r="G200" s="96">
        <f>700+5000+100</f>
        <v>5800</v>
      </c>
      <c r="H200" s="96">
        <v>0</v>
      </c>
    </row>
    <row r="201" spans="1:8" ht="15" customHeight="1">
      <c r="A201" s="216"/>
      <c r="B201" s="252" t="s">
        <v>118</v>
      </c>
      <c r="C201" s="213" t="s">
        <v>350</v>
      </c>
      <c r="D201" s="257"/>
      <c r="E201" s="257"/>
      <c r="F201" s="254">
        <f>F202</f>
        <v>9400</v>
      </c>
      <c r="G201" s="254">
        <f>G202</f>
        <v>9400</v>
      </c>
      <c r="H201" s="254">
        <f>H202</f>
        <v>0</v>
      </c>
    </row>
    <row r="202" spans="1:8" ht="30" customHeight="1">
      <c r="A202" s="107"/>
      <c r="B202" s="239" t="s">
        <v>50</v>
      </c>
      <c r="C202" s="32" t="s">
        <v>350</v>
      </c>
      <c r="D202" s="108">
        <v>200</v>
      </c>
      <c r="E202" s="108"/>
      <c r="F202" s="96">
        <f aca="true" t="shared" si="42" ref="F202:H203">F203</f>
        <v>9400</v>
      </c>
      <c r="G202" s="96">
        <f t="shared" si="42"/>
        <v>9400</v>
      </c>
      <c r="H202" s="96">
        <f t="shared" si="42"/>
        <v>0</v>
      </c>
    </row>
    <row r="203" spans="1:8" ht="30" customHeight="1">
      <c r="A203" s="109"/>
      <c r="B203" s="232" t="s">
        <v>51</v>
      </c>
      <c r="C203" s="32" t="s">
        <v>350</v>
      </c>
      <c r="D203" s="29" t="s">
        <v>52</v>
      </c>
      <c r="E203" s="110"/>
      <c r="F203" s="96">
        <f t="shared" si="42"/>
        <v>9400</v>
      </c>
      <c r="G203" s="96">
        <f t="shared" si="42"/>
        <v>9400</v>
      </c>
      <c r="H203" s="96">
        <f t="shared" si="42"/>
        <v>0</v>
      </c>
    </row>
    <row r="204" spans="1:8" ht="15" customHeight="1">
      <c r="A204" s="31"/>
      <c r="B204" s="232" t="s">
        <v>98</v>
      </c>
      <c r="C204" s="32" t="s">
        <v>350</v>
      </c>
      <c r="D204" s="29" t="s">
        <v>52</v>
      </c>
      <c r="E204" s="29" t="s">
        <v>99</v>
      </c>
      <c r="F204" s="96">
        <f>9000+400</f>
        <v>9400</v>
      </c>
      <c r="G204" s="96">
        <f>9000+400</f>
        <v>9400</v>
      </c>
      <c r="H204" s="96">
        <v>0</v>
      </c>
    </row>
    <row r="205" spans="1:8" ht="15" customHeight="1">
      <c r="A205" s="312"/>
      <c r="B205" s="246" t="s">
        <v>570</v>
      </c>
      <c r="C205" s="135" t="s">
        <v>603</v>
      </c>
      <c r="D205" s="136"/>
      <c r="E205" s="136"/>
      <c r="F205" s="311">
        <f>F206</f>
        <v>3189.445</v>
      </c>
      <c r="G205" s="311">
        <f>G206</f>
        <v>3189.432</v>
      </c>
      <c r="H205" s="311">
        <f>H206</f>
        <v>0</v>
      </c>
    </row>
    <row r="206" spans="1:8" ht="30" customHeight="1">
      <c r="A206" s="91"/>
      <c r="B206" s="233" t="s">
        <v>604</v>
      </c>
      <c r="C206" s="102" t="s">
        <v>605</v>
      </c>
      <c r="D206" s="92"/>
      <c r="E206" s="92"/>
      <c r="F206" s="94">
        <f>F207+F211</f>
        <v>3189.445</v>
      </c>
      <c r="G206" s="94">
        <f>G207+G211</f>
        <v>3189.432</v>
      </c>
      <c r="H206" s="94">
        <f>H207+H211</f>
        <v>0</v>
      </c>
    </row>
    <row r="207" spans="1:8" ht="30" customHeight="1">
      <c r="A207" s="211"/>
      <c r="B207" s="252" t="s">
        <v>277</v>
      </c>
      <c r="C207" s="213" t="s">
        <v>607</v>
      </c>
      <c r="D207" s="257"/>
      <c r="E207" s="257"/>
      <c r="F207" s="254">
        <f aca="true" t="shared" si="43" ref="F207:H209">F208</f>
        <v>3189.445</v>
      </c>
      <c r="G207" s="254">
        <f t="shared" si="43"/>
        <v>3189.432</v>
      </c>
      <c r="H207" s="254">
        <f t="shared" si="43"/>
        <v>0</v>
      </c>
    </row>
    <row r="208" spans="1:8" ht="30" customHeight="1">
      <c r="A208" s="31"/>
      <c r="B208" s="239" t="s">
        <v>50</v>
      </c>
      <c r="C208" s="32" t="s">
        <v>607</v>
      </c>
      <c r="D208" s="108">
        <v>200</v>
      </c>
      <c r="E208" s="108"/>
      <c r="F208" s="96">
        <f t="shared" si="43"/>
        <v>3189.445</v>
      </c>
      <c r="G208" s="96">
        <f t="shared" si="43"/>
        <v>3189.432</v>
      </c>
      <c r="H208" s="96">
        <f t="shared" si="43"/>
        <v>0</v>
      </c>
    </row>
    <row r="209" spans="1:8" ht="30" customHeight="1">
      <c r="A209" s="31"/>
      <c r="B209" s="232" t="s">
        <v>51</v>
      </c>
      <c r="C209" s="32" t="s">
        <v>607</v>
      </c>
      <c r="D209" s="29" t="s">
        <v>52</v>
      </c>
      <c r="E209" s="110"/>
      <c r="F209" s="96">
        <f t="shared" si="43"/>
        <v>3189.445</v>
      </c>
      <c r="G209" s="96">
        <f t="shared" si="43"/>
        <v>3189.432</v>
      </c>
      <c r="H209" s="96">
        <f t="shared" si="43"/>
        <v>0</v>
      </c>
    </row>
    <row r="210" spans="1:8" ht="15" customHeight="1">
      <c r="A210" s="31"/>
      <c r="B210" s="232" t="s">
        <v>98</v>
      </c>
      <c r="C210" s="32" t="s">
        <v>607</v>
      </c>
      <c r="D210" s="29" t="s">
        <v>52</v>
      </c>
      <c r="E210" s="29" t="s">
        <v>99</v>
      </c>
      <c r="F210" s="96">
        <f>318.945+2870.5</f>
        <v>3189.445</v>
      </c>
      <c r="G210" s="96">
        <f>382.732+2806.7</f>
        <v>3189.432</v>
      </c>
      <c r="H210" s="96">
        <v>0</v>
      </c>
    </row>
    <row r="211" spans="1:8" ht="15" customHeight="1" hidden="1">
      <c r="A211" s="211"/>
      <c r="B211" s="252" t="s">
        <v>278</v>
      </c>
      <c r="C211" s="213" t="s">
        <v>606</v>
      </c>
      <c r="D211" s="257"/>
      <c r="E211" s="257"/>
      <c r="F211" s="254">
        <f aca="true" t="shared" si="44" ref="F211:H213">F212</f>
        <v>0</v>
      </c>
      <c r="G211" s="254">
        <f t="shared" si="44"/>
        <v>0</v>
      </c>
      <c r="H211" s="254">
        <f t="shared" si="44"/>
        <v>0</v>
      </c>
    </row>
    <row r="212" spans="1:8" ht="30" customHeight="1" hidden="1">
      <c r="A212" s="31"/>
      <c r="B212" s="239" t="s">
        <v>50</v>
      </c>
      <c r="C212" s="32" t="s">
        <v>606</v>
      </c>
      <c r="D212" s="108">
        <v>200</v>
      </c>
      <c r="E212" s="108"/>
      <c r="F212" s="96">
        <f t="shared" si="44"/>
        <v>0</v>
      </c>
      <c r="G212" s="96">
        <f t="shared" si="44"/>
        <v>0</v>
      </c>
      <c r="H212" s="96">
        <f t="shared" si="44"/>
        <v>0</v>
      </c>
    </row>
    <row r="213" spans="1:8" ht="30" customHeight="1" hidden="1">
      <c r="A213" s="31"/>
      <c r="B213" s="232" t="s">
        <v>51</v>
      </c>
      <c r="C213" s="32" t="s">
        <v>606</v>
      </c>
      <c r="D213" s="29" t="s">
        <v>52</v>
      </c>
      <c r="E213" s="110"/>
      <c r="F213" s="96">
        <f t="shared" si="44"/>
        <v>0</v>
      </c>
      <c r="G213" s="96">
        <f t="shared" si="44"/>
        <v>0</v>
      </c>
      <c r="H213" s="96">
        <f t="shared" si="44"/>
        <v>0</v>
      </c>
    </row>
    <row r="214" spans="1:8" ht="15" customHeight="1" hidden="1">
      <c r="A214" s="31"/>
      <c r="B214" s="232" t="s">
        <v>98</v>
      </c>
      <c r="C214" s="32" t="s">
        <v>606</v>
      </c>
      <c r="D214" s="29" t="s">
        <v>52</v>
      </c>
      <c r="E214" s="29" t="s">
        <v>99</v>
      </c>
      <c r="F214" s="96">
        <f>123.2-123.2</f>
        <v>0</v>
      </c>
      <c r="G214" s="96">
        <v>0</v>
      </c>
      <c r="H214" s="96">
        <v>0</v>
      </c>
    </row>
    <row r="215" spans="1:8" ht="45" customHeight="1">
      <c r="A215" s="87">
        <v>13</v>
      </c>
      <c r="B215" s="240" t="s">
        <v>280</v>
      </c>
      <c r="C215" s="116" t="s">
        <v>119</v>
      </c>
      <c r="D215" s="103"/>
      <c r="E215" s="103"/>
      <c r="F215" s="90">
        <f aca="true" t="shared" si="45" ref="F215:H216">F216</f>
        <v>525</v>
      </c>
      <c r="G215" s="90">
        <f t="shared" si="45"/>
        <v>0</v>
      </c>
      <c r="H215" s="90">
        <f t="shared" si="45"/>
        <v>0</v>
      </c>
    </row>
    <row r="216" spans="1:8" ht="15" customHeight="1">
      <c r="A216" s="312"/>
      <c r="B216" s="273" t="s">
        <v>572</v>
      </c>
      <c r="C216" s="196" t="s">
        <v>351</v>
      </c>
      <c r="D216" s="136"/>
      <c r="E216" s="136"/>
      <c r="F216" s="311">
        <f t="shared" si="45"/>
        <v>525</v>
      </c>
      <c r="G216" s="311">
        <f t="shared" si="45"/>
        <v>0</v>
      </c>
      <c r="H216" s="311">
        <f t="shared" si="45"/>
        <v>0</v>
      </c>
    </row>
    <row r="217" spans="1:8" ht="15" customHeight="1">
      <c r="A217" s="91"/>
      <c r="B217" s="233" t="s">
        <v>608</v>
      </c>
      <c r="C217" s="92" t="s">
        <v>352</v>
      </c>
      <c r="D217" s="92"/>
      <c r="E217" s="92"/>
      <c r="F217" s="94">
        <f>F218+F225</f>
        <v>525</v>
      </c>
      <c r="G217" s="94">
        <f>G218+G225</f>
        <v>0</v>
      </c>
      <c r="H217" s="94">
        <f>H218+H225</f>
        <v>0</v>
      </c>
    </row>
    <row r="218" spans="1:8" ht="15" customHeight="1">
      <c r="A218" s="211"/>
      <c r="B218" s="256" t="s">
        <v>228</v>
      </c>
      <c r="C218" s="206" t="s">
        <v>353</v>
      </c>
      <c r="D218" s="206"/>
      <c r="E218" s="206"/>
      <c r="F218" s="254">
        <f>F219+F222</f>
        <v>225</v>
      </c>
      <c r="G218" s="254">
        <f>G219+G222</f>
        <v>0</v>
      </c>
      <c r="H218" s="254">
        <f>H219+H222</f>
        <v>0</v>
      </c>
    </row>
    <row r="219" spans="1:8" ht="60" customHeight="1">
      <c r="A219" s="31"/>
      <c r="B219" s="232" t="s">
        <v>73</v>
      </c>
      <c r="C219" s="29" t="s">
        <v>353</v>
      </c>
      <c r="D219" s="29" t="s">
        <v>74</v>
      </c>
      <c r="E219" s="29"/>
      <c r="F219" s="96">
        <f aca="true" t="shared" si="46" ref="F219:H220">F220</f>
        <v>9.5</v>
      </c>
      <c r="G219" s="96">
        <f t="shared" si="46"/>
        <v>0</v>
      </c>
      <c r="H219" s="96">
        <f t="shared" si="46"/>
        <v>0</v>
      </c>
    </row>
    <row r="220" spans="1:8" ht="30" customHeight="1">
      <c r="A220" s="31"/>
      <c r="B220" s="232" t="s">
        <v>131</v>
      </c>
      <c r="C220" s="29" t="s">
        <v>353</v>
      </c>
      <c r="D220" s="29" t="s">
        <v>132</v>
      </c>
      <c r="E220" s="29"/>
      <c r="F220" s="96">
        <f t="shared" si="46"/>
        <v>9.5</v>
      </c>
      <c r="G220" s="96">
        <f t="shared" si="46"/>
        <v>0</v>
      </c>
      <c r="H220" s="96">
        <f t="shared" si="46"/>
        <v>0</v>
      </c>
    </row>
    <row r="221" spans="1:8" ht="15" customHeight="1">
      <c r="A221" s="112"/>
      <c r="B221" s="232" t="s">
        <v>239</v>
      </c>
      <c r="C221" s="29" t="s">
        <v>353</v>
      </c>
      <c r="D221" s="29" t="s">
        <v>132</v>
      </c>
      <c r="E221" s="29" t="s">
        <v>121</v>
      </c>
      <c r="F221" s="96">
        <v>9.5</v>
      </c>
      <c r="G221" s="96">
        <v>0</v>
      </c>
      <c r="H221" s="96">
        <v>0</v>
      </c>
    </row>
    <row r="222" spans="1:8" ht="30" customHeight="1">
      <c r="A222" s="31"/>
      <c r="B222" s="239" t="s">
        <v>50</v>
      </c>
      <c r="C222" s="29" t="s">
        <v>353</v>
      </c>
      <c r="D222" s="29" t="s">
        <v>64</v>
      </c>
      <c r="E222" s="29"/>
      <c r="F222" s="96">
        <f aca="true" t="shared" si="47" ref="F222:H223">F223</f>
        <v>215.5</v>
      </c>
      <c r="G222" s="96">
        <f t="shared" si="47"/>
        <v>0</v>
      </c>
      <c r="H222" s="96">
        <f t="shared" si="47"/>
        <v>0</v>
      </c>
    </row>
    <row r="223" spans="1:8" ht="30" customHeight="1">
      <c r="A223" s="31"/>
      <c r="B223" s="232" t="s">
        <v>51</v>
      </c>
      <c r="C223" s="29" t="s">
        <v>353</v>
      </c>
      <c r="D223" s="29" t="s">
        <v>52</v>
      </c>
      <c r="E223" s="29"/>
      <c r="F223" s="96">
        <f t="shared" si="47"/>
        <v>215.5</v>
      </c>
      <c r="G223" s="96">
        <f t="shared" si="47"/>
        <v>0</v>
      </c>
      <c r="H223" s="96">
        <f t="shared" si="47"/>
        <v>0</v>
      </c>
    </row>
    <row r="224" spans="1:8" ht="15" customHeight="1">
      <c r="A224" s="112"/>
      <c r="B224" s="232" t="s">
        <v>239</v>
      </c>
      <c r="C224" s="29" t="s">
        <v>353</v>
      </c>
      <c r="D224" s="29" t="s">
        <v>52</v>
      </c>
      <c r="E224" s="29" t="s">
        <v>121</v>
      </c>
      <c r="F224" s="96">
        <v>215.5</v>
      </c>
      <c r="G224" s="96">
        <v>0</v>
      </c>
      <c r="H224" s="96">
        <v>0</v>
      </c>
    </row>
    <row r="225" spans="1:8" ht="15" customHeight="1">
      <c r="A225" s="211"/>
      <c r="B225" s="256" t="s">
        <v>120</v>
      </c>
      <c r="C225" s="206" t="s">
        <v>354</v>
      </c>
      <c r="D225" s="206"/>
      <c r="E225" s="206"/>
      <c r="F225" s="254">
        <f aca="true" t="shared" si="48" ref="F225:H227">F226</f>
        <v>300</v>
      </c>
      <c r="G225" s="254">
        <f t="shared" si="48"/>
        <v>0</v>
      </c>
      <c r="H225" s="254">
        <f t="shared" si="48"/>
        <v>0</v>
      </c>
    </row>
    <row r="226" spans="1:8" ht="30" customHeight="1">
      <c r="A226" s="31"/>
      <c r="B226" s="239" t="s">
        <v>50</v>
      </c>
      <c r="C226" s="29" t="s">
        <v>354</v>
      </c>
      <c r="D226" s="29" t="s">
        <v>64</v>
      </c>
      <c r="E226" s="29"/>
      <c r="F226" s="96">
        <f t="shared" si="48"/>
        <v>300</v>
      </c>
      <c r="G226" s="96">
        <f t="shared" si="48"/>
        <v>0</v>
      </c>
      <c r="H226" s="96">
        <f t="shared" si="48"/>
        <v>0</v>
      </c>
    </row>
    <row r="227" spans="1:8" ht="30" customHeight="1">
      <c r="A227" s="31"/>
      <c r="B227" s="232" t="s">
        <v>51</v>
      </c>
      <c r="C227" s="29" t="s">
        <v>354</v>
      </c>
      <c r="D227" s="29" t="s">
        <v>52</v>
      </c>
      <c r="E227" s="29"/>
      <c r="F227" s="96">
        <f t="shared" si="48"/>
        <v>300</v>
      </c>
      <c r="G227" s="96">
        <f t="shared" si="48"/>
        <v>0</v>
      </c>
      <c r="H227" s="96">
        <f t="shared" si="48"/>
        <v>0</v>
      </c>
    </row>
    <row r="228" spans="1:8" ht="15" customHeight="1">
      <c r="A228" s="112"/>
      <c r="B228" s="232" t="s">
        <v>399</v>
      </c>
      <c r="C228" s="29" t="s">
        <v>354</v>
      </c>
      <c r="D228" s="29" t="s">
        <v>52</v>
      </c>
      <c r="E228" s="29" t="s">
        <v>398</v>
      </c>
      <c r="F228" s="96">
        <v>300</v>
      </c>
      <c r="G228" s="96">
        <v>0</v>
      </c>
      <c r="H228" s="96">
        <v>0</v>
      </c>
    </row>
    <row r="229" spans="1:8" ht="75" customHeight="1">
      <c r="A229" s="87">
        <v>14</v>
      </c>
      <c r="B229" s="230" t="s">
        <v>538</v>
      </c>
      <c r="C229" s="89" t="s">
        <v>376</v>
      </c>
      <c r="D229" s="111"/>
      <c r="E229" s="111"/>
      <c r="F229" s="90">
        <f>F230+F269</f>
        <v>10050</v>
      </c>
      <c r="G229" s="90">
        <f>G230+G269</f>
        <v>10650</v>
      </c>
      <c r="H229" s="90">
        <f>H230+H269</f>
        <v>0</v>
      </c>
    </row>
    <row r="230" spans="1:8" ht="15" customHeight="1">
      <c r="A230" s="114"/>
      <c r="B230" s="236" t="s">
        <v>572</v>
      </c>
      <c r="C230" s="99" t="s">
        <v>377</v>
      </c>
      <c r="D230" s="98"/>
      <c r="E230" s="98"/>
      <c r="F230" s="105">
        <f>F231+F243+F252+F264</f>
        <v>10050</v>
      </c>
      <c r="G230" s="105">
        <f>G231+G243+G252+G264</f>
        <v>10650</v>
      </c>
      <c r="H230" s="105">
        <f>H231+H243+H252+H264</f>
        <v>0</v>
      </c>
    </row>
    <row r="231" spans="1:8" s="80" customFormat="1" ht="15" customHeight="1">
      <c r="A231" s="138"/>
      <c r="B231" s="247" t="s">
        <v>609</v>
      </c>
      <c r="C231" s="139" t="s">
        <v>378</v>
      </c>
      <c r="D231" s="130"/>
      <c r="E231" s="130"/>
      <c r="F231" s="131">
        <f>F232+F236</f>
        <v>200</v>
      </c>
      <c r="G231" s="131">
        <f>G232+G236</f>
        <v>200</v>
      </c>
      <c r="H231" s="131">
        <f>H232+H236</f>
        <v>0</v>
      </c>
    </row>
    <row r="232" spans="1:8" s="80" customFormat="1" ht="30" customHeight="1">
      <c r="A232" s="211"/>
      <c r="B232" s="252" t="s">
        <v>306</v>
      </c>
      <c r="C232" s="207" t="s">
        <v>379</v>
      </c>
      <c r="D232" s="206"/>
      <c r="E232" s="206"/>
      <c r="F232" s="254">
        <f aca="true" t="shared" si="49" ref="F232:H234">F233</f>
        <v>200</v>
      </c>
      <c r="G232" s="254">
        <f t="shared" si="49"/>
        <v>200</v>
      </c>
      <c r="H232" s="254">
        <f t="shared" si="49"/>
        <v>0</v>
      </c>
    </row>
    <row r="233" spans="1:8" s="80" customFormat="1" ht="30" customHeight="1">
      <c r="A233" s="31"/>
      <c r="B233" s="239" t="s">
        <v>50</v>
      </c>
      <c r="C233" s="30" t="s">
        <v>379</v>
      </c>
      <c r="D233" s="29" t="s">
        <v>64</v>
      </c>
      <c r="E233" s="29"/>
      <c r="F233" s="96">
        <f t="shared" si="49"/>
        <v>200</v>
      </c>
      <c r="G233" s="96">
        <f t="shared" si="49"/>
        <v>200</v>
      </c>
      <c r="H233" s="96">
        <f t="shared" si="49"/>
        <v>0</v>
      </c>
    </row>
    <row r="234" spans="1:8" s="80" customFormat="1" ht="30" customHeight="1">
      <c r="A234" s="31"/>
      <c r="B234" s="232" t="s">
        <v>51</v>
      </c>
      <c r="C234" s="30" t="s">
        <v>379</v>
      </c>
      <c r="D234" s="29" t="s">
        <v>52</v>
      </c>
      <c r="E234" s="29"/>
      <c r="F234" s="96">
        <f t="shared" si="49"/>
        <v>200</v>
      </c>
      <c r="G234" s="96">
        <f t="shared" si="49"/>
        <v>200</v>
      </c>
      <c r="H234" s="96">
        <f t="shared" si="49"/>
        <v>0</v>
      </c>
    </row>
    <row r="235" spans="1:8" s="80" customFormat="1" ht="15" customHeight="1">
      <c r="A235" s="31"/>
      <c r="B235" s="234" t="s">
        <v>101</v>
      </c>
      <c r="C235" s="30" t="s">
        <v>379</v>
      </c>
      <c r="D235" s="29" t="s">
        <v>52</v>
      </c>
      <c r="E235" s="29" t="s">
        <v>102</v>
      </c>
      <c r="F235" s="96">
        <f>100+100</f>
        <v>200</v>
      </c>
      <c r="G235" s="96">
        <f>100+100</f>
        <v>200</v>
      </c>
      <c r="H235" s="96">
        <v>0</v>
      </c>
    </row>
    <row r="236" spans="1:8" s="80" customFormat="1" ht="30" customHeight="1" hidden="1">
      <c r="A236" s="211"/>
      <c r="B236" s="252" t="s">
        <v>220</v>
      </c>
      <c r="C236" s="207" t="s">
        <v>386</v>
      </c>
      <c r="D236" s="206"/>
      <c r="E236" s="206"/>
      <c r="F236" s="254">
        <f>F237+F240</f>
        <v>0</v>
      </c>
      <c r="G236" s="254">
        <f>G237+G240</f>
        <v>0</v>
      </c>
      <c r="H236" s="254">
        <f>H237+H240</f>
        <v>0</v>
      </c>
    </row>
    <row r="237" spans="1:8" s="80" customFormat="1" ht="30" customHeight="1" hidden="1">
      <c r="A237" s="31"/>
      <c r="B237" s="239" t="s">
        <v>50</v>
      </c>
      <c r="C237" s="30" t="s">
        <v>386</v>
      </c>
      <c r="D237" s="29" t="s">
        <v>64</v>
      </c>
      <c r="E237" s="29"/>
      <c r="F237" s="96">
        <f aca="true" t="shared" si="50" ref="F237:H238">F238</f>
        <v>0</v>
      </c>
      <c r="G237" s="96">
        <f t="shared" si="50"/>
        <v>0</v>
      </c>
      <c r="H237" s="96">
        <f t="shared" si="50"/>
        <v>0</v>
      </c>
    </row>
    <row r="238" spans="1:8" s="80" customFormat="1" ht="30" customHeight="1" hidden="1">
      <c r="A238" s="31"/>
      <c r="B238" s="232" t="s">
        <v>51</v>
      </c>
      <c r="C238" s="30" t="s">
        <v>386</v>
      </c>
      <c r="D238" s="29" t="s">
        <v>52</v>
      </c>
      <c r="E238" s="29"/>
      <c r="F238" s="96">
        <f t="shared" si="50"/>
        <v>0</v>
      </c>
      <c r="G238" s="96">
        <f t="shared" si="50"/>
        <v>0</v>
      </c>
      <c r="H238" s="96">
        <f t="shared" si="50"/>
        <v>0</v>
      </c>
    </row>
    <row r="239" spans="1:8" s="80" customFormat="1" ht="15" customHeight="1" hidden="1">
      <c r="A239" s="31"/>
      <c r="B239" s="234" t="s">
        <v>101</v>
      </c>
      <c r="C239" s="30" t="s">
        <v>386</v>
      </c>
      <c r="D239" s="29" t="s">
        <v>52</v>
      </c>
      <c r="E239" s="29" t="s">
        <v>102</v>
      </c>
      <c r="F239" s="96">
        <v>0</v>
      </c>
      <c r="G239" s="96">
        <v>0</v>
      </c>
      <c r="H239" s="96">
        <v>0</v>
      </c>
    </row>
    <row r="240" spans="1:8" s="80" customFormat="1" ht="30" customHeight="1" hidden="1">
      <c r="A240" s="31"/>
      <c r="B240" s="234" t="s">
        <v>57</v>
      </c>
      <c r="C240" s="30" t="s">
        <v>386</v>
      </c>
      <c r="D240" s="29" t="s">
        <v>62</v>
      </c>
      <c r="E240" s="29"/>
      <c r="F240" s="96">
        <f aca="true" t="shared" si="51" ref="F240:H241">F241</f>
        <v>0</v>
      </c>
      <c r="G240" s="96">
        <f t="shared" si="51"/>
        <v>0</v>
      </c>
      <c r="H240" s="96">
        <f t="shared" si="51"/>
        <v>0</v>
      </c>
    </row>
    <row r="241" spans="1:8" s="80" customFormat="1" ht="15" customHeight="1" hidden="1">
      <c r="A241" s="31"/>
      <c r="B241" s="234" t="s">
        <v>58</v>
      </c>
      <c r="C241" s="30" t="s">
        <v>386</v>
      </c>
      <c r="D241" s="29" t="s">
        <v>59</v>
      </c>
      <c r="E241" s="29"/>
      <c r="F241" s="96">
        <f t="shared" si="51"/>
        <v>0</v>
      </c>
      <c r="G241" s="96">
        <f t="shared" si="51"/>
        <v>0</v>
      </c>
      <c r="H241" s="96">
        <f t="shared" si="51"/>
        <v>0</v>
      </c>
    </row>
    <row r="242" spans="1:8" s="80" customFormat="1" ht="15" customHeight="1" hidden="1">
      <c r="A242" s="31"/>
      <c r="B242" s="234" t="s">
        <v>101</v>
      </c>
      <c r="C242" s="142" t="s">
        <v>386</v>
      </c>
      <c r="D242" s="29" t="s">
        <v>59</v>
      </c>
      <c r="E242" s="29" t="s">
        <v>102</v>
      </c>
      <c r="F242" s="96">
        <v>0</v>
      </c>
      <c r="G242" s="96">
        <v>0</v>
      </c>
      <c r="H242" s="96">
        <v>0</v>
      </c>
    </row>
    <row r="243" spans="1:8" ht="15" customHeight="1">
      <c r="A243" s="115"/>
      <c r="B243" s="233" t="s">
        <v>610</v>
      </c>
      <c r="C243" s="102" t="s">
        <v>380</v>
      </c>
      <c r="D243" s="92"/>
      <c r="E243" s="92"/>
      <c r="F243" s="106">
        <f>F244+F248</f>
        <v>1600</v>
      </c>
      <c r="G243" s="106">
        <f>G244+G248</f>
        <v>1600</v>
      </c>
      <c r="H243" s="106">
        <f>H244+H248</f>
        <v>0</v>
      </c>
    </row>
    <row r="244" spans="1:8" ht="45" customHeight="1" hidden="1">
      <c r="A244" s="260"/>
      <c r="B244" s="256" t="s">
        <v>100</v>
      </c>
      <c r="C244" s="207" t="s">
        <v>382</v>
      </c>
      <c r="D244" s="206"/>
      <c r="E244" s="206"/>
      <c r="F244" s="254">
        <f>F245</f>
        <v>0</v>
      </c>
      <c r="G244" s="254">
        <f>G245</f>
        <v>0</v>
      </c>
      <c r="H244" s="254">
        <f>H245</f>
        <v>0</v>
      </c>
    </row>
    <row r="245" spans="1:8" ht="30" customHeight="1" hidden="1">
      <c r="A245" s="113"/>
      <c r="B245" s="237" t="s">
        <v>57</v>
      </c>
      <c r="C245" s="30" t="s">
        <v>382</v>
      </c>
      <c r="D245" s="29" t="s">
        <v>62</v>
      </c>
      <c r="E245" s="29"/>
      <c r="F245" s="96">
        <f aca="true" t="shared" si="52" ref="F245:H246">F246</f>
        <v>0</v>
      </c>
      <c r="G245" s="96">
        <f t="shared" si="52"/>
        <v>0</v>
      </c>
      <c r="H245" s="96">
        <f t="shared" si="52"/>
        <v>0</v>
      </c>
    </row>
    <row r="246" spans="1:8" ht="15" customHeight="1" hidden="1">
      <c r="A246" s="31"/>
      <c r="B246" s="235" t="s">
        <v>58</v>
      </c>
      <c r="C246" s="30" t="s">
        <v>382</v>
      </c>
      <c r="D246" s="30">
        <v>410</v>
      </c>
      <c r="E246" s="30"/>
      <c r="F246" s="96">
        <f t="shared" si="52"/>
        <v>0</v>
      </c>
      <c r="G246" s="96">
        <f t="shared" si="52"/>
        <v>0</v>
      </c>
      <c r="H246" s="96">
        <f t="shared" si="52"/>
        <v>0</v>
      </c>
    </row>
    <row r="247" spans="1:8" ht="15" customHeight="1" hidden="1">
      <c r="A247" s="31"/>
      <c r="B247" s="234" t="s">
        <v>101</v>
      </c>
      <c r="C247" s="30" t="s">
        <v>382</v>
      </c>
      <c r="D247" s="30">
        <v>410</v>
      </c>
      <c r="E247" s="29" t="s">
        <v>102</v>
      </c>
      <c r="F247" s="96">
        <v>0</v>
      </c>
      <c r="G247" s="96">
        <v>0</v>
      </c>
      <c r="H247" s="96">
        <v>0</v>
      </c>
    </row>
    <row r="248" spans="1:8" ht="15" customHeight="1">
      <c r="A248" s="211"/>
      <c r="B248" s="256" t="s">
        <v>103</v>
      </c>
      <c r="C248" s="207" t="s">
        <v>381</v>
      </c>
      <c r="D248" s="206"/>
      <c r="E248" s="206"/>
      <c r="F248" s="254">
        <f>F249</f>
        <v>1600</v>
      </c>
      <c r="G248" s="254">
        <f>G249</f>
        <v>1600</v>
      </c>
      <c r="H248" s="254">
        <f>H249</f>
        <v>0</v>
      </c>
    </row>
    <row r="249" spans="1:8" ht="30" customHeight="1">
      <c r="A249" s="31"/>
      <c r="B249" s="239" t="s">
        <v>50</v>
      </c>
      <c r="C249" s="30" t="s">
        <v>381</v>
      </c>
      <c r="D249" s="29" t="s">
        <v>64</v>
      </c>
      <c r="E249" s="29"/>
      <c r="F249" s="96">
        <f aca="true" t="shared" si="53" ref="F249:H250">F250</f>
        <v>1600</v>
      </c>
      <c r="G249" s="96">
        <f t="shared" si="53"/>
        <v>1600</v>
      </c>
      <c r="H249" s="96">
        <f t="shared" si="53"/>
        <v>0</v>
      </c>
    </row>
    <row r="250" spans="1:8" ht="30" customHeight="1">
      <c r="A250" s="31"/>
      <c r="B250" s="232" t="s">
        <v>51</v>
      </c>
      <c r="C250" s="30" t="s">
        <v>381</v>
      </c>
      <c r="D250" s="29" t="s">
        <v>52</v>
      </c>
      <c r="E250" s="29"/>
      <c r="F250" s="96">
        <f t="shared" si="53"/>
        <v>1600</v>
      </c>
      <c r="G250" s="96">
        <f t="shared" si="53"/>
        <v>1600</v>
      </c>
      <c r="H250" s="96">
        <f t="shared" si="53"/>
        <v>0</v>
      </c>
    </row>
    <row r="251" spans="1:8" ht="15" customHeight="1">
      <c r="A251" s="31"/>
      <c r="B251" s="234" t="s">
        <v>101</v>
      </c>
      <c r="C251" s="30" t="s">
        <v>381</v>
      </c>
      <c r="D251" s="29" t="s">
        <v>52</v>
      </c>
      <c r="E251" s="29" t="s">
        <v>102</v>
      </c>
      <c r="F251" s="96">
        <v>1600</v>
      </c>
      <c r="G251" s="96">
        <v>1600</v>
      </c>
      <c r="H251" s="96">
        <v>0</v>
      </c>
    </row>
    <row r="252" spans="1:8" ht="15" customHeight="1">
      <c r="A252" s="101"/>
      <c r="B252" s="233" t="s">
        <v>611</v>
      </c>
      <c r="C252" s="102" t="s">
        <v>383</v>
      </c>
      <c r="D252" s="102"/>
      <c r="E252" s="102"/>
      <c r="F252" s="106">
        <f>F253+F260</f>
        <v>400</v>
      </c>
      <c r="G252" s="106">
        <f>G253+G260</f>
        <v>400</v>
      </c>
      <c r="H252" s="106">
        <f>H253+H260</f>
        <v>0</v>
      </c>
    </row>
    <row r="253" spans="1:8" ht="30" customHeight="1" hidden="1">
      <c r="A253" s="211"/>
      <c r="B253" s="252" t="s">
        <v>104</v>
      </c>
      <c r="C253" s="207" t="s">
        <v>384</v>
      </c>
      <c r="D253" s="206"/>
      <c r="E253" s="206"/>
      <c r="F253" s="254">
        <f>F254+F257</f>
        <v>0</v>
      </c>
      <c r="G253" s="254">
        <f>G254+G257</f>
        <v>0</v>
      </c>
      <c r="H253" s="254">
        <f>H254+H257</f>
        <v>0</v>
      </c>
    </row>
    <row r="254" spans="1:8" ht="30" customHeight="1" hidden="1">
      <c r="A254" s="31"/>
      <c r="B254" s="239" t="s">
        <v>50</v>
      </c>
      <c r="C254" s="30" t="s">
        <v>384</v>
      </c>
      <c r="D254" s="29" t="s">
        <v>64</v>
      </c>
      <c r="E254" s="29"/>
      <c r="F254" s="96">
        <f aca="true" t="shared" si="54" ref="F254:H255">F255</f>
        <v>0</v>
      </c>
      <c r="G254" s="96">
        <f t="shared" si="54"/>
        <v>0</v>
      </c>
      <c r="H254" s="96">
        <f t="shared" si="54"/>
        <v>0</v>
      </c>
    </row>
    <row r="255" spans="1:8" ht="30" customHeight="1" hidden="1">
      <c r="A255" s="31"/>
      <c r="B255" s="232" t="s">
        <v>51</v>
      </c>
      <c r="C255" s="30" t="s">
        <v>384</v>
      </c>
      <c r="D255" s="29" t="s">
        <v>52</v>
      </c>
      <c r="E255" s="29"/>
      <c r="F255" s="96">
        <f t="shared" si="54"/>
        <v>0</v>
      </c>
      <c r="G255" s="96">
        <f t="shared" si="54"/>
        <v>0</v>
      </c>
      <c r="H255" s="96">
        <f t="shared" si="54"/>
        <v>0</v>
      </c>
    </row>
    <row r="256" spans="1:8" ht="15" customHeight="1" hidden="1">
      <c r="A256" s="31"/>
      <c r="B256" s="234" t="s">
        <v>101</v>
      </c>
      <c r="C256" s="30" t="s">
        <v>384</v>
      </c>
      <c r="D256" s="29" t="s">
        <v>52</v>
      </c>
      <c r="E256" s="29" t="s">
        <v>102</v>
      </c>
      <c r="F256" s="96">
        <v>0</v>
      </c>
      <c r="G256" s="96">
        <v>0</v>
      </c>
      <c r="H256" s="96">
        <v>0</v>
      </c>
    </row>
    <row r="257" spans="1:8" ht="30" customHeight="1" hidden="1">
      <c r="A257" s="31"/>
      <c r="B257" s="234" t="s">
        <v>57</v>
      </c>
      <c r="C257" s="30" t="s">
        <v>384</v>
      </c>
      <c r="D257" s="29" t="s">
        <v>62</v>
      </c>
      <c r="E257" s="29"/>
      <c r="F257" s="96">
        <f aca="true" t="shared" si="55" ref="F257:H258">F258</f>
        <v>0</v>
      </c>
      <c r="G257" s="96">
        <f t="shared" si="55"/>
        <v>0</v>
      </c>
      <c r="H257" s="96">
        <f t="shared" si="55"/>
        <v>0</v>
      </c>
    </row>
    <row r="258" spans="1:8" ht="15" customHeight="1" hidden="1">
      <c r="A258" s="31"/>
      <c r="B258" s="234" t="s">
        <v>58</v>
      </c>
      <c r="C258" s="30" t="s">
        <v>384</v>
      </c>
      <c r="D258" s="29" t="s">
        <v>59</v>
      </c>
      <c r="E258" s="29"/>
      <c r="F258" s="96">
        <f t="shared" si="55"/>
        <v>0</v>
      </c>
      <c r="G258" s="96">
        <f t="shared" si="55"/>
        <v>0</v>
      </c>
      <c r="H258" s="96">
        <f t="shared" si="55"/>
        <v>0</v>
      </c>
    </row>
    <row r="259" spans="1:8" ht="15" customHeight="1" hidden="1">
      <c r="A259" s="31"/>
      <c r="B259" s="234" t="s">
        <v>101</v>
      </c>
      <c r="C259" s="30" t="s">
        <v>384</v>
      </c>
      <c r="D259" s="29" t="s">
        <v>59</v>
      </c>
      <c r="E259" s="29" t="s">
        <v>102</v>
      </c>
      <c r="F259" s="96">
        <v>0</v>
      </c>
      <c r="G259" s="96">
        <v>0</v>
      </c>
      <c r="H259" s="96">
        <v>0</v>
      </c>
    </row>
    <row r="260" spans="1:8" ht="30" customHeight="1">
      <c r="A260" s="211"/>
      <c r="B260" s="252" t="s">
        <v>105</v>
      </c>
      <c r="C260" s="207" t="s">
        <v>385</v>
      </c>
      <c r="D260" s="206"/>
      <c r="E260" s="206"/>
      <c r="F260" s="254">
        <f>F262</f>
        <v>400</v>
      </c>
      <c r="G260" s="254">
        <f>G262</f>
        <v>400</v>
      </c>
      <c r="H260" s="254">
        <f>H262</f>
        <v>0</v>
      </c>
    </row>
    <row r="261" spans="1:8" ht="30" customHeight="1">
      <c r="A261" s="31"/>
      <c r="B261" s="239" t="s">
        <v>50</v>
      </c>
      <c r="C261" s="30" t="s">
        <v>385</v>
      </c>
      <c r="D261" s="29" t="s">
        <v>64</v>
      </c>
      <c r="E261" s="29"/>
      <c r="F261" s="96">
        <f aca="true" t="shared" si="56" ref="F261:H262">F262</f>
        <v>400</v>
      </c>
      <c r="G261" s="96">
        <f t="shared" si="56"/>
        <v>400</v>
      </c>
      <c r="H261" s="96">
        <f t="shared" si="56"/>
        <v>0</v>
      </c>
    </row>
    <row r="262" spans="1:8" ht="30" customHeight="1">
      <c r="A262" s="31"/>
      <c r="B262" s="232" t="s">
        <v>51</v>
      </c>
      <c r="C262" s="30" t="s">
        <v>385</v>
      </c>
      <c r="D262" s="29" t="s">
        <v>52</v>
      </c>
      <c r="E262" s="29"/>
      <c r="F262" s="96">
        <f t="shared" si="56"/>
        <v>400</v>
      </c>
      <c r="G262" s="96">
        <f t="shared" si="56"/>
        <v>400</v>
      </c>
      <c r="H262" s="96">
        <f t="shared" si="56"/>
        <v>0</v>
      </c>
    </row>
    <row r="263" spans="1:8" ht="15" customHeight="1">
      <c r="A263" s="31"/>
      <c r="B263" s="234" t="s">
        <v>101</v>
      </c>
      <c r="C263" s="30" t="s">
        <v>385</v>
      </c>
      <c r="D263" s="29" t="s">
        <v>52</v>
      </c>
      <c r="E263" s="29" t="s">
        <v>102</v>
      </c>
      <c r="F263" s="96">
        <f>200+200</f>
        <v>400</v>
      </c>
      <c r="G263" s="96">
        <f>200+200</f>
        <v>400</v>
      </c>
      <c r="H263" s="96">
        <v>0</v>
      </c>
    </row>
    <row r="264" spans="1:8" s="81" customFormat="1" ht="30" customHeight="1">
      <c r="A264" s="101"/>
      <c r="B264" s="233" t="s">
        <v>612</v>
      </c>
      <c r="C264" s="102" t="s">
        <v>387</v>
      </c>
      <c r="D264" s="92"/>
      <c r="E264" s="92"/>
      <c r="F264" s="106">
        <f>F265</f>
        <v>7850</v>
      </c>
      <c r="G264" s="106">
        <f>G265</f>
        <v>8450</v>
      </c>
      <c r="H264" s="106">
        <f>H265</f>
        <v>0</v>
      </c>
    </row>
    <row r="265" spans="1:8" ht="30" customHeight="1">
      <c r="A265" s="211"/>
      <c r="B265" s="256" t="s">
        <v>106</v>
      </c>
      <c r="C265" s="207" t="s">
        <v>388</v>
      </c>
      <c r="D265" s="206"/>
      <c r="E265" s="206"/>
      <c r="F265" s="254">
        <f aca="true" t="shared" si="57" ref="F265:H267">F266</f>
        <v>7850</v>
      </c>
      <c r="G265" s="254">
        <f t="shared" si="57"/>
        <v>8450</v>
      </c>
      <c r="H265" s="254">
        <f t="shared" si="57"/>
        <v>0</v>
      </c>
    </row>
    <row r="266" spans="1:8" ht="30" customHeight="1">
      <c r="A266" s="31"/>
      <c r="B266" s="239" t="s">
        <v>50</v>
      </c>
      <c r="C266" s="30" t="s">
        <v>388</v>
      </c>
      <c r="D266" s="29" t="s">
        <v>64</v>
      </c>
      <c r="E266" s="29"/>
      <c r="F266" s="96">
        <f t="shared" si="57"/>
        <v>7850</v>
      </c>
      <c r="G266" s="96">
        <f t="shared" si="57"/>
        <v>8450</v>
      </c>
      <c r="H266" s="96">
        <f t="shared" si="57"/>
        <v>0</v>
      </c>
    </row>
    <row r="267" spans="1:8" ht="30" customHeight="1">
      <c r="A267" s="31"/>
      <c r="B267" s="232" t="s">
        <v>51</v>
      </c>
      <c r="C267" s="30" t="s">
        <v>388</v>
      </c>
      <c r="D267" s="29" t="s">
        <v>52</v>
      </c>
      <c r="E267" s="29"/>
      <c r="F267" s="96">
        <f t="shared" si="57"/>
        <v>7850</v>
      </c>
      <c r="G267" s="96">
        <f t="shared" si="57"/>
        <v>8450</v>
      </c>
      <c r="H267" s="96">
        <f t="shared" si="57"/>
        <v>0</v>
      </c>
    </row>
    <row r="268" spans="1:8" s="80" customFormat="1" ht="15" customHeight="1">
      <c r="A268" s="31"/>
      <c r="B268" s="232" t="s">
        <v>98</v>
      </c>
      <c r="C268" s="30" t="s">
        <v>388</v>
      </c>
      <c r="D268" s="29" t="s">
        <v>52</v>
      </c>
      <c r="E268" s="29" t="s">
        <v>99</v>
      </c>
      <c r="F268" s="96">
        <f>6100+50+200+600+500+300+100</f>
        <v>7850</v>
      </c>
      <c r="G268" s="96">
        <f>6700+50+200+600+500+300+100</f>
        <v>8450</v>
      </c>
      <c r="H268" s="96">
        <v>0</v>
      </c>
    </row>
    <row r="269" spans="1:8" s="80" customFormat="1" ht="15" customHeight="1" hidden="1">
      <c r="A269" s="134"/>
      <c r="B269" s="273" t="s">
        <v>570</v>
      </c>
      <c r="C269" s="135" t="s">
        <v>614</v>
      </c>
      <c r="D269" s="136"/>
      <c r="E269" s="136"/>
      <c r="F269" s="137">
        <f aca="true" t="shared" si="58" ref="F269:H270">F270</f>
        <v>0</v>
      </c>
      <c r="G269" s="137">
        <f t="shared" si="58"/>
        <v>0</v>
      </c>
      <c r="H269" s="137">
        <f t="shared" si="58"/>
        <v>0</v>
      </c>
    </row>
    <row r="270" spans="1:8" s="80" customFormat="1" ht="45" customHeight="1" hidden="1">
      <c r="A270" s="101"/>
      <c r="B270" s="233" t="s">
        <v>615</v>
      </c>
      <c r="C270" s="102" t="s">
        <v>616</v>
      </c>
      <c r="D270" s="92"/>
      <c r="E270" s="92"/>
      <c r="F270" s="106">
        <f t="shared" si="58"/>
        <v>0</v>
      </c>
      <c r="G270" s="106">
        <f t="shared" si="58"/>
        <v>0</v>
      </c>
      <c r="H270" s="106">
        <f t="shared" si="58"/>
        <v>0</v>
      </c>
    </row>
    <row r="271" spans="1:8" s="80" customFormat="1" ht="45" customHeight="1" hidden="1">
      <c r="A271" s="211"/>
      <c r="B271" s="261" t="s">
        <v>237</v>
      </c>
      <c r="C271" s="207" t="s">
        <v>617</v>
      </c>
      <c r="D271" s="206"/>
      <c r="E271" s="206"/>
      <c r="F271" s="254">
        <f aca="true" t="shared" si="59" ref="F271:H273">F272</f>
        <v>0</v>
      </c>
      <c r="G271" s="254">
        <f t="shared" si="59"/>
        <v>0</v>
      </c>
      <c r="H271" s="254">
        <f t="shared" si="59"/>
        <v>0</v>
      </c>
    </row>
    <row r="272" spans="1:8" s="80" customFormat="1" ht="30" customHeight="1" hidden="1">
      <c r="A272" s="31"/>
      <c r="B272" s="239" t="s">
        <v>50</v>
      </c>
      <c r="C272" s="30" t="s">
        <v>617</v>
      </c>
      <c r="D272" s="29" t="s">
        <v>64</v>
      </c>
      <c r="E272" s="29"/>
      <c r="F272" s="96">
        <f t="shared" si="59"/>
        <v>0</v>
      </c>
      <c r="G272" s="96">
        <f t="shared" si="59"/>
        <v>0</v>
      </c>
      <c r="H272" s="96">
        <f t="shared" si="59"/>
        <v>0</v>
      </c>
    </row>
    <row r="273" spans="1:8" s="80" customFormat="1" ht="30" customHeight="1" hidden="1">
      <c r="A273" s="31"/>
      <c r="B273" s="232" t="s">
        <v>51</v>
      </c>
      <c r="C273" s="30" t="s">
        <v>617</v>
      </c>
      <c r="D273" s="29" t="s">
        <v>52</v>
      </c>
      <c r="E273" s="29"/>
      <c r="F273" s="96">
        <f t="shared" si="59"/>
        <v>0</v>
      </c>
      <c r="G273" s="96">
        <f t="shared" si="59"/>
        <v>0</v>
      </c>
      <c r="H273" s="96">
        <f t="shared" si="59"/>
        <v>0</v>
      </c>
    </row>
    <row r="274" spans="1:8" s="80" customFormat="1" ht="15" customHeight="1" hidden="1">
      <c r="A274" s="31"/>
      <c r="B274" s="232" t="s">
        <v>98</v>
      </c>
      <c r="C274" s="30" t="s">
        <v>617</v>
      </c>
      <c r="D274" s="29" t="s">
        <v>52</v>
      </c>
      <c r="E274" s="29" t="s">
        <v>99</v>
      </c>
      <c r="F274" s="96">
        <v>0</v>
      </c>
      <c r="G274" s="96">
        <v>0</v>
      </c>
      <c r="H274" s="96">
        <v>0</v>
      </c>
    </row>
    <row r="275" spans="1:8" ht="45" customHeight="1">
      <c r="A275" s="87">
        <v>15</v>
      </c>
      <c r="B275" s="230" t="s">
        <v>281</v>
      </c>
      <c r="C275" s="88" t="s">
        <v>282</v>
      </c>
      <c r="D275" s="89"/>
      <c r="E275" s="89"/>
      <c r="F275" s="90">
        <f>F276+F282</f>
        <v>70</v>
      </c>
      <c r="G275" s="90">
        <f>G276+G282</f>
        <v>0</v>
      </c>
      <c r="H275" s="90">
        <f>H276+H282</f>
        <v>0</v>
      </c>
    </row>
    <row r="276" spans="1:8" ht="15" customHeight="1">
      <c r="A276" s="312"/>
      <c r="B276" s="246" t="s">
        <v>572</v>
      </c>
      <c r="C276" s="136" t="s">
        <v>355</v>
      </c>
      <c r="D276" s="135"/>
      <c r="E276" s="135"/>
      <c r="F276" s="311">
        <f aca="true" t="shared" si="60" ref="F276:H277">F277</f>
        <v>70</v>
      </c>
      <c r="G276" s="311">
        <f t="shared" si="60"/>
        <v>0</v>
      </c>
      <c r="H276" s="311">
        <f t="shared" si="60"/>
        <v>0</v>
      </c>
    </row>
    <row r="277" spans="1:8" ht="45" customHeight="1">
      <c r="A277" s="91"/>
      <c r="B277" s="231" t="s">
        <v>618</v>
      </c>
      <c r="C277" s="92" t="s">
        <v>356</v>
      </c>
      <c r="D277" s="93"/>
      <c r="E277" s="93"/>
      <c r="F277" s="94">
        <f t="shared" si="60"/>
        <v>70</v>
      </c>
      <c r="G277" s="94">
        <f t="shared" si="60"/>
        <v>0</v>
      </c>
      <c r="H277" s="94">
        <f t="shared" si="60"/>
        <v>0</v>
      </c>
    </row>
    <row r="278" spans="1:8" ht="45" customHeight="1">
      <c r="A278" s="211"/>
      <c r="B278" s="252" t="s">
        <v>288</v>
      </c>
      <c r="C278" s="206" t="s">
        <v>357</v>
      </c>
      <c r="D278" s="207"/>
      <c r="E278" s="207"/>
      <c r="F278" s="253">
        <f aca="true" t="shared" si="61" ref="F278:H286">F279</f>
        <v>70</v>
      </c>
      <c r="G278" s="253">
        <f t="shared" si="61"/>
        <v>0</v>
      </c>
      <c r="H278" s="253">
        <f t="shared" si="61"/>
        <v>0</v>
      </c>
    </row>
    <row r="279" spans="1:8" ht="30" customHeight="1">
      <c r="A279" s="31"/>
      <c r="B279" s="148" t="s">
        <v>50</v>
      </c>
      <c r="C279" s="29" t="s">
        <v>357</v>
      </c>
      <c r="D279" s="30">
        <v>200</v>
      </c>
      <c r="E279" s="30"/>
      <c r="F279" s="95">
        <f t="shared" si="61"/>
        <v>70</v>
      </c>
      <c r="G279" s="95">
        <f t="shared" si="61"/>
        <v>0</v>
      </c>
      <c r="H279" s="95">
        <f t="shared" si="61"/>
        <v>0</v>
      </c>
    </row>
    <row r="280" spans="1:8" ht="30" customHeight="1">
      <c r="A280" s="31"/>
      <c r="B280" s="232" t="s">
        <v>51</v>
      </c>
      <c r="C280" s="29" t="s">
        <v>357</v>
      </c>
      <c r="D280" s="29" t="s">
        <v>52</v>
      </c>
      <c r="E280" s="29"/>
      <c r="F280" s="96">
        <f t="shared" si="61"/>
        <v>70</v>
      </c>
      <c r="G280" s="96">
        <f t="shared" si="61"/>
        <v>0</v>
      </c>
      <c r="H280" s="96">
        <f t="shared" si="61"/>
        <v>0</v>
      </c>
    </row>
    <row r="281" spans="1:8" ht="15" customHeight="1">
      <c r="A281" s="31"/>
      <c r="B281" s="232" t="s">
        <v>98</v>
      </c>
      <c r="C281" s="29" t="s">
        <v>357</v>
      </c>
      <c r="D281" s="29" t="s">
        <v>52</v>
      </c>
      <c r="E281" s="29" t="s">
        <v>99</v>
      </c>
      <c r="F281" s="96">
        <f>50+20</f>
        <v>70</v>
      </c>
      <c r="G281" s="96">
        <v>0</v>
      </c>
      <c r="H281" s="96">
        <v>0</v>
      </c>
    </row>
    <row r="282" spans="1:8" ht="15" customHeight="1" hidden="1">
      <c r="A282" s="134"/>
      <c r="B282" s="273" t="s">
        <v>570</v>
      </c>
      <c r="C282" s="136" t="s">
        <v>619</v>
      </c>
      <c r="D282" s="136"/>
      <c r="E282" s="136"/>
      <c r="F282" s="137">
        <f aca="true" t="shared" si="62" ref="F282:H283">F283</f>
        <v>0</v>
      </c>
      <c r="G282" s="137">
        <f t="shared" si="62"/>
        <v>0</v>
      </c>
      <c r="H282" s="137">
        <f t="shared" si="62"/>
        <v>0</v>
      </c>
    </row>
    <row r="283" spans="1:8" ht="15" customHeight="1" hidden="1">
      <c r="A283" s="91"/>
      <c r="B283" s="231" t="s">
        <v>620</v>
      </c>
      <c r="C283" s="92" t="s">
        <v>621</v>
      </c>
      <c r="D283" s="93"/>
      <c r="E283" s="93"/>
      <c r="F283" s="94">
        <f t="shared" si="62"/>
        <v>0</v>
      </c>
      <c r="G283" s="94">
        <f t="shared" si="62"/>
        <v>0</v>
      </c>
      <c r="H283" s="94">
        <f t="shared" si="62"/>
        <v>0</v>
      </c>
    </row>
    <row r="284" spans="1:8" ht="45" customHeight="1" hidden="1">
      <c r="A284" s="211"/>
      <c r="B284" s="252" t="s">
        <v>289</v>
      </c>
      <c r="C284" s="206" t="s">
        <v>622</v>
      </c>
      <c r="D284" s="207"/>
      <c r="E284" s="207"/>
      <c r="F284" s="253">
        <f t="shared" si="61"/>
        <v>0</v>
      </c>
      <c r="G284" s="253">
        <f t="shared" si="61"/>
        <v>0</v>
      </c>
      <c r="H284" s="253">
        <f t="shared" si="61"/>
        <v>0</v>
      </c>
    </row>
    <row r="285" spans="1:8" ht="30" customHeight="1" hidden="1">
      <c r="A285" s="31"/>
      <c r="B285" s="148" t="s">
        <v>50</v>
      </c>
      <c r="C285" s="29" t="s">
        <v>622</v>
      </c>
      <c r="D285" s="30">
        <v>200</v>
      </c>
      <c r="E285" s="30"/>
      <c r="F285" s="95">
        <f t="shared" si="61"/>
        <v>0</v>
      </c>
      <c r="G285" s="95">
        <f t="shared" si="61"/>
        <v>0</v>
      </c>
      <c r="H285" s="95">
        <f t="shared" si="61"/>
        <v>0</v>
      </c>
    </row>
    <row r="286" spans="1:8" ht="30" customHeight="1" hidden="1">
      <c r="A286" s="31"/>
      <c r="B286" s="232" t="s">
        <v>51</v>
      </c>
      <c r="C286" s="29" t="s">
        <v>622</v>
      </c>
      <c r="D286" s="29" t="s">
        <v>52</v>
      </c>
      <c r="E286" s="29"/>
      <c r="F286" s="96">
        <f t="shared" si="61"/>
        <v>0</v>
      </c>
      <c r="G286" s="96">
        <f t="shared" si="61"/>
        <v>0</v>
      </c>
      <c r="H286" s="96">
        <f t="shared" si="61"/>
        <v>0</v>
      </c>
    </row>
    <row r="287" spans="1:8" ht="15" customHeight="1" hidden="1">
      <c r="A287" s="31"/>
      <c r="B287" s="232" t="s">
        <v>98</v>
      </c>
      <c r="C287" s="29" t="s">
        <v>622</v>
      </c>
      <c r="D287" s="29" t="s">
        <v>52</v>
      </c>
      <c r="E287" s="29" t="s">
        <v>99</v>
      </c>
      <c r="F287" s="96">
        <v>0</v>
      </c>
      <c r="G287" s="96">
        <v>0</v>
      </c>
      <c r="H287" s="96">
        <v>0</v>
      </c>
    </row>
    <row r="288" spans="1:8" ht="45" customHeight="1">
      <c r="A288" s="87">
        <v>16</v>
      </c>
      <c r="B288" s="240" t="s">
        <v>260</v>
      </c>
      <c r="C288" s="116" t="s">
        <v>229</v>
      </c>
      <c r="D288" s="103"/>
      <c r="E288" s="103"/>
      <c r="F288" s="90">
        <f>F289+F295+F306</f>
        <v>20650</v>
      </c>
      <c r="G288" s="90">
        <f>G289+G295+G306</f>
        <v>0</v>
      </c>
      <c r="H288" s="90">
        <f>H289+H295+H306</f>
        <v>0</v>
      </c>
    </row>
    <row r="289" spans="1:8" ht="15" customHeight="1">
      <c r="A289" s="312"/>
      <c r="B289" s="273" t="s">
        <v>575</v>
      </c>
      <c r="C289" s="196" t="s">
        <v>623</v>
      </c>
      <c r="D289" s="136"/>
      <c r="E289" s="136"/>
      <c r="F289" s="311">
        <f aca="true" t="shared" si="63" ref="F289:H290">F290</f>
        <v>12000</v>
      </c>
      <c r="G289" s="311">
        <f t="shared" si="63"/>
        <v>0</v>
      </c>
      <c r="H289" s="311">
        <f t="shared" si="63"/>
        <v>0</v>
      </c>
    </row>
    <row r="290" spans="1:8" ht="15" customHeight="1">
      <c r="A290" s="91"/>
      <c r="B290" s="233" t="s">
        <v>624</v>
      </c>
      <c r="C290" s="92" t="s">
        <v>625</v>
      </c>
      <c r="D290" s="92"/>
      <c r="E290" s="92"/>
      <c r="F290" s="94">
        <f t="shared" si="63"/>
        <v>12000</v>
      </c>
      <c r="G290" s="94">
        <f t="shared" si="63"/>
        <v>0</v>
      </c>
      <c r="H290" s="94">
        <f t="shared" si="63"/>
        <v>0</v>
      </c>
    </row>
    <row r="291" spans="1:8" ht="15" customHeight="1">
      <c r="A291" s="211"/>
      <c r="B291" s="256" t="s">
        <v>259</v>
      </c>
      <c r="C291" s="206" t="s">
        <v>626</v>
      </c>
      <c r="D291" s="206"/>
      <c r="E291" s="206"/>
      <c r="F291" s="254">
        <f aca="true" t="shared" si="64" ref="F291:H293">F292</f>
        <v>12000</v>
      </c>
      <c r="G291" s="254">
        <f t="shared" si="64"/>
        <v>0</v>
      </c>
      <c r="H291" s="254">
        <f t="shared" si="64"/>
        <v>0</v>
      </c>
    </row>
    <row r="292" spans="1:8" ht="30" customHeight="1">
      <c r="A292" s="31"/>
      <c r="B292" s="239" t="s">
        <v>50</v>
      </c>
      <c r="C292" s="29" t="s">
        <v>626</v>
      </c>
      <c r="D292" s="29" t="s">
        <v>64</v>
      </c>
      <c r="E292" s="29"/>
      <c r="F292" s="96">
        <f t="shared" si="64"/>
        <v>12000</v>
      </c>
      <c r="G292" s="96">
        <f t="shared" si="64"/>
        <v>0</v>
      </c>
      <c r="H292" s="96">
        <f t="shared" si="64"/>
        <v>0</v>
      </c>
    </row>
    <row r="293" spans="1:8" ht="30" customHeight="1">
      <c r="A293" s="31"/>
      <c r="B293" s="232" t="s">
        <v>51</v>
      </c>
      <c r="C293" s="29" t="s">
        <v>626</v>
      </c>
      <c r="D293" s="29" t="s">
        <v>52</v>
      </c>
      <c r="E293" s="29"/>
      <c r="F293" s="96">
        <f t="shared" si="64"/>
        <v>12000</v>
      </c>
      <c r="G293" s="96">
        <f t="shared" si="64"/>
        <v>0</v>
      </c>
      <c r="H293" s="96">
        <f t="shared" si="64"/>
        <v>0</v>
      </c>
    </row>
    <row r="294" spans="1:8" ht="15" customHeight="1">
      <c r="A294" s="112"/>
      <c r="B294" s="232" t="s">
        <v>98</v>
      </c>
      <c r="C294" s="29" t="s">
        <v>626</v>
      </c>
      <c r="D294" s="29" t="s">
        <v>52</v>
      </c>
      <c r="E294" s="29" t="s">
        <v>99</v>
      </c>
      <c r="F294" s="96">
        <f>2000+10000</f>
        <v>12000</v>
      </c>
      <c r="G294" s="96">
        <v>0</v>
      </c>
      <c r="H294" s="96">
        <v>0</v>
      </c>
    </row>
    <row r="295" spans="1:8" ht="15" customHeight="1">
      <c r="A295" s="315"/>
      <c r="B295" s="273" t="s">
        <v>572</v>
      </c>
      <c r="C295" s="136" t="s">
        <v>358</v>
      </c>
      <c r="D295" s="136"/>
      <c r="E295" s="136"/>
      <c r="F295" s="137">
        <f>F296</f>
        <v>8650</v>
      </c>
      <c r="G295" s="137">
        <f>G296</f>
        <v>0</v>
      </c>
      <c r="H295" s="137">
        <f>H296</f>
        <v>0</v>
      </c>
    </row>
    <row r="296" spans="1:8" ht="30" customHeight="1">
      <c r="A296" s="91"/>
      <c r="B296" s="233" t="s">
        <v>627</v>
      </c>
      <c r="C296" s="92" t="s">
        <v>359</v>
      </c>
      <c r="D296" s="92"/>
      <c r="E296" s="92"/>
      <c r="F296" s="94">
        <f>F297+F302</f>
        <v>8650</v>
      </c>
      <c r="G296" s="94">
        <f>G297+G302</f>
        <v>0</v>
      </c>
      <c r="H296" s="94">
        <f>H297+H302</f>
        <v>0</v>
      </c>
    </row>
    <row r="297" spans="1:8" ht="45" customHeight="1">
      <c r="A297" s="211"/>
      <c r="B297" s="252" t="s">
        <v>96</v>
      </c>
      <c r="C297" s="206" t="s">
        <v>360</v>
      </c>
      <c r="D297" s="207"/>
      <c r="E297" s="207"/>
      <c r="F297" s="254">
        <f aca="true" t="shared" si="65" ref="F297:H298">F298</f>
        <v>8200</v>
      </c>
      <c r="G297" s="254">
        <f t="shared" si="65"/>
        <v>0</v>
      </c>
      <c r="H297" s="254">
        <f t="shared" si="65"/>
        <v>0</v>
      </c>
    </row>
    <row r="298" spans="1:8" ht="30" customHeight="1">
      <c r="A298" s="31"/>
      <c r="B298" s="239" t="s">
        <v>50</v>
      </c>
      <c r="C298" s="29" t="s">
        <v>360</v>
      </c>
      <c r="D298" s="30">
        <v>200</v>
      </c>
      <c r="E298" s="30"/>
      <c r="F298" s="96">
        <f t="shared" si="65"/>
        <v>8200</v>
      </c>
      <c r="G298" s="96">
        <f t="shared" si="65"/>
        <v>0</v>
      </c>
      <c r="H298" s="96">
        <f t="shared" si="65"/>
        <v>0</v>
      </c>
    </row>
    <row r="299" spans="1:8" ht="30" customHeight="1">
      <c r="A299" s="31"/>
      <c r="B299" s="232" t="s">
        <v>51</v>
      </c>
      <c r="C299" s="29" t="s">
        <v>360</v>
      </c>
      <c r="D299" s="29" t="s">
        <v>52</v>
      </c>
      <c r="E299" s="110"/>
      <c r="F299" s="96">
        <f>F300+F301</f>
        <v>8200</v>
      </c>
      <c r="G299" s="96">
        <f>G300+G301</f>
        <v>0</v>
      </c>
      <c r="H299" s="96">
        <f>H300+H301</f>
        <v>0</v>
      </c>
    </row>
    <row r="300" spans="1:8" ht="15" customHeight="1">
      <c r="A300" s="112"/>
      <c r="B300" s="232" t="s">
        <v>93</v>
      </c>
      <c r="C300" s="29" t="s">
        <v>360</v>
      </c>
      <c r="D300" s="29" t="s">
        <v>52</v>
      </c>
      <c r="E300" s="29" t="s">
        <v>94</v>
      </c>
      <c r="F300" s="96">
        <f>8000+100+100</f>
        <v>8200</v>
      </c>
      <c r="G300" s="96">
        <v>0</v>
      </c>
      <c r="H300" s="96">
        <v>0</v>
      </c>
    </row>
    <row r="301" spans="1:8" ht="15" customHeight="1" hidden="1">
      <c r="A301" s="112"/>
      <c r="B301" s="232" t="s">
        <v>98</v>
      </c>
      <c r="C301" s="29" t="s">
        <v>360</v>
      </c>
      <c r="D301" s="29" t="s">
        <v>52</v>
      </c>
      <c r="E301" s="29" t="s">
        <v>99</v>
      </c>
      <c r="F301" s="96">
        <v>0</v>
      </c>
      <c r="G301" s="96">
        <v>0</v>
      </c>
      <c r="H301" s="96">
        <v>0</v>
      </c>
    </row>
    <row r="302" spans="1:8" ht="15" customHeight="1">
      <c r="A302" s="293"/>
      <c r="B302" s="252" t="s">
        <v>202</v>
      </c>
      <c r="C302" s="206" t="s">
        <v>361</v>
      </c>
      <c r="D302" s="206"/>
      <c r="E302" s="206"/>
      <c r="F302" s="254">
        <f>F303</f>
        <v>450</v>
      </c>
      <c r="G302" s="254">
        <f aca="true" t="shared" si="66" ref="G302:H304">G303</f>
        <v>0</v>
      </c>
      <c r="H302" s="254">
        <f t="shared" si="66"/>
        <v>0</v>
      </c>
    </row>
    <row r="303" spans="1:8" ht="30" customHeight="1">
      <c r="A303" s="112"/>
      <c r="B303" s="239" t="s">
        <v>50</v>
      </c>
      <c r="C303" s="29" t="s">
        <v>361</v>
      </c>
      <c r="D303" s="29" t="s">
        <v>64</v>
      </c>
      <c r="E303" s="29"/>
      <c r="F303" s="96">
        <f>F304</f>
        <v>450</v>
      </c>
      <c r="G303" s="96">
        <f t="shared" si="66"/>
        <v>0</v>
      </c>
      <c r="H303" s="96">
        <f t="shared" si="66"/>
        <v>0</v>
      </c>
    </row>
    <row r="304" spans="1:8" ht="30" customHeight="1">
      <c r="A304" s="112"/>
      <c r="B304" s="232" t="s">
        <v>51</v>
      </c>
      <c r="C304" s="29" t="s">
        <v>361</v>
      </c>
      <c r="D304" s="29" t="s">
        <v>52</v>
      </c>
      <c r="E304" s="29"/>
      <c r="F304" s="96">
        <f>F305</f>
        <v>450</v>
      </c>
      <c r="G304" s="96">
        <f t="shared" si="66"/>
        <v>0</v>
      </c>
      <c r="H304" s="96">
        <f t="shared" si="66"/>
        <v>0</v>
      </c>
    </row>
    <row r="305" spans="1:8" ht="15" customHeight="1">
      <c r="A305" s="112"/>
      <c r="B305" s="232" t="s">
        <v>98</v>
      </c>
      <c r="C305" s="29" t="s">
        <v>361</v>
      </c>
      <c r="D305" s="29" t="s">
        <v>52</v>
      </c>
      <c r="E305" s="29" t="s">
        <v>99</v>
      </c>
      <c r="F305" s="96">
        <f>150+200+100</f>
        <v>450</v>
      </c>
      <c r="G305" s="96">
        <v>0</v>
      </c>
      <c r="H305" s="96">
        <v>0</v>
      </c>
    </row>
    <row r="306" spans="1:8" ht="15" customHeight="1" hidden="1">
      <c r="A306" s="315"/>
      <c r="B306" s="273" t="s">
        <v>570</v>
      </c>
      <c r="C306" s="136" t="s">
        <v>628</v>
      </c>
      <c r="D306" s="136"/>
      <c r="E306" s="136"/>
      <c r="F306" s="137">
        <f>F307</f>
        <v>0</v>
      </c>
      <c r="G306" s="137">
        <f>G307</f>
        <v>0</v>
      </c>
      <c r="H306" s="137">
        <f>H307</f>
        <v>0</v>
      </c>
    </row>
    <row r="307" spans="1:8" ht="30" customHeight="1" hidden="1">
      <c r="A307" s="91"/>
      <c r="B307" s="233" t="s">
        <v>630</v>
      </c>
      <c r="C307" s="92" t="s">
        <v>629</v>
      </c>
      <c r="D307" s="92"/>
      <c r="E307" s="92"/>
      <c r="F307" s="94">
        <f>F308+F312</f>
        <v>0</v>
      </c>
      <c r="G307" s="94">
        <f>G308+G312</f>
        <v>0</v>
      </c>
      <c r="H307" s="94">
        <f>H308+H312</f>
        <v>0</v>
      </c>
    </row>
    <row r="308" spans="1:8" ht="30" customHeight="1" hidden="1">
      <c r="A308" s="293"/>
      <c r="B308" s="252" t="s">
        <v>631</v>
      </c>
      <c r="C308" s="206" t="s">
        <v>632</v>
      </c>
      <c r="D308" s="206"/>
      <c r="E308" s="206"/>
      <c r="F308" s="254">
        <f aca="true" t="shared" si="67" ref="F308:H314">F309</f>
        <v>0</v>
      </c>
      <c r="G308" s="254">
        <f t="shared" si="67"/>
        <v>0</v>
      </c>
      <c r="H308" s="254">
        <f t="shared" si="67"/>
        <v>0</v>
      </c>
    </row>
    <row r="309" spans="1:8" ht="30" customHeight="1" hidden="1">
      <c r="A309" s="112"/>
      <c r="B309" s="239" t="s">
        <v>50</v>
      </c>
      <c r="C309" s="29" t="s">
        <v>632</v>
      </c>
      <c r="D309" s="29" t="s">
        <v>64</v>
      </c>
      <c r="E309" s="29"/>
      <c r="F309" s="96">
        <f t="shared" si="67"/>
        <v>0</v>
      </c>
      <c r="G309" s="96">
        <f t="shared" si="67"/>
        <v>0</v>
      </c>
      <c r="H309" s="96">
        <f t="shared" si="67"/>
        <v>0</v>
      </c>
    </row>
    <row r="310" spans="1:8" ht="30" customHeight="1" hidden="1">
      <c r="A310" s="112"/>
      <c r="B310" s="232" t="s">
        <v>51</v>
      </c>
      <c r="C310" s="29" t="s">
        <v>632</v>
      </c>
      <c r="D310" s="29" t="s">
        <v>52</v>
      </c>
      <c r="E310" s="29"/>
      <c r="F310" s="96">
        <f t="shared" si="67"/>
        <v>0</v>
      </c>
      <c r="G310" s="96">
        <f t="shared" si="67"/>
        <v>0</v>
      </c>
      <c r="H310" s="96">
        <f t="shared" si="67"/>
        <v>0</v>
      </c>
    </row>
    <row r="311" spans="1:8" ht="15" customHeight="1" hidden="1">
      <c r="A311" s="112"/>
      <c r="B311" s="232" t="s">
        <v>98</v>
      </c>
      <c r="C311" s="29" t="s">
        <v>632</v>
      </c>
      <c r="D311" s="29" t="s">
        <v>52</v>
      </c>
      <c r="E311" s="29" t="s">
        <v>99</v>
      </c>
      <c r="F311" s="96">
        <v>0</v>
      </c>
      <c r="G311" s="96">
        <v>0</v>
      </c>
      <c r="H311" s="96">
        <v>0</v>
      </c>
    </row>
    <row r="312" spans="1:8" ht="30" customHeight="1" hidden="1">
      <c r="A312" s="293"/>
      <c r="B312" s="252" t="s">
        <v>297</v>
      </c>
      <c r="C312" s="206" t="s">
        <v>633</v>
      </c>
      <c r="D312" s="206"/>
      <c r="E312" s="206"/>
      <c r="F312" s="254">
        <f t="shared" si="67"/>
        <v>0</v>
      </c>
      <c r="G312" s="254">
        <f t="shared" si="67"/>
        <v>0</v>
      </c>
      <c r="H312" s="254">
        <f t="shared" si="67"/>
        <v>0</v>
      </c>
    </row>
    <row r="313" spans="1:8" ht="30" customHeight="1" hidden="1">
      <c r="A313" s="112"/>
      <c r="B313" s="239" t="s">
        <v>50</v>
      </c>
      <c r="C313" s="29" t="s">
        <v>633</v>
      </c>
      <c r="D313" s="29" t="s">
        <v>64</v>
      </c>
      <c r="E313" s="29"/>
      <c r="F313" s="96">
        <f t="shared" si="67"/>
        <v>0</v>
      </c>
      <c r="G313" s="96">
        <f t="shared" si="67"/>
        <v>0</v>
      </c>
      <c r="H313" s="96">
        <f t="shared" si="67"/>
        <v>0</v>
      </c>
    </row>
    <row r="314" spans="1:8" ht="30" customHeight="1" hidden="1">
      <c r="A314" s="112"/>
      <c r="B314" s="232" t="s">
        <v>51</v>
      </c>
      <c r="C314" s="29" t="s">
        <v>633</v>
      </c>
      <c r="D314" s="29" t="s">
        <v>52</v>
      </c>
      <c r="E314" s="29"/>
      <c r="F314" s="96">
        <f t="shared" si="67"/>
        <v>0</v>
      </c>
      <c r="G314" s="96">
        <f t="shared" si="67"/>
        <v>0</v>
      </c>
      <c r="H314" s="96">
        <f t="shared" si="67"/>
        <v>0</v>
      </c>
    </row>
    <row r="315" spans="1:8" ht="15" customHeight="1" hidden="1">
      <c r="A315" s="112"/>
      <c r="B315" s="232" t="s">
        <v>98</v>
      </c>
      <c r="C315" s="29" t="s">
        <v>633</v>
      </c>
      <c r="D315" s="29" t="s">
        <v>52</v>
      </c>
      <c r="E315" s="29" t="s">
        <v>99</v>
      </c>
      <c r="F315" s="96">
        <v>0</v>
      </c>
      <c r="G315" s="96">
        <v>0</v>
      </c>
      <c r="H315" s="96">
        <v>0</v>
      </c>
    </row>
    <row r="316" spans="1:8" ht="60" customHeight="1">
      <c r="A316" s="87">
        <v>17</v>
      </c>
      <c r="B316" s="230" t="s">
        <v>302</v>
      </c>
      <c r="C316" s="89" t="s">
        <v>303</v>
      </c>
      <c r="D316" s="111"/>
      <c r="E316" s="111"/>
      <c r="F316" s="90">
        <f aca="true" t="shared" si="68" ref="F316:H317">F317</f>
        <v>100</v>
      </c>
      <c r="G316" s="90">
        <f t="shared" si="68"/>
        <v>100</v>
      </c>
      <c r="H316" s="90">
        <f t="shared" si="68"/>
        <v>100</v>
      </c>
    </row>
    <row r="317" spans="1:8" ht="15" customHeight="1">
      <c r="A317" s="312"/>
      <c r="B317" s="246" t="s">
        <v>572</v>
      </c>
      <c r="C317" s="135" t="s">
        <v>362</v>
      </c>
      <c r="D317" s="135"/>
      <c r="E317" s="135"/>
      <c r="F317" s="311">
        <f t="shared" si="68"/>
        <v>100</v>
      </c>
      <c r="G317" s="311">
        <f t="shared" si="68"/>
        <v>100</v>
      </c>
      <c r="H317" s="311">
        <f t="shared" si="68"/>
        <v>100</v>
      </c>
    </row>
    <row r="318" spans="1:8" ht="75" customHeight="1">
      <c r="A318" s="91"/>
      <c r="B318" s="233" t="s">
        <v>634</v>
      </c>
      <c r="C318" s="102" t="s">
        <v>363</v>
      </c>
      <c r="D318" s="102"/>
      <c r="E318" s="102"/>
      <c r="F318" s="94">
        <f aca="true" t="shared" si="69" ref="F318:H321">F319</f>
        <v>100</v>
      </c>
      <c r="G318" s="94">
        <f t="shared" si="69"/>
        <v>100</v>
      </c>
      <c r="H318" s="94">
        <f t="shared" si="69"/>
        <v>100</v>
      </c>
    </row>
    <row r="319" spans="1:8" ht="60" customHeight="1">
      <c r="A319" s="260"/>
      <c r="B319" s="256" t="s">
        <v>304</v>
      </c>
      <c r="C319" s="207" t="s">
        <v>364</v>
      </c>
      <c r="D319" s="215"/>
      <c r="E319" s="215"/>
      <c r="F319" s="254">
        <f t="shared" si="69"/>
        <v>100</v>
      </c>
      <c r="G319" s="254">
        <f t="shared" si="69"/>
        <v>100</v>
      </c>
      <c r="H319" s="254">
        <f t="shared" si="69"/>
        <v>100</v>
      </c>
    </row>
    <row r="320" spans="1:8" ht="30" customHeight="1">
      <c r="A320" s="113"/>
      <c r="B320" s="239" t="s">
        <v>65</v>
      </c>
      <c r="C320" s="30" t="s">
        <v>364</v>
      </c>
      <c r="D320" s="33" t="s">
        <v>66</v>
      </c>
      <c r="E320" s="33"/>
      <c r="F320" s="96">
        <f t="shared" si="69"/>
        <v>100</v>
      </c>
      <c r="G320" s="96">
        <f t="shared" si="69"/>
        <v>100</v>
      </c>
      <c r="H320" s="96">
        <f t="shared" si="69"/>
        <v>100</v>
      </c>
    </row>
    <row r="321" spans="1:8" ht="30" customHeight="1">
      <c r="A321" s="31"/>
      <c r="B321" s="232" t="s">
        <v>305</v>
      </c>
      <c r="C321" s="30" t="s">
        <v>364</v>
      </c>
      <c r="D321" s="29" t="s">
        <v>68</v>
      </c>
      <c r="E321" s="32"/>
      <c r="F321" s="96">
        <f t="shared" si="69"/>
        <v>100</v>
      </c>
      <c r="G321" s="96">
        <f t="shared" si="69"/>
        <v>100</v>
      </c>
      <c r="H321" s="96">
        <f t="shared" si="69"/>
        <v>100</v>
      </c>
    </row>
    <row r="322" spans="1:8" ht="15" customHeight="1">
      <c r="A322" s="31"/>
      <c r="B322" s="232" t="s">
        <v>109</v>
      </c>
      <c r="C322" s="30" t="s">
        <v>364</v>
      </c>
      <c r="D322" s="29" t="s">
        <v>68</v>
      </c>
      <c r="E322" s="33" t="s">
        <v>110</v>
      </c>
      <c r="F322" s="96">
        <v>100</v>
      </c>
      <c r="G322" s="96">
        <v>100</v>
      </c>
      <c r="H322" s="96">
        <v>100</v>
      </c>
    </row>
    <row r="323" spans="1:8" ht="60" customHeight="1">
      <c r="A323" s="87">
        <v>18</v>
      </c>
      <c r="B323" s="230" t="s">
        <v>563</v>
      </c>
      <c r="C323" s="88" t="s">
        <v>365</v>
      </c>
      <c r="D323" s="89" t="s">
        <v>56</v>
      </c>
      <c r="E323" s="89"/>
      <c r="F323" s="90">
        <f aca="true" t="shared" si="70" ref="F323:H325">F324</f>
        <v>1000</v>
      </c>
      <c r="G323" s="90">
        <f t="shared" si="70"/>
        <v>1000</v>
      </c>
      <c r="H323" s="90">
        <f t="shared" si="70"/>
        <v>1000</v>
      </c>
    </row>
    <row r="324" spans="1:8" ht="15" customHeight="1">
      <c r="A324" s="312"/>
      <c r="B324" s="246" t="s">
        <v>570</v>
      </c>
      <c r="C324" s="136" t="s">
        <v>571</v>
      </c>
      <c r="D324" s="135"/>
      <c r="E324" s="135"/>
      <c r="F324" s="311">
        <f t="shared" si="70"/>
        <v>1000</v>
      </c>
      <c r="G324" s="311">
        <f t="shared" si="70"/>
        <v>1000</v>
      </c>
      <c r="H324" s="311">
        <f t="shared" si="70"/>
        <v>1000</v>
      </c>
    </row>
    <row r="325" spans="1:8" ht="30" customHeight="1">
      <c r="A325" s="101"/>
      <c r="B325" s="233" t="s">
        <v>569</v>
      </c>
      <c r="C325" s="92" t="s">
        <v>568</v>
      </c>
      <c r="D325" s="102"/>
      <c r="E325" s="102"/>
      <c r="F325" s="94">
        <f t="shared" si="70"/>
        <v>1000</v>
      </c>
      <c r="G325" s="94">
        <f t="shared" si="70"/>
        <v>1000</v>
      </c>
      <c r="H325" s="94">
        <f t="shared" si="70"/>
        <v>1000</v>
      </c>
    </row>
    <row r="326" spans="1:8" ht="15" customHeight="1">
      <c r="A326" s="211"/>
      <c r="B326" s="255" t="s">
        <v>566</v>
      </c>
      <c r="C326" s="206" t="s">
        <v>567</v>
      </c>
      <c r="D326" s="206"/>
      <c r="E326" s="206"/>
      <c r="F326" s="254">
        <f aca="true" t="shared" si="71" ref="F326:H328">F327</f>
        <v>1000</v>
      </c>
      <c r="G326" s="254">
        <f t="shared" si="71"/>
        <v>1000</v>
      </c>
      <c r="H326" s="254">
        <f t="shared" si="71"/>
        <v>1000</v>
      </c>
    </row>
    <row r="327" spans="1:8" ht="15" customHeight="1">
      <c r="A327" s="31"/>
      <c r="B327" s="235" t="s">
        <v>182</v>
      </c>
      <c r="C327" s="29" t="s">
        <v>567</v>
      </c>
      <c r="D327" s="29" t="s">
        <v>198</v>
      </c>
      <c r="E327" s="29"/>
      <c r="F327" s="96">
        <f t="shared" si="71"/>
        <v>1000</v>
      </c>
      <c r="G327" s="96">
        <f t="shared" si="71"/>
        <v>1000</v>
      </c>
      <c r="H327" s="96">
        <f t="shared" si="71"/>
        <v>1000</v>
      </c>
    </row>
    <row r="328" spans="1:8" ht="30" customHeight="1">
      <c r="A328" s="31"/>
      <c r="B328" s="235" t="s">
        <v>183</v>
      </c>
      <c r="C328" s="29" t="s">
        <v>567</v>
      </c>
      <c r="D328" s="29" t="s">
        <v>184</v>
      </c>
      <c r="E328" s="29"/>
      <c r="F328" s="96">
        <f t="shared" si="71"/>
        <v>1000</v>
      </c>
      <c r="G328" s="96">
        <f t="shared" si="71"/>
        <v>1000</v>
      </c>
      <c r="H328" s="96">
        <f t="shared" si="71"/>
        <v>1000</v>
      </c>
    </row>
    <row r="329" spans="1:8" ht="15" customHeight="1">
      <c r="A329" s="31"/>
      <c r="B329" s="232" t="s">
        <v>90</v>
      </c>
      <c r="C329" s="29" t="s">
        <v>567</v>
      </c>
      <c r="D329" s="29" t="s">
        <v>184</v>
      </c>
      <c r="E329" s="128" t="s">
        <v>197</v>
      </c>
      <c r="F329" s="96">
        <v>1000</v>
      </c>
      <c r="G329" s="96">
        <v>1000</v>
      </c>
      <c r="H329" s="96">
        <v>1000</v>
      </c>
    </row>
    <row r="330" spans="1:8" s="78" customFormat="1" ht="15" customHeight="1">
      <c r="A330" s="119"/>
      <c r="B330" s="493" t="s">
        <v>122</v>
      </c>
      <c r="C330" s="494"/>
      <c r="D330" s="494"/>
      <c r="E330" s="495"/>
      <c r="F330" s="86">
        <f>F331+F385+F397+F410</f>
        <v>41305.0484</v>
      </c>
      <c r="G330" s="86">
        <f>G331+G385+G397+G410</f>
        <v>36427.890999999996</v>
      </c>
      <c r="H330" s="86">
        <f>H331+H385+H397+H410</f>
        <v>65693.617</v>
      </c>
    </row>
    <row r="331" spans="1:8" s="78" customFormat="1" ht="45" customHeight="1">
      <c r="A331" s="87">
        <v>19</v>
      </c>
      <c r="B331" s="240" t="s">
        <v>123</v>
      </c>
      <c r="C331" s="88" t="s">
        <v>124</v>
      </c>
      <c r="D331" s="111"/>
      <c r="E331" s="111"/>
      <c r="F331" s="90">
        <f>F332+F338+F373+F379</f>
        <v>31912.355999999996</v>
      </c>
      <c r="G331" s="90">
        <f>G332+G338+G373+G379</f>
        <v>32708.790999999997</v>
      </c>
      <c r="H331" s="90">
        <f>H332+H338+H373+H379</f>
        <v>34684.582</v>
      </c>
    </row>
    <row r="332" spans="1:8" s="78" customFormat="1" ht="15" customHeight="1">
      <c r="A332" s="283"/>
      <c r="B332" s="284" t="s">
        <v>271</v>
      </c>
      <c r="C332" s="285" t="s">
        <v>270</v>
      </c>
      <c r="D332" s="286"/>
      <c r="E332" s="286"/>
      <c r="F332" s="287">
        <f aca="true" t="shared" si="72" ref="F332:H334">F333</f>
        <v>1932.077</v>
      </c>
      <c r="G332" s="287">
        <f t="shared" si="72"/>
        <v>2067.326</v>
      </c>
      <c r="H332" s="287">
        <f t="shared" si="72"/>
        <v>2212.015</v>
      </c>
    </row>
    <row r="333" spans="1:8" s="78" customFormat="1" ht="15" customHeight="1">
      <c r="A333" s="120"/>
      <c r="B333" s="232" t="s">
        <v>127</v>
      </c>
      <c r="C333" s="29" t="s">
        <v>272</v>
      </c>
      <c r="D333" s="30"/>
      <c r="E333" s="30"/>
      <c r="F333" s="96">
        <f t="shared" si="72"/>
        <v>1932.077</v>
      </c>
      <c r="G333" s="96">
        <f t="shared" si="72"/>
        <v>2067.326</v>
      </c>
      <c r="H333" s="96">
        <f t="shared" si="72"/>
        <v>2212.015</v>
      </c>
    </row>
    <row r="334" spans="1:8" s="78" customFormat="1" ht="15" customHeight="1">
      <c r="A334" s="121"/>
      <c r="B334" s="241" t="s">
        <v>271</v>
      </c>
      <c r="C334" s="92" t="s">
        <v>273</v>
      </c>
      <c r="D334" s="102"/>
      <c r="E334" s="102"/>
      <c r="F334" s="106">
        <f t="shared" si="72"/>
        <v>1932.077</v>
      </c>
      <c r="G334" s="106">
        <f t="shared" si="72"/>
        <v>2067.326</v>
      </c>
      <c r="H334" s="106">
        <f t="shared" si="72"/>
        <v>2212.015</v>
      </c>
    </row>
    <row r="335" spans="1:8" s="78" customFormat="1" ht="60" customHeight="1">
      <c r="A335" s="120"/>
      <c r="B335" s="232" t="s">
        <v>73</v>
      </c>
      <c r="C335" s="29" t="s">
        <v>273</v>
      </c>
      <c r="D335" s="30">
        <v>100</v>
      </c>
      <c r="E335" s="30"/>
      <c r="F335" s="96">
        <f aca="true" t="shared" si="73" ref="F335:H336">F336</f>
        <v>1932.077</v>
      </c>
      <c r="G335" s="96">
        <f t="shared" si="73"/>
        <v>2067.326</v>
      </c>
      <c r="H335" s="96">
        <f t="shared" si="73"/>
        <v>2212.015</v>
      </c>
    </row>
    <row r="336" spans="1:8" s="78" customFormat="1" ht="30" customHeight="1">
      <c r="A336" s="120"/>
      <c r="B336" s="232" t="s">
        <v>131</v>
      </c>
      <c r="C336" s="29" t="s">
        <v>273</v>
      </c>
      <c r="D336" s="30">
        <v>120</v>
      </c>
      <c r="E336" s="30"/>
      <c r="F336" s="96">
        <f t="shared" si="73"/>
        <v>1932.077</v>
      </c>
      <c r="G336" s="96">
        <f t="shared" si="73"/>
        <v>2067.326</v>
      </c>
      <c r="H336" s="96">
        <f t="shared" si="73"/>
        <v>2212.015</v>
      </c>
    </row>
    <row r="337" spans="1:8" s="78" customFormat="1" ht="30" customHeight="1">
      <c r="A337" s="120"/>
      <c r="B337" s="232" t="s">
        <v>269</v>
      </c>
      <c r="C337" s="29" t="s">
        <v>273</v>
      </c>
      <c r="D337" s="29" t="s">
        <v>132</v>
      </c>
      <c r="E337" s="29" t="s">
        <v>268</v>
      </c>
      <c r="F337" s="96">
        <f>1483.93+448.147</f>
        <v>1932.077</v>
      </c>
      <c r="G337" s="96">
        <f>1587.808+479.518</f>
        <v>2067.326</v>
      </c>
      <c r="H337" s="96">
        <f>1698.936+513.079</f>
        <v>2212.015</v>
      </c>
    </row>
    <row r="338" spans="1:8" s="78" customFormat="1" ht="30" customHeight="1">
      <c r="A338" s="283"/>
      <c r="B338" s="284" t="s">
        <v>125</v>
      </c>
      <c r="C338" s="285" t="s">
        <v>126</v>
      </c>
      <c r="D338" s="286"/>
      <c r="E338" s="286"/>
      <c r="F338" s="287">
        <f>F339</f>
        <v>28308.032999999996</v>
      </c>
      <c r="G338" s="287">
        <f>G339</f>
        <v>28852.158999999996</v>
      </c>
      <c r="H338" s="287">
        <f>H339</f>
        <v>30558.031</v>
      </c>
    </row>
    <row r="339" spans="1:8" s="78" customFormat="1" ht="15" customHeight="1">
      <c r="A339" s="120"/>
      <c r="B339" s="232" t="s">
        <v>127</v>
      </c>
      <c r="C339" s="29" t="s">
        <v>128</v>
      </c>
      <c r="D339" s="30"/>
      <c r="E339" s="30"/>
      <c r="F339" s="96">
        <f>F340+F365+F353+F357+F361+F369</f>
        <v>28308.032999999996</v>
      </c>
      <c r="G339" s="96">
        <f>G340+G365+G353+G357+G361+G369</f>
        <v>28852.158999999996</v>
      </c>
      <c r="H339" s="96">
        <f>H340+H365+H353+H357+H361+H369</f>
        <v>30558.031</v>
      </c>
    </row>
    <row r="340" spans="1:8" s="78" customFormat="1" ht="15" customHeight="1">
      <c r="A340" s="121"/>
      <c r="B340" s="241" t="s">
        <v>129</v>
      </c>
      <c r="C340" s="92" t="s">
        <v>130</v>
      </c>
      <c r="D340" s="102"/>
      <c r="E340" s="102"/>
      <c r="F340" s="106">
        <f>F341+F345+F350</f>
        <v>27250.365999999998</v>
      </c>
      <c r="G340" s="106">
        <f>G341+G345+G350</f>
        <v>28845.058999999997</v>
      </c>
      <c r="H340" s="106">
        <f>H341+H345+H350</f>
        <v>30550.931</v>
      </c>
    </row>
    <row r="341" spans="1:8" s="78" customFormat="1" ht="60" customHeight="1">
      <c r="A341" s="120"/>
      <c r="B341" s="232" t="s">
        <v>73</v>
      </c>
      <c r="C341" s="29" t="s">
        <v>130</v>
      </c>
      <c r="D341" s="30">
        <v>100</v>
      </c>
      <c r="E341" s="30"/>
      <c r="F341" s="96">
        <f>F342</f>
        <v>22779.746</v>
      </c>
      <c r="G341" s="96">
        <f>G342</f>
        <v>24374.439</v>
      </c>
      <c r="H341" s="96">
        <f>H342</f>
        <v>26080.311</v>
      </c>
    </row>
    <row r="342" spans="1:8" s="78" customFormat="1" ht="30" customHeight="1">
      <c r="A342" s="120"/>
      <c r="B342" s="232" t="s">
        <v>131</v>
      </c>
      <c r="C342" s="29" t="s">
        <v>130</v>
      </c>
      <c r="D342" s="30">
        <v>120</v>
      </c>
      <c r="E342" s="30"/>
      <c r="F342" s="96">
        <f>F343+F344</f>
        <v>22779.746</v>
      </c>
      <c r="G342" s="96">
        <f>G343+G344</f>
        <v>24374.439</v>
      </c>
      <c r="H342" s="96">
        <f>H343+H344</f>
        <v>26080.311</v>
      </c>
    </row>
    <row r="343" spans="1:8" s="78" customFormat="1" ht="45" customHeight="1" hidden="1">
      <c r="A343" s="120"/>
      <c r="B343" s="232" t="s">
        <v>134</v>
      </c>
      <c r="C343" s="29" t="s">
        <v>130</v>
      </c>
      <c r="D343" s="29" t="s">
        <v>132</v>
      </c>
      <c r="E343" s="29" t="s">
        <v>135</v>
      </c>
      <c r="F343" s="59">
        <v>0</v>
      </c>
      <c r="G343" s="59">
        <v>0</v>
      </c>
      <c r="H343" s="59">
        <v>0</v>
      </c>
    </row>
    <row r="344" spans="1:8" s="78" customFormat="1" ht="45" customHeight="1">
      <c r="A344" s="120"/>
      <c r="B344" s="232" t="s">
        <v>642</v>
      </c>
      <c r="C344" s="29" t="s">
        <v>130</v>
      </c>
      <c r="D344" s="29" t="s">
        <v>132</v>
      </c>
      <c r="E344" s="29" t="s">
        <v>133</v>
      </c>
      <c r="F344" s="96">
        <f>17495.965+5283.781</f>
        <v>22779.746</v>
      </c>
      <c r="G344" s="96">
        <f>18720.767+5653.672</f>
        <v>24374.439</v>
      </c>
      <c r="H344" s="96">
        <f>20030.961+6049.35</f>
        <v>26080.311</v>
      </c>
    </row>
    <row r="345" spans="1:8" s="78" customFormat="1" ht="30" customHeight="1">
      <c r="A345" s="120"/>
      <c r="B345" s="232" t="s">
        <v>50</v>
      </c>
      <c r="C345" s="29" t="s">
        <v>130</v>
      </c>
      <c r="D345" s="29" t="s">
        <v>64</v>
      </c>
      <c r="E345" s="29"/>
      <c r="F345" s="96">
        <f>F346</f>
        <v>4449.62</v>
      </c>
      <c r="G345" s="96">
        <f>G346</f>
        <v>4449.62</v>
      </c>
      <c r="H345" s="96">
        <f>H346</f>
        <v>4449.62</v>
      </c>
    </row>
    <row r="346" spans="1:8" s="78" customFormat="1" ht="30" customHeight="1">
      <c r="A346" s="120"/>
      <c r="B346" s="232" t="s">
        <v>51</v>
      </c>
      <c r="C346" s="29" t="s">
        <v>130</v>
      </c>
      <c r="D346" s="29" t="s">
        <v>52</v>
      </c>
      <c r="E346" s="30"/>
      <c r="F346" s="96">
        <f>F347+F348</f>
        <v>4449.62</v>
      </c>
      <c r="G346" s="96">
        <f>G347+G348</f>
        <v>4449.62</v>
      </c>
      <c r="H346" s="96">
        <f>H347+H348</f>
        <v>4449.62</v>
      </c>
    </row>
    <row r="347" spans="1:8" s="78" customFormat="1" ht="45" customHeight="1">
      <c r="A347" s="120"/>
      <c r="B347" s="232" t="s">
        <v>134</v>
      </c>
      <c r="C347" s="29" t="s">
        <v>130</v>
      </c>
      <c r="D347" s="29" t="s">
        <v>52</v>
      </c>
      <c r="E347" s="29" t="s">
        <v>135</v>
      </c>
      <c r="F347" s="96">
        <f>7+5+15</f>
        <v>27</v>
      </c>
      <c r="G347" s="96">
        <f>7+5+15</f>
        <v>27</v>
      </c>
      <c r="H347" s="96">
        <f>7+5+15</f>
        <v>27</v>
      </c>
    </row>
    <row r="348" spans="1:8" s="78" customFormat="1" ht="45" customHeight="1">
      <c r="A348" s="120"/>
      <c r="B348" s="232" t="s">
        <v>642</v>
      </c>
      <c r="C348" s="29" t="s">
        <v>130</v>
      </c>
      <c r="D348" s="29" t="s">
        <v>52</v>
      </c>
      <c r="E348" s="29" t="s">
        <v>133</v>
      </c>
      <c r="F348" s="434">
        <f>100+15+90+30+70+20+230+200+20+33+10+50+30+2+1+350+10+15+15+100+20+30+150+50+250+250+50+50+300+90+2+64.62+10+15+40+50+150+20+237+258+35+5+2+3+200+400+300</f>
        <v>4422.62</v>
      </c>
      <c r="G348" s="434">
        <f>100+15+90+30+70+20+230+200+20+33+10+50+30+2+1+350+10+15+15+100+20+30+150+50+250+250+50+50+300+90+2+64.62+10+15+40+50+150+20+237+258+35+5+2+3+200+400+300</f>
        <v>4422.62</v>
      </c>
      <c r="H348" s="434">
        <f>100+15+90+30+70+20+230+200+20+33+10+50+30+2+1+350+10+15+15+100+20+30+150+50+250+250+50+50+300+90+2+64.62+10+15+40+50+150+20+237+258+35+5+2+3+200+400+300</f>
        <v>4422.62</v>
      </c>
    </row>
    <row r="349" spans="1:8" s="78" customFormat="1" ht="15" customHeight="1">
      <c r="A349" s="120"/>
      <c r="B349" s="232" t="s">
        <v>78</v>
      </c>
      <c r="C349" s="29" t="s">
        <v>130</v>
      </c>
      <c r="D349" s="29" t="s">
        <v>79</v>
      </c>
      <c r="E349" s="29"/>
      <c r="F349" s="96">
        <f>F350</f>
        <v>21</v>
      </c>
      <c r="G349" s="96">
        <f>G350</f>
        <v>21</v>
      </c>
      <c r="H349" s="96">
        <f>H350</f>
        <v>21</v>
      </c>
    </row>
    <row r="350" spans="1:8" s="78" customFormat="1" ht="15" customHeight="1">
      <c r="A350" s="120"/>
      <c r="B350" s="232" t="s">
        <v>80</v>
      </c>
      <c r="C350" s="29" t="s">
        <v>130</v>
      </c>
      <c r="D350" s="29" t="s">
        <v>81</v>
      </c>
      <c r="E350" s="30"/>
      <c r="F350" s="96">
        <f>F351+F352</f>
        <v>21</v>
      </c>
      <c r="G350" s="96">
        <f>G351+G352</f>
        <v>21</v>
      </c>
      <c r="H350" s="96">
        <f>H351+H352</f>
        <v>21</v>
      </c>
    </row>
    <row r="351" spans="1:8" s="78" customFormat="1" ht="45" customHeight="1">
      <c r="A351" s="120"/>
      <c r="B351" s="232" t="s">
        <v>134</v>
      </c>
      <c r="C351" s="29" t="s">
        <v>130</v>
      </c>
      <c r="D351" s="29" t="s">
        <v>81</v>
      </c>
      <c r="E351" s="29" t="s">
        <v>135</v>
      </c>
      <c r="F351" s="96">
        <v>1</v>
      </c>
      <c r="G351" s="96">
        <v>1</v>
      </c>
      <c r="H351" s="96">
        <v>1</v>
      </c>
    </row>
    <row r="352" spans="1:8" s="78" customFormat="1" ht="45" customHeight="1">
      <c r="A352" s="120"/>
      <c r="B352" s="232" t="s">
        <v>642</v>
      </c>
      <c r="C352" s="29" t="s">
        <v>130</v>
      </c>
      <c r="D352" s="29" t="s">
        <v>81</v>
      </c>
      <c r="E352" s="29" t="s">
        <v>133</v>
      </c>
      <c r="F352" s="96">
        <f>3+5+2+10</f>
        <v>20</v>
      </c>
      <c r="G352" s="96">
        <f>3+5+2+10</f>
        <v>20</v>
      </c>
      <c r="H352" s="96">
        <f>3+5+2+10</f>
        <v>20</v>
      </c>
    </row>
    <row r="353" spans="1:8" s="78" customFormat="1" ht="45" customHeight="1">
      <c r="A353" s="121"/>
      <c r="B353" s="233" t="s">
        <v>136</v>
      </c>
      <c r="C353" s="92" t="s">
        <v>137</v>
      </c>
      <c r="D353" s="92"/>
      <c r="E353" s="92"/>
      <c r="F353" s="106">
        <f>F355</f>
        <v>414.5</v>
      </c>
      <c r="G353" s="106">
        <f>G355</f>
        <v>0</v>
      </c>
      <c r="H353" s="106">
        <f>H355</f>
        <v>0</v>
      </c>
    </row>
    <row r="354" spans="1:8" s="78" customFormat="1" ht="15" customHeight="1">
      <c r="A354" s="120"/>
      <c r="B354" s="237" t="s">
        <v>138</v>
      </c>
      <c r="C354" s="29" t="s">
        <v>137</v>
      </c>
      <c r="D354" s="29" t="s">
        <v>139</v>
      </c>
      <c r="E354" s="29"/>
      <c r="F354" s="96">
        <f aca="true" t="shared" si="74" ref="F354:H359">F355</f>
        <v>414.5</v>
      </c>
      <c r="G354" s="96">
        <f t="shared" si="74"/>
        <v>0</v>
      </c>
      <c r="H354" s="96">
        <f t="shared" si="74"/>
        <v>0</v>
      </c>
    </row>
    <row r="355" spans="1:8" s="78" customFormat="1" ht="15" customHeight="1">
      <c r="A355" s="120"/>
      <c r="B355" s="237" t="s">
        <v>140</v>
      </c>
      <c r="C355" s="29" t="s">
        <v>137</v>
      </c>
      <c r="D355" s="29" t="s">
        <v>141</v>
      </c>
      <c r="E355" s="29"/>
      <c r="F355" s="96">
        <f t="shared" si="74"/>
        <v>414.5</v>
      </c>
      <c r="G355" s="96">
        <f t="shared" si="74"/>
        <v>0</v>
      </c>
      <c r="H355" s="96">
        <f t="shared" si="74"/>
        <v>0</v>
      </c>
    </row>
    <row r="356" spans="1:8" s="78" customFormat="1" ht="45" customHeight="1">
      <c r="A356" s="120"/>
      <c r="B356" s="232" t="s">
        <v>642</v>
      </c>
      <c r="C356" s="29" t="s">
        <v>137</v>
      </c>
      <c r="D356" s="29" t="s">
        <v>141</v>
      </c>
      <c r="E356" s="29" t="s">
        <v>133</v>
      </c>
      <c r="F356" s="96">
        <v>414.5</v>
      </c>
      <c r="G356" s="96">
        <v>0</v>
      </c>
      <c r="H356" s="96">
        <v>0</v>
      </c>
    </row>
    <row r="357" spans="1:8" s="78" customFormat="1" ht="75" customHeight="1" hidden="1">
      <c r="A357" s="121"/>
      <c r="B357" s="233" t="s">
        <v>142</v>
      </c>
      <c r="C357" s="92" t="s">
        <v>143</v>
      </c>
      <c r="D357" s="92"/>
      <c r="E357" s="92"/>
      <c r="F357" s="106">
        <f>F359</f>
        <v>0</v>
      </c>
      <c r="G357" s="106">
        <f>G359</f>
        <v>0</v>
      </c>
      <c r="H357" s="106">
        <f>H359</f>
        <v>0</v>
      </c>
    </row>
    <row r="358" spans="1:8" s="78" customFormat="1" ht="15" customHeight="1" hidden="1">
      <c r="A358" s="120"/>
      <c r="B358" s="237" t="s">
        <v>138</v>
      </c>
      <c r="C358" s="29" t="s">
        <v>143</v>
      </c>
      <c r="D358" s="29" t="s">
        <v>139</v>
      </c>
      <c r="E358" s="29"/>
      <c r="F358" s="96">
        <f t="shared" si="74"/>
        <v>0</v>
      </c>
      <c r="G358" s="96">
        <f t="shared" si="74"/>
        <v>0</v>
      </c>
      <c r="H358" s="96">
        <f t="shared" si="74"/>
        <v>0</v>
      </c>
    </row>
    <row r="359" spans="1:8" s="78" customFormat="1" ht="15" customHeight="1" hidden="1">
      <c r="A359" s="120"/>
      <c r="B359" s="237" t="s">
        <v>140</v>
      </c>
      <c r="C359" s="29" t="s">
        <v>143</v>
      </c>
      <c r="D359" s="29" t="s">
        <v>141</v>
      </c>
      <c r="E359" s="29"/>
      <c r="F359" s="96">
        <f t="shared" si="74"/>
        <v>0</v>
      </c>
      <c r="G359" s="96">
        <f t="shared" si="74"/>
        <v>0</v>
      </c>
      <c r="H359" s="96">
        <f t="shared" si="74"/>
        <v>0</v>
      </c>
    </row>
    <row r="360" spans="1:8" s="78" customFormat="1" ht="45" customHeight="1" hidden="1">
      <c r="A360" s="120"/>
      <c r="B360" s="232" t="s">
        <v>8</v>
      </c>
      <c r="C360" s="29" t="s">
        <v>143</v>
      </c>
      <c r="D360" s="29" t="s">
        <v>141</v>
      </c>
      <c r="E360" s="29" t="s">
        <v>133</v>
      </c>
      <c r="F360" s="96">
        <f>213+4.4-217.4</f>
        <v>0</v>
      </c>
      <c r="G360" s="96">
        <f>213+4.4-217.4</f>
        <v>0</v>
      </c>
      <c r="H360" s="96">
        <f>213+4.4-217.4</f>
        <v>0</v>
      </c>
    </row>
    <row r="361" spans="1:8" s="78" customFormat="1" ht="45" customHeight="1">
      <c r="A361" s="121"/>
      <c r="B361" s="233" t="s">
        <v>146</v>
      </c>
      <c r="C361" s="92" t="s">
        <v>147</v>
      </c>
      <c r="D361" s="92"/>
      <c r="E361" s="92"/>
      <c r="F361" s="106">
        <f>F363</f>
        <v>545.556</v>
      </c>
      <c r="G361" s="106">
        <f>G363</f>
        <v>0</v>
      </c>
      <c r="H361" s="106">
        <f>H363</f>
        <v>0</v>
      </c>
    </row>
    <row r="362" spans="1:8" s="78" customFormat="1" ht="15" customHeight="1">
      <c r="A362" s="120"/>
      <c r="B362" s="237" t="s">
        <v>138</v>
      </c>
      <c r="C362" s="29" t="s">
        <v>147</v>
      </c>
      <c r="D362" s="29" t="s">
        <v>139</v>
      </c>
      <c r="E362" s="29"/>
      <c r="F362" s="96">
        <f aca="true" t="shared" si="75" ref="F362:H363">F363</f>
        <v>545.556</v>
      </c>
      <c r="G362" s="96">
        <f t="shared" si="75"/>
        <v>0</v>
      </c>
      <c r="H362" s="96">
        <f t="shared" si="75"/>
        <v>0</v>
      </c>
    </row>
    <row r="363" spans="1:8" s="78" customFormat="1" ht="15" customHeight="1">
      <c r="A363" s="120"/>
      <c r="B363" s="237" t="s">
        <v>140</v>
      </c>
      <c r="C363" s="29" t="s">
        <v>147</v>
      </c>
      <c r="D363" s="29" t="s">
        <v>141</v>
      </c>
      <c r="E363" s="29"/>
      <c r="F363" s="96">
        <f t="shared" si="75"/>
        <v>545.556</v>
      </c>
      <c r="G363" s="96">
        <f t="shared" si="75"/>
        <v>0</v>
      </c>
      <c r="H363" s="96">
        <f t="shared" si="75"/>
        <v>0</v>
      </c>
    </row>
    <row r="364" spans="1:8" s="78" customFormat="1" ht="30" customHeight="1">
      <c r="A364" s="120"/>
      <c r="B364" s="232" t="s">
        <v>148</v>
      </c>
      <c r="C364" s="29" t="s">
        <v>147</v>
      </c>
      <c r="D364" s="29" t="s">
        <v>141</v>
      </c>
      <c r="E364" s="29" t="s">
        <v>149</v>
      </c>
      <c r="F364" s="96">
        <v>545.556</v>
      </c>
      <c r="G364" s="96">
        <v>0</v>
      </c>
      <c r="H364" s="96">
        <v>0</v>
      </c>
    </row>
    <row r="365" spans="1:8" s="78" customFormat="1" ht="45" customHeight="1">
      <c r="A365" s="121"/>
      <c r="B365" s="233" t="s">
        <v>144</v>
      </c>
      <c r="C365" s="92" t="s">
        <v>145</v>
      </c>
      <c r="D365" s="92"/>
      <c r="E365" s="92"/>
      <c r="F365" s="106">
        <f>F367</f>
        <v>90.511</v>
      </c>
      <c r="G365" s="106">
        <f>G367</f>
        <v>0</v>
      </c>
      <c r="H365" s="106">
        <f>H367</f>
        <v>0</v>
      </c>
    </row>
    <row r="366" spans="1:8" s="78" customFormat="1" ht="15" customHeight="1">
      <c r="A366" s="120"/>
      <c r="B366" s="237" t="s">
        <v>138</v>
      </c>
      <c r="C366" s="29" t="s">
        <v>145</v>
      </c>
      <c r="D366" s="29" t="s">
        <v>139</v>
      </c>
      <c r="E366" s="29"/>
      <c r="F366" s="96">
        <f aca="true" t="shared" si="76" ref="F366:H367">F367</f>
        <v>90.511</v>
      </c>
      <c r="G366" s="96">
        <f t="shared" si="76"/>
        <v>0</v>
      </c>
      <c r="H366" s="96">
        <f t="shared" si="76"/>
        <v>0</v>
      </c>
    </row>
    <row r="367" spans="1:8" s="78" customFormat="1" ht="15" customHeight="1">
      <c r="A367" s="120"/>
      <c r="B367" s="237" t="s">
        <v>140</v>
      </c>
      <c r="C367" s="29" t="s">
        <v>145</v>
      </c>
      <c r="D367" s="29" t="s">
        <v>141</v>
      </c>
      <c r="E367" s="29"/>
      <c r="F367" s="96">
        <f t="shared" si="76"/>
        <v>90.511</v>
      </c>
      <c r="G367" s="96">
        <f t="shared" si="76"/>
        <v>0</v>
      </c>
      <c r="H367" s="96">
        <f t="shared" si="76"/>
        <v>0</v>
      </c>
    </row>
    <row r="368" spans="1:8" s="78" customFormat="1" ht="45" customHeight="1">
      <c r="A368" s="120"/>
      <c r="B368" s="232" t="s">
        <v>642</v>
      </c>
      <c r="C368" s="29" t="s">
        <v>145</v>
      </c>
      <c r="D368" s="29" t="s">
        <v>141</v>
      </c>
      <c r="E368" s="29" t="s">
        <v>133</v>
      </c>
      <c r="F368" s="96">
        <v>90.511</v>
      </c>
      <c r="G368" s="96">
        <v>0</v>
      </c>
      <c r="H368" s="96">
        <v>0</v>
      </c>
    </row>
    <row r="369" spans="1:8" s="78" customFormat="1" ht="60" customHeight="1">
      <c r="A369" s="121"/>
      <c r="B369" s="241" t="s">
        <v>242</v>
      </c>
      <c r="C369" s="102" t="s">
        <v>150</v>
      </c>
      <c r="D369" s="92"/>
      <c r="E369" s="92"/>
      <c r="F369" s="106">
        <f aca="true" t="shared" si="77" ref="F369:H370">F370</f>
        <v>7.1</v>
      </c>
      <c r="G369" s="106">
        <f t="shared" si="77"/>
        <v>7.1</v>
      </c>
      <c r="H369" s="106">
        <f t="shared" si="77"/>
        <v>7.1</v>
      </c>
    </row>
    <row r="370" spans="1:8" s="78" customFormat="1" ht="30" customHeight="1">
      <c r="A370" s="120"/>
      <c r="B370" s="232" t="s">
        <v>50</v>
      </c>
      <c r="C370" s="30" t="s">
        <v>150</v>
      </c>
      <c r="D370" s="29" t="s">
        <v>64</v>
      </c>
      <c r="E370" s="29"/>
      <c r="F370" s="96">
        <f t="shared" si="77"/>
        <v>7.1</v>
      </c>
      <c r="G370" s="96">
        <f t="shared" si="77"/>
        <v>7.1</v>
      </c>
      <c r="H370" s="96">
        <f t="shared" si="77"/>
        <v>7.1</v>
      </c>
    </row>
    <row r="371" spans="1:8" s="78" customFormat="1" ht="30" customHeight="1">
      <c r="A371" s="120"/>
      <c r="B371" s="232" t="s">
        <v>51</v>
      </c>
      <c r="C371" s="30" t="s">
        <v>150</v>
      </c>
      <c r="D371" s="29" t="s">
        <v>52</v>
      </c>
      <c r="E371" s="29"/>
      <c r="F371" s="96">
        <f aca="true" t="shared" si="78" ref="F371:H377">F372</f>
        <v>7.1</v>
      </c>
      <c r="G371" s="96">
        <f t="shared" si="78"/>
        <v>7.1</v>
      </c>
      <c r="H371" s="96">
        <f t="shared" si="78"/>
        <v>7.1</v>
      </c>
    </row>
    <row r="372" spans="1:8" s="78" customFormat="1" ht="30" customHeight="1">
      <c r="A372" s="120"/>
      <c r="B372" s="232" t="s">
        <v>86</v>
      </c>
      <c r="C372" s="30" t="s">
        <v>150</v>
      </c>
      <c r="D372" s="29" t="s">
        <v>52</v>
      </c>
      <c r="E372" s="29" t="s">
        <v>87</v>
      </c>
      <c r="F372" s="96">
        <v>7.1</v>
      </c>
      <c r="G372" s="96">
        <v>7.1</v>
      </c>
      <c r="H372" s="96">
        <v>7.1</v>
      </c>
    </row>
    <row r="373" spans="1:8" s="78" customFormat="1" ht="30" customHeight="1" hidden="1">
      <c r="A373" s="283"/>
      <c r="B373" s="284" t="s">
        <v>151</v>
      </c>
      <c r="C373" s="285" t="s">
        <v>152</v>
      </c>
      <c r="D373" s="285"/>
      <c r="E373" s="285"/>
      <c r="F373" s="287">
        <f t="shared" si="78"/>
        <v>0</v>
      </c>
      <c r="G373" s="287">
        <f t="shared" si="78"/>
        <v>0</v>
      </c>
      <c r="H373" s="287">
        <f t="shared" si="78"/>
        <v>0</v>
      </c>
    </row>
    <row r="374" spans="1:8" s="78" customFormat="1" ht="15" customHeight="1" hidden="1">
      <c r="A374" s="120"/>
      <c r="B374" s="232" t="s">
        <v>127</v>
      </c>
      <c r="C374" s="29" t="s">
        <v>153</v>
      </c>
      <c r="D374" s="29"/>
      <c r="E374" s="29"/>
      <c r="F374" s="96">
        <f t="shared" si="78"/>
        <v>0</v>
      </c>
      <c r="G374" s="96">
        <f t="shared" si="78"/>
        <v>0</v>
      </c>
      <c r="H374" s="96">
        <f t="shared" si="78"/>
        <v>0</v>
      </c>
    </row>
    <row r="375" spans="1:8" s="78" customFormat="1" ht="30" customHeight="1" hidden="1">
      <c r="A375" s="129"/>
      <c r="B375" s="250" t="s">
        <v>154</v>
      </c>
      <c r="C375" s="130" t="s">
        <v>155</v>
      </c>
      <c r="D375" s="130"/>
      <c r="E375" s="130"/>
      <c r="F375" s="131">
        <f t="shared" si="78"/>
        <v>0</v>
      </c>
      <c r="G375" s="131">
        <f t="shared" si="78"/>
        <v>0</v>
      </c>
      <c r="H375" s="131">
        <f t="shared" si="78"/>
        <v>0</v>
      </c>
    </row>
    <row r="376" spans="1:8" s="78" customFormat="1" ht="60" customHeight="1" hidden="1">
      <c r="A376" s="120"/>
      <c r="B376" s="232" t="s">
        <v>73</v>
      </c>
      <c r="C376" s="29" t="s">
        <v>155</v>
      </c>
      <c r="D376" s="29" t="s">
        <v>74</v>
      </c>
      <c r="E376" s="29"/>
      <c r="F376" s="96">
        <f t="shared" si="78"/>
        <v>0</v>
      </c>
      <c r="G376" s="96">
        <f t="shared" si="78"/>
        <v>0</v>
      </c>
      <c r="H376" s="96">
        <f t="shared" si="78"/>
        <v>0</v>
      </c>
    </row>
    <row r="377" spans="1:8" s="78" customFormat="1" ht="30" customHeight="1" hidden="1">
      <c r="A377" s="120"/>
      <c r="B377" s="232" t="s">
        <v>131</v>
      </c>
      <c r="C377" s="29" t="s">
        <v>155</v>
      </c>
      <c r="D377" s="29" t="s">
        <v>132</v>
      </c>
      <c r="E377" s="29"/>
      <c r="F377" s="96">
        <f t="shared" si="78"/>
        <v>0</v>
      </c>
      <c r="G377" s="96">
        <f t="shared" si="78"/>
        <v>0</v>
      </c>
      <c r="H377" s="96">
        <f t="shared" si="78"/>
        <v>0</v>
      </c>
    </row>
    <row r="378" spans="1:8" s="78" customFormat="1" ht="45" customHeight="1" hidden="1">
      <c r="A378" s="120"/>
      <c r="B378" s="232" t="s">
        <v>134</v>
      </c>
      <c r="C378" s="29" t="s">
        <v>155</v>
      </c>
      <c r="D378" s="29" t="s">
        <v>132</v>
      </c>
      <c r="E378" s="29" t="s">
        <v>135</v>
      </c>
      <c r="F378" s="96">
        <v>0</v>
      </c>
      <c r="G378" s="96">
        <v>0</v>
      </c>
      <c r="H378" s="96">
        <v>0</v>
      </c>
    </row>
    <row r="379" spans="1:8" s="78" customFormat="1" ht="45" customHeight="1">
      <c r="A379" s="283"/>
      <c r="B379" s="284" t="s">
        <v>156</v>
      </c>
      <c r="C379" s="285" t="s">
        <v>157</v>
      </c>
      <c r="D379" s="286"/>
      <c r="E379" s="286"/>
      <c r="F379" s="287">
        <f aca="true" t="shared" si="79" ref="F379:H383">F380</f>
        <v>1672.246</v>
      </c>
      <c r="G379" s="287">
        <f t="shared" si="79"/>
        <v>1789.306</v>
      </c>
      <c r="H379" s="287">
        <f t="shared" si="79"/>
        <v>1914.536</v>
      </c>
    </row>
    <row r="380" spans="1:8" s="78" customFormat="1" ht="15" customHeight="1">
      <c r="A380" s="120"/>
      <c r="B380" s="232" t="s">
        <v>127</v>
      </c>
      <c r="C380" s="29" t="s">
        <v>158</v>
      </c>
      <c r="D380" s="30"/>
      <c r="E380" s="30"/>
      <c r="F380" s="96">
        <f t="shared" si="79"/>
        <v>1672.246</v>
      </c>
      <c r="G380" s="96">
        <f t="shared" si="79"/>
        <v>1789.306</v>
      </c>
      <c r="H380" s="96">
        <f t="shared" si="79"/>
        <v>1914.536</v>
      </c>
    </row>
    <row r="381" spans="1:8" s="78" customFormat="1" ht="15" customHeight="1">
      <c r="A381" s="129"/>
      <c r="B381" s="250" t="s">
        <v>159</v>
      </c>
      <c r="C381" s="130" t="s">
        <v>160</v>
      </c>
      <c r="D381" s="139"/>
      <c r="E381" s="139"/>
      <c r="F381" s="131">
        <f t="shared" si="79"/>
        <v>1672.246</v>
      </c>
      <c r="G381" s="131">
        <f t="shared" si="79"/>
        <v>1789.306</v>
      </c>
      <c r="H381" s="131">
        <f t="shared" si="79"/>
        <v>1914.536</v>
      </c>
    </row>
    <row r="382" spans="1:8" s="78" customFormat="1" ht="60" customHeight="1">
      <c r="A382" s="120"/>
      <c r="B382" s="232" t="s">
        <v>73</v>
      </c>
      <c r="C382" s="29" t="s">
        <v>160</v>
      </c>
      <c r="D382" s="30">
        <v>100</v>
      </c>
      <c r="E382" s="30"/>
      <c r="F382" s="96">
        <f t="shared" si="79"/>
        <v>1672.246</v>
      </c>
      <c r="G382" s="96">
        <f t="shared" si="79"/>
        <v>1789.306</v>
      </c>
      <c r="H382" s="96">
        <f t="shared" si="79"/>
        <v>1914.536</v>
      </c>
    </row>
    <row r="383" spans="1:8" s="78" customFormat="1" ht="30" customHeight="1">
      <c r="A383" s="120"/>
      <c r="B383" s="232" t="s">
        <v>131</v>
      </c>
      <c r="C383" s="29" t="s">
        <v>160</v>
      </c>
      <c r="D383" s="29" t="s">
        <v>132</v>
      </c>
      <c r="E383" s="30"/>
      <c r="F383" s="96">
        <f t="shared" si="79"/>
        <v>1672.246</v>
      </c>
      <c r="G383" s="96">
        <f t="shared" si="79"/>
        <v>1789.306</v>
      </c>
      <c r="H383" s="96">
        <f t="shared" si="79"/>
        <v>1914.536</v>
      </c>
    </row>
    <row r="384" spans="1:8" s="78" customFormat="1" ht="45" customHeight="1">
      <c r="A384" s="120"/>
      <c r="B384" s="232" t="s">
        <v>642</v>
      </c>
      <c r="C384" s="29" t="s">
        <v>160</v>
      </c>
      <c r="D384" s="29" t="s">
        <v>132</v>
      </c>
      <c r="E384" s="29" t="s">
        <v>133</v>
      </c>
      <c r="F384" s="96">
        <f>1284.367+387.879</f>
        <v>1672.246</v>
      </c>
      <c r="G384" s="96">
        <f>1374.275+415.031</f>
        <v>1789.306</v>
      </c>
      <c r="H384" s="96">
        <f>1470.458+444.078</f>
        <v>1914.536</v>
      </c>
    </row>
    <row r="385" spans="1:8" s="78" customFormat="1" ht="30" customHeight="1">
      <c r="A385" s="87">
        <v>20</v>
      </c>
      <c r="B385" s="240" t="s">
        <v>161</v>
      </c>
      <c r="C385" s="89" t="s">
        <v>162</v>
      </c>
      <c r="D385" s="122"/>
      <c r="E385" s="103"/>
      <c r="F385" s="90">
        <f aca="true" t="shared" si="80" ref="F385:H387">F386</f>
        <v>664.8604</v>
      </c>
      <c r="G385" s="90">
        <f t="shared" si="80"/>
        <v>655.028</v>
      </c>
      <c r="H385" s="90">
        <f t="shared" si="80"/>
        <v>620</v>
      </c>
    </row>
    <row r="386" spans="1:8" s="78" customFormat="1" ht="15" customHeight="1">
      <c r="A386" s="123"/>
      <c r="B386" s="232" t="s">
        <v>127</v>
      </c>
      <c r="C386" s="30" t="s">
        <v>163</v>
      </c>
      <c r="D386" s="33"/>
      <c r="E386" s="29"/>
      <c r="F386" s="95">
        <f t="shared" si="80"/>
        <v>664.8604</v>
      </c>
      <c r="G386" s="95">
        <f t="shared" si="80"/>
        <v>655.028</v>
      </c>
      <c r="H386" s="95">
        <f t="shared" si="80"/>
        <v>620</v>
      </c>
    </row>
    <row r="387" spans="1:8" s="78" customFormat="1" ht="15" customHeight="1">
      <c r="A387" s="123"/>
      <c r="B387" s="232" t="s">
        <v>127</v>
      </c>
      <c r="C387" s="30" t="s">
        <v>164</v>
      </c>
      <c r="D387" s="33"/>
      <c r="E387" s="29"/>
      <c r="F387" s="95">
        <f t="shared" si="80"/>
        <v>664.8604</v>
      </c>
      <c r="G387" s="95">
        <f t="shared" si="80"/>
        <v>655.028</v>
      </c>
      <c r="H387" s="95">
        <f t="shared" si="80"/>
        <v>620</v>
      </c>
    </row>
    <row r="388" spans="1:8" s="78" customFormat="1" ht="15" customHeight="1">
      <c r="A388" s="227"/>
      <c r="B388" s="250" t="s">
        <v>165</v>
      </c>
      <c r="C388" s="130" t="s">
        <v>166</v>
      </c>
      <c r="D388" s="288"/>
      <c r="E388" s="130"/>
      <c r="F388" s="289">
        <f>F389+F393+F395</f>
        <v>664.8604</v>
      </c>
      <c r="G388" s="289">
        <f>G389+G393+G395</f>
        <v>655.028</v>
      </c>
      <c r="H388" s="289">
        <f>H389+H393+H395</f>
        <v>620</v>
      </c>
    </row>
    <row r="389" spans="1:8" s="78" customFormat="1" ht="30" customHeight="1">
      <c r="A389" s="123"/>
      <c r="B389" s="232" t="s">
        <v>50</v>
      </c>
      <c r="C389" s="29" t="s">
        <v>166</v>
      </c>
      <c r="D389" s="33" t="s">
        <v>64</v>
      </c>
      <c r="E389" s="29"/>
      <c r="F389" s="95">
        <f aca="true" t="shared" si="81" ref="F389:H390">F390</f>
        <v>131</v>
      </c>
      <c r="G389" s="95">
        <f t="shared" si="81"/>
        <v>120</v>
      </c>
      <c r="H389" s="95">
        <f t="shared" si="81"/>
        <v>120</v>
      </c>
    </row>
    <row r="390" spans="1:8" s="78" customFormat="1" ht="30" customHeight="1">
      <c r="A390" s="120"/>
      <c r="B390" s="232" t="s">
        <v>51</v>
      </c>
      <c r="C390" s="29" t="s">
        <v>166</v>
      </c>
      <c r="D390" s="33" t="s">
        <v>52</v>
      </c>
      <c r="E390" s="29"/>
      <c r="F390" s="96">
        <f t="shared" si="81"/>
        <v>131</v>
      </c>
      <c r="G390" s="96">
        <f t="shared" si="81"/>
        <v>120</v>
      </c>
      <c r="H390" s="96">
        <f t="shared" si="81"/>
        <v>120</v>
      </c>
    </row>
    <row r="391" spans="1:8" s="78" customFormat="1" ht="15" customHeight="1">
      <c r="A391" s="120"/>
      <c r="B391" s="232" t="s">
        <v>114</v>
      </c>
      <c r="C391" s="29" t="s">
        <v>166</v>
      </c>
      <c r="D391" s="29" t="s">
        <v>52</v>
      </c>
      <c r="E391" s="29" t="s">
        <v>115</v>
      </c>
      <c r="F391" s="96">
        <f>20+7+4+95+5</f>
        <v>131</v>
      </c>
      <c r="G391" s="96">
        <f>(95+5)+20</f>
        <v>120</v>
      </c>
      <c r="H391" s="96">
        <f>(95+5)+20</f>
        <v>120</v>
      </c>
    </row>
    <row r="392" spans="1:8" s="78" customFormat="1" ht="15" customHeight="1">
      <c r="A392" s="120"/>
      <c r="B392" s="232" t="s">
        <v>78</v>
      </c>
      <c r="C392" s="29" t="s">
        <v>166</v>
      </c>
      <c r="D392" s="29" t="s">
        <v>79</v>
      </c>
      <c r="E392" s="29"/>
      <c r="F392" s="96">
        <f>F393+F395</f>
        <v>533.8604</v>
      </c>
      <c r="G392" s="96">
        <f>G393+G395</f>
        <v>535.028</v>
      </c>
      <c r="H392" s="96">
        <f>H393+H395</f>
        <v>500</v>
      </c>
    </row>
    <row r="393" spans="1:8" s="78" customFormat="1" ht="15" customHeight="1" hidden="1">
      <c r="A393" s="120"/>
      <c r="B393" s="232" t="s">
        <v>167</v>
      </c>
      <c r="C393" s="29" t="s">
        <v>166</v>
      </c>
      <c r="D393" s="29" t="s">
        <v>168</v>
      </c>
      <c r="E393" s="29"/>
      <c r="F393" s="96">
        <f>F394</f>
        <v>0</v>
      </c>
      <c r="G393" s="96">
        <f>G394</f>
        <v>0</v>
      </c>
      <c r="H393" s="96">
        <f>H394</f>
        <v>0</v>
      </c>
    </row>
    <row r="394" spans="1:8" s="78" customFormat="1" ht="15" customHeight="1" hidden="1">
      <c r="A394" s="120"/>
      <c r="B394" s="232" t="s">
        <v>114</v>
      </c>
      <c r="C394" s="29" t="s">
        <v>166</v>
      </c>
      <c r="D394" s="29" t="s">
        <v>168</v>
      </c>
      <c r="E394" s="29" t="s">
        <v>115</v>
      </c>
      <c r="F394" s="96">
        <v>0</v>
      </c>
      <c r="G394" s="96">
        <v>0</v>
      </c>
      <c r="H394" s="96">
        <v>0</v>
      </c>
    </row>
    <row r="395" spans="1:8" s="78" customFormat="1" ht="15" customHeight="1">
      <c r="A395" s="120"/>
      <c r="B395" s="232" t="s">
        <v>80</v>
      </c>
      <c r="C395" s="29" t="s">
        <v>166</v>
      </c>
      <c r="D395" s="29" t="s">
        <v>81</v>
      </c>
      <c r="E395" s="29"/>
      <c r="F395" s="96">
        <f>F396</f>
        <v>533.8604</v>
      </c>
      <c r="G395" s="96">
        <f>G396</f>
        <v>535.028</v>
      </c>
      <c r="H395" s="96">
        <f>H396</f>
        <v>500</v>
      </c>
    </row>
    <row r="396" spans="1:8" s="78" customFormat="1" ht="15" customHeight="1">
      <c r="A396" s="120"/>
      <c r="B396" s="232" t="s">
        <v>114</v>
      </c>
      <c r="C396" s="29" t="s">
        <v>166</v>
      </c>
      <c r="D396" s="29" t="s">
        <v>81</v>
      </c>
      <c r="E396" s="29" t="s">
        <v>115</v>
      </c>
      <c r="F396" s="96">
        <f>500+33.8604</f>
        <v>533.8604</v>
      </c>
      <c r="G396" s="96">
        <f>500+35.028</f>
        <v>535.028</v>
      </c>
      <c r="H396" s="96">
        <f>500</f>
        <v>500</v>
      </c>
    </row>
    <row r="397" spans="1:8" s="78" customFormat="1" ht="30" customHeight="1" hidden="1">
      <c r="A397" s="87"/>
      <c r="B397" s="240" t="s">
        <v>169</v>
      </c>
      <c r="C397" s="89" t="s">
        <v>170</v>
      </c>
      <c r="D397" s="122"/>
      <c r="E397" s="103"/>
      <c r="F397" s="90">
        <f>F398</f>
        <v>0</v>
      </c>
      <c r="G397" s="90">
        <f>G398</f>
        <v>0</v>
      </c>
      <c r="H397" s="90">
        <f>H398</f>
        <v>0</v>
      </c>
    </row>
    <row r="398" spans="1:8" s="78" customFormat="1" ht="15" customHeight="1" hidden="1">
      <c r="A398" s="123"/>
      <c r="B398" s="232" t="s">
        <v>127</v>
      </c>
      <c r="C398" s="29" t="s">
        <v>222</v>
      </c>
      <c r="D398" s="33"/>
      <c r="E398" s="29"/>
      <c r="F398" s="124">
        <f>F400</f>
        <v>0</v>
      </c>
      <c r="G398" s="124">
        <f>G400</f>
        <v>0</v>
      </c>
      <c r="H398" s="124">
        <f>H400</f>
        <v>0</v>
      </c>
    </row>
    <row r="399" spans="1:8" s="78" customFormat="1" ht="15" customHeight="1" hidden="1">
      <c r="A399" s="123"/>
      <c r="B399" s="232" t="s">
        <v>127</v>
      </c>
      <c r="C399" s="29" t="s">
        <v>171</v>
      </c>
      <c r="D399" s="33"/>
      <c r="E399" s="29"/>
      <c r="F399" s="124">
        <f>F400</f>
        <v>0</v>
      </c>
      <c r="G399" s="124">
        <f>G400</f>
        <v>0</v>
      </c>
      <c r="H399" s="124">
        <f>H400</f>
        <v>0</v>
      </c>
    </row>
    <row r="400" spans="1:8" s="78" customFormat="1" ht="30" customHeight="1" hidden="1">
      <c r="A400" s="129"/>
      <c r="B400" s="250" t="s">
        <v>71</v>
      </c>
      <c r="C400" s="130" t="s">
        <v>172</v>
      </c>
      <c r="D400" s="288"/>
      <c r="E400" s="130"/>
      <c r="F400" s="131">
        <f>F401+F404+F408</f>
        <v>0</v>
      </c>
      <c r="G400" s="131">
        <f>G401+G404+G408</f>
        <v>0</v>
      </c>
      <c r="H400" s="131">
        <f>H401+H404+H408</f>
        <v>0</v>
      </c>
    </row>
    <row r="401" spans="1:8" s="78" customFormat="1" ht="60" customHeight="1" hidden="1">
      <c r="A401" s="120"/>
      <c r="B401" s="232" t="s">
        <v>73</v>
      </c>
      <c r="C401" s="29" t="s">
        <v>172</v>
      </c>
      <c r="D401" s="33" t="s">
        <v>74</v>
      </c>
      <c r="E401" s="29"/>
      <c r="F401" s="96">
        <f aca="true" t="shared" si="82" ref="F401:H402">F402</f>
        <v>0</v>
      </c>
      <c r="G401" s="96">
        <f t="shared" si="82"/>
        <v>0</v>
      </c>
      <c r="H401" s="96">
        <f t="shared" si="82"/>
        <v>0</v>
      </c>
    </row>
    <row r="402" spans="1:8" s="78" customFormat="1" ht="15" customHeight="1" hidden="1">
      <c r="A402" s="120"/>
      <c r="B402" s="232" t="s">
        <v>75</v>
      </c>
      <c r="C402" s="29" t="s">
        <v>172</v>
      </c>
      <c r="D402" s="29" t="s">
        <v>82</v>
      </c>
      <c r="E402" s="30"/>
      <c r="F402" s="96">
        <f t="shared" si="82"/>
        <v>0</v>
      </c>
      <c r="G402" s="96">
        <f t="shared" si="82"/>
        <v>0</v>
      </c>
      <c r="H402" s="96">
        <f t="shared" si="82"/>
        <v>0</v>
      </c>
    </row>
    <row r="403" spans="1:8" s="78" customFormat="1" ht="15" customHeight="1" hidden="1">
      <c r="A403" s="120"/>
      <c r="B403" s="232" t="s">
        <v>173</v>
      </c>
      <c r="C403" s="29" t="s">
        <v>172</v>
      </c>
      <c r="D403" s="29" t="s">
        <v>82</v>
      </c>
      <c r="E403" s="29" t="s">
        <v>174</v>
      </c>
      <c r="F403" s="96">
        <v>0</v>
      </c>
      <c r="G403" s="96">
        <v>0</v>
      </c>
      <c r="H403" s="96">
        <v>0</v>
      </c>
    </row>
    <row r="404" spans="1:8" s="78" customFormat="1" ht="30" customHeight="1" hidden="1">
      <c r="A404" s="120"/>
      <c r="B404" s="232" t="s">
        <v>50</v>
      </c>
      <c r="C404" s="29" t="s">
        <v>172</v>
      </c>
      <c r="D404" s="29" t="s">
        <v>64</v>
      </c>
      <c r="E404" s="29"/>
      <c r="F404" s="96">
        <f aca="true" t="shared" si="83" ref="F404:H405">F405</f>
        <v>0</v>
      </c>
      <c r="G404" s="96">
        <f t="shared" si="83"/>
        <v>0</v>
      </c>
      <c r="H404" s="96">
        <f t="shared" si="83"/>
        <v>0</v>
      </c>
    </row>
    <row r="405" spans="1:8" s="78" customFormat="1" ht="30" customHeight="1" hidden="1">
      <c r="A405" s="120"/>
      <c r="B405" s="232" t="s">
        <v>51</v>
      </c>
      <c r="C405" s="29" t="s">
        <v>172</v>
      </c>
      <c r="D405" s="29" t="s">
        <v>52</v>
      </c>
      <c r="E405" s="30"/>
      <c r="F405" s="96">
        <f t="shared" si="83"/>
        <v>0</v>
      </c>
      <c r="G405" s="96">
        <f t="shared" si="83"/>
        <v>0</v>
      </c>
      <c r="H405" s="96">
        <f t="shared" si="83"/>
        <v>0</v>
      </c>
    </row>
    <row r="406" spans="1:8" s="78" customFormat="1" ht="15" customHeight="1" hidden="1">
      <c r="A406" s="120"/>
      <c r="B406" s="232" t="s">
        <v>173</v>
      </c>
      <c r="C406" s="29" t="s">
        <v>172</v>
      </c>
      <c r="D406" s="29" t="s">
        <v>52</v>
      </c>
      <c r="E406" s="29" t="s">
        <v>174</v>
      </c>
      <c r="F406" s="96">
        <v>0</v>
      </c>
      <c r="G406" s="96">
        <v>0</v>
      </c>
      <c r="H406" s="96">
        <v>0</v>
      </c>
    </row>
    <row r="407" spans="1:8" s="78" customFormat="1" ht="15" customHeight="1" hidden="1">
      <c r="A407" s="120"/>
      <c r="B407" s="232" t="s">
        <v>78</v>
      </c>
      <c r="C407" s="29" t="s">
        <v>172</v>
      </c>
      <c r="D407" s="29" t="s">
        <v>79</v>
      </c>
      <c r="E407" s="29"/>
      <c r="F407" s="96">
        <f aca="true" t="shared" si="84" ref="F407:H408">F408</f>
        <v>0</v>
      </c>
      <c r="G407" s="96">
        <f t="shared" si="84"/>
        <v>0</v>
      </c>
      <c r="H407" s="96">
        <f t="shared" si="84"/>
        <v>0</v>
      </c>
    </row>
    <row r="408" spans="1:8" s="78" customFormat="1" ht="15" customHeight="1" hidden="1">
      <c r="A408" s="120"/>
      <c r="B408" s="232" t="s">
        <v>80</v>
      </c>
      <c r="C408" s="29" t="s">
        <v>172</v>
      </c>
      <c r="D408" s="29" t="s">
        <v>81</v>
      </c>
      <c r="E408" s="30"/>
      <c r="F408" s="96">
        <f t="shared" si="84"/>
        <v>0</v>
      </c>
      <c r="G408" s="96">
        <f t="shared" si="84"/>
        <v>0</v>
      </c>
      <c r="H408" s="96">
        <f t="shared" si="84"/>
        <v>0</v>
      </c>
    </row>
    <row r="409" spans="1:8" s="78" customFormat="1" ht="15" customHeight="1" hidden="1">
      <c r="A409" s="120"/>
      <c r="B409" s="232" t="s">
        <v>173</v>
      </c>
      <c r="C409" s="29" t="s">
        <v>172</v>
      </c>
      <c r="D409" s="29" t="s">
        <v>81</v>
      </c>
      <c r="E409" s="29" t="s">
        <v>174</v>
      </c>
      <c r="F409" s="96">
        <v>0</v>
      </c>
      <c r="G409" s="96">
        <v>0</v>
      </c>
      <c r="H409" s="96">
        <v>0</v>
      </c>
    </row>
    <row r="410" spans="1:8" s="78" customFormat="1" ht="45" customHeight="1">
      <c r="A410" s="87">
        <v>21</v>
      </c>
      <c r="B410" s="251" t="s">
        <v>230</v>
      </c>
      <c r="C410" s="116" t="s">
        <v>175</v>
      </c>
      <c r="D410" s="111"/>
      <c r="E410" s="111"/>
      <c r="F410" s="90">
        <f aca="true" t="shared" si="85" ref="F410:H411">F411</f>
        <v>8727.832</v>
      </c>
      <c r="G410" s="90">
        <f t="shared" si="85"/>
        <v>3064.0719999999997</v>
      </c>
      <c r="H410" s="90">
        <f t="shared" si="85"/>
        <v>30389.034999999996</v>
      </c>
    </row>
    <row r="411" spans="1:8" s="78" customFormat="1" ht="15" customHeight="1">
      <c r="A411" s="123"/>
      <c r="B411" s="232" t="s">
        <v>127</v>
      </c>
      <c r="C411" s="33" t="s">
        <v>176</v>
      </c>
      <c r="D411" s="30"/>
      <c r="E411" s="30"/>
      <c r="F411" s="95">
        <f t="shared" si="85"/>
        <v>8727.832</v>
      </c>
      <c r="G411" s="95">
        <f t="shared" si="85"/>
        <v>3064.0719999999997</v>
      </c>
      <c r="H411" s="95">
        <f t="shared" si="85"/>
        <v>30389.034999999996</v>
      </c>
    </row>
    <row r="412" spans="1:8" s="78" customFormat="1" ht="15" customHeight="1">
      <c r="A412" s="123"/>
      <c r="B412" s="232" t="s">
        <v>127</v>
      </c>
      <c r="C412" s="33" t="s">
        <v>177</v>
      </c>
      <c r="D412" s="30"/>
      <c r="E412" s="30"/>
      <c r="F412" s="95">
        <f>F413+F423+F427+F431+F435+F439+F443+F447+F454+F458+F465+F472+F479+F483+F490+F494+F499+F503+F510</f>
        <v>8727.832</v>
      </c>
      <c r="G412" s="95">
        <f>G413+G423+G427+G431+G435+G439+G443+G447+G454+G458+G465+G472+G479+G483+G490+G494+G499+G503+G510</f>
        <v>3064.0719999999997</v>
      </c>
      <c r="H412" s="95">
        <f>H413+H423+H427+H431+H435+H439+H443+H447+H454+H458+H465+H472+H479+H483+H490+H494+H499+H503+H510</f>
        <v>30389.034999999996</v>
      </c>
    </row>
    <row r="413" spans="1:8" s="78" customFormat="1" ht="30" customHeight="1">
      <c r="A413" s="91"/>
      <c r="B413" s="241" t="s">
        <v>71</v>
      </c>
      <c r="C413" s="118" t="s">
        <v>178</v>
      </c>
      <c r="D413" s="102"/>
      <c r="E413" s="102"/>
      <c r="F413" s="94">
        <f>F414+F417+F420</f>
        <v>1464.32</v>
      </c>
      <c r="G413" s="94">
        <f>G414+G417+G420</f>
        <v>0</v>
      </c>
      <c r="H413" s="94">
        <f>H414+H417+H420</f>
        <v>0</v>
      </c>
    </row>
    <row r="414" spans="1:8" s="78" customFormat="1" ht="60" customHeight="1">
      <c r="A414" s="310"/>
      <c r="B414" s="242" t="s">
        <v>73</v>
      </c>
      <c r="C414" s="29" t="s">
        <v>178</v>
      </c>
      <c r="D414" s="29" t="s">
        <v>74</v>
      </c>
      <c r="E414" s="29"/>
      <c r="F414" s="96">
        <f aca="true" t="shared" si="86" ref="F414:H415">F415</f>
        <v>130.2</v>
      </c>
      <c r="G414" s="96">
        <f t="shared" si="86"/>
        <v>0</v>
      </c>
      <c r="H414" s="96">
        <f t="shared" si="86"/>
        <v>0</v>
      </c>
    </row>
    <row r="415" spans="1:8" s="78" customFormat="1" ht="15" customHeight="1">
      <c r="A415" s="310"/>
      <c r="B415" s="232" t="s">
        <v>75</v>
      </c>
      <c r="C415" s="29" t="s">
        <v>178</v>
      </c>
      <c r="D415" s="30">
        <v>110</v>
      </c>
      <c r="E415" s="30"/>
      <c r="F415" s="95">
        <f t="shared" si="86"/>
        <v>130.2</v>
      </c>
      <c r="G415" s="95">
        <f t="shared" si="86"/>
        <v>0</v>
      </c>
      <c r="H415" s="95">
        <f t="shared" si="86"/>
        <v>0</v>
      </c>
    </row>
    <row r="416" spans="1:8" s="78" customFormat="1" ht="15" customHeight="1">
      <c r="A416" s="310"/>
      <c r="B416" s="232" t="s">
        <v>76</v>
      </c>
      <c r="C416" s="29" t="s">
        <v>178</v>
      </c>
      <c r="D416" s="30">
        <v>110</v>
      </c>
      <c r="E416" s="29" t="s">
        <v>77</v>
      </c>
      <c r="F416" s="434">
        <f>100+30.2</f>
        <v>130.2</v>
      </c>
      <c r="G416" s="95">
        <v>0</v>
      </c>
      <c r="H416" s="95">
        <v>0</v>
      </c>
    </row>
    <row r="417" spans="1:8" s="78" customFormat="1" ht="30" customHeight="1">
      <c r="A417" s="123"/>
      <c r="B417" s="232" t="s">
        <v>50</v>
      </c>
      <c r="C417" s="33" t="s">
        <v>178</v>
      </c>
      <c r="D417" s="30">
        <v>200</v>
      </c>
      <c r="E417" s="30"/>
      <c r="F417" s="95">
        <f aca="true" t="shared" si="87" ref="F417:H418">F418</f>
        <v>1334.12</v>
      </c>
      <c r="G417" s="95">
        <f t="shared" si="87"/>
        <v>0</v>
      </c>
      <c r="H417" s="95">
        <f t="shared" si="87"/>
        <v>0</v>
      </c>
    </row>
    <row r="418" spans="1:8" s="78" customFormat="1" ht="30" customHeight="1">
      <c r="A418" s="123"/>
      <c r="B418" s="232" t="s">
        <v>51</v>
      </c>
      <c r="C418" s="33" t="s">
        <v>178</v>
      </c>
      <c r="D418" s="30">
        <v>240</v>
      </c>
      <c r="E418" s="30"/>
      <c r="F418" s="95">
        <f t="shared" si="87"/>
        <v>1334.12</v>
      </c>
      <c r="G418" s="95">
        <f t="shared" si="87"/>
        <v>0</v>
      </c>
      <c r="H418" s="95">
        <f t="shared" si="87"/>
        <v>0</v>
      </c>
    </row>
    <row r="419" spans="1:8" s="78" customFormat="1" ht="15" customHeight="1">
      <c r="A419" s="123"/>
      <c r="B419" s="232" t="s">
        <v>76</v>
      </c>
      <c r="C419" s="33" t="s">
        <v>178</v>
      </c>
      <c r="D419" s="30">
        <v>240</v>
      </c>
      <c r="E419" s="29" t="s">
        <v>77</v>
      </c>
      <c r="F419" s="434">
        <f>844.8+253.44+123.88+90+22</f>
        <v>1334.12</v>
      </c>
      <c r="G419" s="95">
        <v>0</v>
      </c>
      <c r="H419" s="95">
        <v>0</v>
      </c>
    </row>
    <row r="420" spans="1:8" s="78" customFormat="1" ht="15" customHeight="1" hidden="1">
      <c r="A420" s="123"/>
      <c r="B420" s="232" t="s">
        <v>78</v>
      </c>
      <c r="C420" s="33" t="s">
        <v>178</v>
      </c>
      <c r="D420" s="30">
        <v>800</v>
      </c>
      <c r="E420" s="29"/>
      <c r="F420" s="95">
        <f aca="true" t="shared" si="88" ref="F420:H421">F421</f>
        <v>0</v>
      </c>
      <c r="G420" s="95">
        <f t="shared" si="88"/>
        <v>0</v>
      </c>
      <c r="H420" s="95">
        <f t="shared" si="88"/>
        <v>0</v>
      </c>
    </row>
    <row r="421" spans="1:8" s="78" customFormat="1" ht="15" customHeight="1" hidden="1">
      <c r="A421" s="123"/>
      <c r="B421" s="232" t="s">
        <v>167</v>
      </c>
      <c r="C421" s="33" t="s">
        <v>178</v>
      </c>
      <c r="D421" s="30">
        <v>830</v>
      </c>
      <c r="E421" s="30"/>
      <c r="F421" s="95">
        <f t="shared" si="88"/>
        <v>0</v>
      </c>
      <c r="G421" s="95">
        <f t="shared" si="88"/>
        <v>0</v>
      </c>
      <c r="H421" s="95">
        <f t="shared" si="88"/>
        <v>0</v>
      </c>
    </row>
    <row r="422" spans="1:8" s="78" customFormat="1" ht="15" customHeight="1" hidden="1">
      <c r="A422" s="123"/>
      <c r="B422" s="232" t="s">
        <v>76</v>
      </c>
      <c r="C422" s="33" t="s">
        <v>178</v>
      </c>
      <c r="D422" s="30">
        <v>830</v>
      </c>
      <c r="E422" s="29" t="s">
        <v>77</v>
      </c>
      <c r="F422" s="95">
        <v>0</v>
      </c>
      <c r="G422" s="95">
        <v>0</v>
      </c>
      <c r="H422" s="95">
        <v>0</v>
      </c>
    </row>
    <row r="423" spans="1:8" s="78" customFormat="1" ht="30" customHeight="1">
      <c r="A423" s="91"/>
      <c r="B423" s="241" t="s">
        <v>180</v>
      </c>
      <c r="C423" s="102" t="s">
        <v>181</v>
      </c>
      <c r="D423" s="102"/>
      <c r="E423" s="102"/>
      <c r="F423" s="106">
        <f>F425</f>
        <v>653.712</v>
      </c>
      <c r="G423" s="106">
        <f>G425</f>
        <v>699.472</v>
      </c>
      <c r="H423" s="106">
        <f>H425</f>
        <v>748.435</v>
      </c>
    </row>
    <row r="424" spans="1:8" s="78" customFormat="1" ht="15" customHeight="1">
      <c r="A424" s="123"/>
      <c r="B424" s="232" t="s">
        <v>182</v>
      </c>
      <c r="C424" s="30" t="s">
        <v>181</v>
      </c>
      <c r="D424" s="30">
        <v>300</v>
      </c>
      <c r="E424" s="30"/>
      <c r="F424" s="96">
        <f aca="true" t="shared" si="89" ref="F424:H425">F425</f>
        <v>653.712</v>
      </c>
      <c r="G424" s="96">
        <f t="shared" si="89"/>
        <v>699.472</v>
      </c>
      <c r="H424" s="96">
        <f t="shared" si="89"/>
        <v>748.435</v>
      </c>
    </row>
    <row r="425" spans="1:8" s="78" customFormat="1" ht="30" customHeight="1">
      <c r="A425" s="123"/>
      <c r="B425" s="232" t="s">
        <v>183</v>
      </c>
      <c r="C425" s="30" t="s">
        <v>181</v>
      </c>
      <c r="D425" s="29" t="s">
        <v>184</v>
      </c>
      <c r="E425" s="30"/>
      <c r="F425" s="96">
        <f t="shared" si="89"/>
        <v>653.712</v>
      </c>
      <c r="G425" s="96">
        <f t="shared" si="89"/>
        <v>699.472</v>
      </c>
      <c r="H425" s="96">
        <f t="shared" si="89"/>
        <v>748.435</v>
      </c>
    </row>
    <row r="426" spans="1:8" s="78" customFormat="1" ht="15" customHeight="1">
      <c r="A426" s="123"/>
      <c r="B426" s="232" t="s">
        <v>185</v>
      </c>
      <c r="C426" s="30" t="s">
        <v>181</v>
      </c>
      <c r="D426" s="29" t="s">
        <v>184</v>
      </c>
      <c r="E426" s="30">
        <v>1001</v>
      </c>
      <c r="F426" s="96">
        <v>653.712</v>
      </c>
      <c r="G426" s="96">
        <v>699.472</v>
      </c>
      <c r="H426" s="96">
        <v>748.435</v>
      </c>
    </row>
    <row r="427" spans="1:8" s="78" customFormat="1" ht="15" customHeight="1" hidden="1">
      <c r="A427" s="91"/>
      <c r="B427" s="241" t="s">
        <v>276</v>
      </c>
      <c r="C427" s="118" t="s">
        <v>275</v>
      </c>
      <c r="D427" s="92"/>
      <c r="E427" s="92"/>
      <c r="F427" s="106">
        <f aca="true" t="shared" si="90" ref="F427:H429">F428</f>
        <v>0</v>
      </c>
      <c r="G427" s="106">
        <f t="shared" si="90"/>
        <v>0</v>
      </c>
      <c r="H427" s="106">
        <f t="shared" si="90"/>
        <v>0</v>
      </c>
    </row>
    <row r="428" spans="1:8" s="78" customFormat="1" ht="30" customHeight="1" hidden="1">
      <c r="A428" s="123"/>
      <c r="B428" s="232" t="s">
        <v>50</v>
      </c>
      <c r="C428" s="33" t="s">
        <v>275</v>
      </c>
      <c r="D428" s="29" t="s">
        <v>64</v>
      </c>
      <c r="E428" s="29"/>
      <c r="F428" s="96">
        <f t="shared" si="90"/>
        <v>0</v>
      </c>
      <c r="G428" s="96">
        <f t="shared" si="90"/>
        <v>0</v>
      </c>
      <c r="H428" s="96">
        <f t="shared" si="90"/>
        <v>0</v>
      </c>
    </row>
    <row r="429" spans="1:8" s="78" customFormat="1" ht="30" customHeight="1" hidden="1">
      <c r="A429" s="123"/>
      <c r="B429" s="232" t="s">
        <v>51</v>
      </c>
      <c r="C429" s="33" t="s">
        <v>275</v>
      </c>
      <c r="D429" s="29" t="s">
        <v>52</v>
      </c>
      <c r="E429" s="29"/>
      <c r="F429" s="96">
        <f t="shared" si="90"/>
        <v>0</v>
      </c>
      <c r="G429" s="96">
        <f t="shared" si="90"/>
        <v>0</v>
      </c>
      <c r="H429" s="96">
        <f t="shared" si="90"/>
        <v>0</v>
      </c>
    </row>
    <row r="430" spans="1:8" s="78" customFormat="1" ht="15" customHeight="1" hidden="1">
      <c r="A430" s="123"/>
      <c r="B430" s="232" t="s">
        <v>98</v>
      </c>
      <c r="C430" s="33" t="s">
        <v>275</v>
      </c>
      <c r="D430" s="29" t="s">
        <v>52</v>
      </c>
      <c r="E430" s="29" t="s">
        <v>99</v>
      </c>
      <c r="F430" s="96">
        <v>0</v>
      </c>
      <c r="G430" s="96">
        <v>0</v>
      </c>
      <c r="H430" s="96">
        <v>0</v>
      </c>
    </row>
    <row r="431" spans="1:8" s="78" customFormat="1" ht="30" customHeight="1">
      <c r="A431" s="91"/>
      <c r="B431" s="241" t="s">
        <v>186</v>
      </c>
      <c r="C431" s="92" t="s">
        <v>187</v>
      </c>
      <c r="D431" s="102"/>
      <c r="E431" s="102"/>
      <c r="F431" s="106">
        <f>F433</f>
        <v>158</v>
      </c>
      <c r="G431" s="106">
        <f>G433</f>
        <v>128</v>
      </c>
      <c r="H431" s="106">
        <f>H433</f>
        <v>100</v>
      </c>
    </row>
    <row r="432" spans="1:8" s="78" customFormat="1" ht="15" customHeight="1">
      <c r="A432" s="123"/>
      <c r="B432" s="232" t="s">
        <v>78</v>
      </c>
      <c r="C432" s="29" t="s">
        <v>187</v>
      </c>
      <c r="D432" s="30">
        <v>800</v>
      </c>
      <c r="E432" s="30"/>
      <c r="F432" s="96">
        <f aca="true" t="shared" si="91" ref="F432:H441">F433</f>
        <v>158</v>
      </c>
      <c r="G432" s="96">
        <f t="shared" si="91"/>
        <v>128</v>
      </c>
      <c r="H432" s="96">
        <f t="shared" si="91"/>
        <v>100</v>
      </c>
    </row>
    <row r="433" spans="1:8" s="78" customFormat="1" ht="15" customHeight="1">
      <c r="A433" s="123"/>
      <c r="B433" s="232" t="s">
        <v>188</v>
      </c>
      <c r="C433" s="29" t="s">
        <v>187</v>
      </c>
      <c r="D433" s="29" t="s">
        <v>189</v>
      </c>
      <c r="E433" s="30"/>
      <c r="F433" s="96">
        <f t="shared" si="91"/>
        <v>158</v>
      </c>
      <c r="G433" s="96">
        <f t="shared" si="91"/>
        <v>128</v>
      </c>
      <c r="H433" s="96">
        <f t="shared" si="91"/>
        <v>100</v>
      </c>
    </row>
    <row r="434" spans="1:8" s="78" customFormat="1" ht="15" customHeight="1">
      <c r="A434" s="123"/>
      <c r="B434" s="232" t="s">
        <v>190</v>
      </c>
      <c r="C434" s="29" t="s">
        <v>187</v>
      </c>
      <c r="D434" s="29" t="s">
        <v>189</v>
      </c>
      <c r="E434" s="29" t="s">
        <v>191</v>
      </c>
      <c r="F434" s="96">
        <v>158</v>
      </c>
      <c r="G434" s="96">
        <v>128</v>
      </c>
      <c r="H434" s="96">
        <v>100</v>
      </c>
    </row>
    <row r="435" spans="1:8" s="78" customFormat="1" ht="30" customHeight="1">
      <c r="A435" s="227"/>
      <c r="B435" s="250" t="s">
        <v>95</v>
      </c>
      <c r="C435" s="130" t="s">
        <v>400</v>
      </c>
      <c r="D435" s="130"/>
      <c r="E435" s="130"/>
      <c r="F435" s="131">
        <f aca="true" t="shared" si="92" ref="F435:H437">F436</f>
        <v>0</v>
      </c>
      <c r="G435" s="131">
        <f t="shared" si="92"/>
        <v>0</v>
      </c>
      <c r="H435" s="131">
        <f t="shared" si="92"/>
        <v>7000</v>
      </c>
    </row>
    <row r="436" spans="1:8" s="78" customFormat="1" ht="30" customHeight="1">
      <c r="A436" s="123"/>
      <c r="B436" s="232" t="s">
        <v>50</v>
      </c>
      <c r="C436" s="29" t="s">
        <v>400</v>
      </c>
      <c r="D436" s="29" t="s">
        <v>64</v>
      </c>
      <c r="E436" s="29"/>
      <c r="F436" s="96">
        <f t="shared" si="92"/>
        <v>0</v>
      </c>
      <c r="G436" s="96">
        <f t="shared" si="92"/>
        <v>0</v>
      </c>
      <c r="H436" s="96">
        <f t="shared" si="92"/>
        <v>7000</v>
      </c>
    </row>
    <row r="437" spans="1:8" s="78" customFormat="1" ht="30" customHeight="1">
      <c r="A437" s="123"/>
      <c r="B437" s="232" t="s">
        <v>51</v>
      </c>
      <c r="C437" s="29" t="s">
        <v>400</v>
      </c>
      <c r="D437" s="29" t="s">
        <v>52</v>
      </c>
      <c r="E437" s="29"/>
      <c r="F437" s="96">
        <f t="shared" si="92"/>
        <v>0</v>
      </c>
      <c r="G437" s="96">
        <f t="shared" si="92"/>
        <v>0</v>
      </c>
      <c r="H437" s="96">
        <f t="shared" si="92"/>
        <v>7000</v>
      </c>
    </row>
    <row r="438" spans="1:8" s="78" customFormat="1" ht="15" customHeight="1">
      <c r="A438" s="123"/>
      <c r="B438" s="232" t="s">
        <v>93</v>
      </c>
      <c r="C438" s="29" t="s">
        <v>400</v>
      </c>
      <c r="D438" s="29" t="s">
        <v>52</v>
      </c>
      <c r="E438" s="29" t="s">
        <v>94</v>
      </c>
      <c r="F438" s="96">
        <v>0</v>
      </c>
      <c r="G438" s="96">
        <v>0</v>
      </c>
      <c r="H438" s="434">
        <v>7000</v>
      </c>
    </row>
    <row r="439" spans="1:8" s="78" customFormat="1" ht="15" customHeight="1">
      <c r="A439" s="91"/>
      <c r="B439" s="241" t="s">
        <v>192</v>
      </c>
      <c r="C439" s="118" t="s">
        <v>193</v>
      </c>
      <c r="D439" s="92"/>
      <c r="E439" s="92"/>
      <c r="F439" s="106">
        <f t="shared" si="91"/>
        <v>100</v>
      </c>
      <c r="G439" s="106">
        <f t="shared" si="91"/>
        <v>100</v>
      </c>
      <c r="H439" s="106">
        <f t="shared" si="91"/>
        <v>100</v>
      </c>
    </row>
    <row r="440" spans="1:8" s="78" customFormat="1" ht="30" customHeight="1">
      <c r="A440" s="123"/>
      <c r="B440" s="232" t="s">
        <v>50</v>
      </c>
      <c r="C440" s="33" t="s">
        <v>217</v>
      </c>
      <c r="D440" s="29" t="s">
        <v>64</v>
      </c>
      <c r="E440" s="29"/>
      <c r="F440" s="96">
        <f t="shared" si="91"/>
        <v>100</v>
      </c>
      <c r="G440" s="96">
        <f t="shared" si="91"/>
        <v>100</v>
      </c>
      <c r="H440" s="96">
        <f t="shared" si="91"/>
        <v>100</v>
      </c>
    </row>
    <row r="441" spans="1:8" s="78" customFormat="1" ht="30" customHeight="1">
      <c r="A441" s="123"/>
      <c r="B441" s="232" t="s">
        <v>51</v>
      </c>
      <c r="C441" s="33" t="s">
        <v>193</v>
      </c>
      <c r="D441" s="29" t="s">
        <v>52</v>
      </c>
      <c r="E441" s="29"/>
      <c r="F441" s="96">
        <f t="shared" si="91"/>
        <v>100</v>
      </c>
      <c r="G441" s="96">
        <f t="shared" si="91"/>
        <v>100</v>
      </c>
      <c r="H441" s="96">
        <f t="shared" si="91"/>
        <v>100</v>
      </c>
    </row>
    <row r="442" spans="1:8" s="78" customFormat="1" ht="15" customHeight="1">
      <c r="A442" s="123"/>
      <c r="B442" s="232" t="s">
        <v>109</v>
      </c>
      <c r="C442" s="33" t="s">
        <v>193</v>
      </c>
      <c r="D442" s="29" t="s">
        <v>52</v>
      </c>
      <c r="E442" s="29" t="s">
        <v>110</v>
      </c>
      <c r="F442" s="96">
        <v>100</v>
      </c>
      <c r="G442" s="96">
        <v>100</v>
      </c>
      <c r="H442" s="96">
        <v>100</v>
      </c>
    </row>
    <row r="443" spans="1:8" s="78" customFormat="1" ht="30" customHeight="1" hidden="1">
      <c r="A443" s="101"/>
      <c r="B443" s="241" t="s">
        <v>111</v>
      </c>
      <c r="C443" s="92" t="s">
        <v>235</v>
      </c>
      <c r="D443" s="92"/>
      <c r="E443" s="92"/>
      <c r="F443" s="106">
        <f aca="true" t="shared" si="93" ref="F443:H445">F444</f>
        <v>0</v>
      </c>
      <c r="G443" s="106">
        <f t="shared" si="93"/>
        <v>0</v>
      </c>
      <c r="H443" s="106">
        <f t="shared" si="93"/>
        <v>0</v>
      </c>
    </row>
    <row r="444" spans="1:8" s="78" customFormat="1" ht="30" customHeight="1" hidden="1">
      <c r="A444" s="31"/>
      <c r="B444" s="239" t="s">
        <v>50</v>
      </c>
      <c r="C444" s="29" t="s">
        <v>235</v>
      </c>
      <c r="D444" s="29" t="s">
        <v>64</v>
      </c>
      <c r="E444" s="29"/>
      <c r="F444" s="96">
        <f t="shared" si="93"/>
        <v>0</v>
      </c>
      <c r="G444" s="96">
        <f t="shared" si="93"/>
        <v>0</v>
      </c>
      <c r="H444" s="96">
        <f t="shared" si="93"/>
        <v>0</v>
      </c>
    </row>
    <row r="445" spans="1:8" s="78" customFormat="1" ht="30" customHeight="1" hidden="1">
      <c r="A445" s="31"/>
      <c r="B445" s="232" t="s">
        <v>51</v>
      </c>
      <c r="C445" s="29" t="s">
        <v>235</v>
      </c>
      <c r="D445" s="29" t="s">
        <v>52</v>
      </c>
      <c r="E445" s="29"/>
      <c r="F445" s="96">
        <f t="shared" si="93"/>
        <v>0</v>
      </c>
      <c r="G445" s="96">
        <f t="shared" si="93"/>
        <v>0</v>
      </c>
      <c r="H445" s="96">
        <f t="shared" si="93"/>
        <v>0</v>
      </c>
    </row>
    <row r="446" spans="1:8" s="78" customFormat="1" ht="15" customHeight="1" hidden="1">
      <c r="A446" s="31"/>
      <c r="B446" s="232" t="s">
        <v>109</v>
      </c>
      <c r="C446" s="29" t="s">
        <v>235</v>
      </c>
      <c r="D446" s="29" t="s">
        <v>52</v>
      </c>
      <c r="E446" s="29" t="s">
        <v>110</v>
      </c>
      <c r="F446" s="96">
        <v>0</v>
      </c>
      <c r="G446" s="96">
        <v>0</v>
      </c>
      <c r="H446" s="96">
        <v>0</v>
      </c>
    </row>
    <row r="447" spans="1:8" s="78" customFormat="1" ht="45" customHeight="1">
      <c r="A447" s="91"/>
      <c r="B447" s="241" t="s">
        <v>195</v>
      </c>
      <c r="C447" s="102" t="s">
        <v>194</v>
      </c>
      <c r="D447" s="92"/>
      <c r="E447" s="92"/>
      <c r="F447" s="106">
        <f>F448+F451</f>
        <v>1050</v>
      </c>
      <c r="G447" s="106">
        <f>G448+G451</f>
        <v>1050</v>
      </c>
      <c r="H447" s="106">
        <f>H448+H451</f>
        <v>1050</v>
      </c>
    </row>
    <row r="448" spans="1:8" s="78" customFormat="1" ht="30" customHeight="1">
      <c r="A448" s="123"/>
      <c r="B448" s="232" t="s">
        <v>50</v>
      </c>
      <c r="C448" s="30" t="s">
        <v>194</v>
      </c>
      <c r="D448" s="29" t="s">
        <v>64</v>
      </c>
      <c r="E448" s="29"/>
      <c r="F448" s="96">
        <f aca="true" t="shared" si="94" ref="F448:H449">F449</f>
        <v>1050</v>
      </c>
      <c r="G448" s="96">
        <f t="shared" si="94"/>
        <v>1050</v>
      </c>
      <c r="H448" s="96">
        <f t="shared" si="94"/>
        <v>1050</v>
      </c>
    </row>
    <row r="449" spans="1:8" s="78" customFormat="1" ht="30" customHeight="1">
      <c r="A449" s="123"/>
      <c r="B449" s="232" t="s">
        <v>51</v>
      </c>
      <c r="C449" s="30" t="s">
        <v>194</v>
      </c>
      <c r="D449" s="29" t="s">
        <v>52</v>
      </c>
      <c r="E449" s="29"/>
      <c r="F449" s="96">
        <f t="shared" si="94"/>
        <v>1050</v>
      </c>
      <c r="G449" s="96">
        <f t="shared" si="94"/>
        <v>1050</v>
      </c>
      <c r="H449" s="96">
        <f t="shared" si="94"/>
        <v>1050</v>
      </c>
    </row>
    <row r="450" spans="1:8" s="78" customFormat="1" ht="15" customHeight="1">
      <c r="A450" s="123"/>
      <c r="B450" s="234" t="s">
        <v>101</v>
      </c>
      <c r="C450" s="30" t="s">
        <v>194</v>
      </c>
      <c r="D450" s="29" t="s">
        <v>52</v>
      </c>
      <c r="E450" s="29" t="s">
        <v>102</v>
      </c>
      <c r="F450" s="96">
        <f>500+550</f>
        <v>1050</v>
      </c>
      <c r="G450" s="96">
        <f>500+550</f>
        <v>1050</v>
      </c>
      <c r="H450" s="96">
        <f>500+550</f>
        <v>1050</v>
      </c>
    </row>
    <row r="451" spans="1:8" s="78" customFormat="1" ht="15" customHeight="1" hidden="1">
      <c r="A451" s="123"/>
      <c r="B451" s="232" t="s">
        <v>78</v>
      </c>
      <c r="C451" s="30" t="s">
        <v>194</v>
      </c>
      <c r="D451" s="29" t="s">
        <v>79</v>
      </c>
      <c r="E451" s="29"/>
      <c r="F451" s="96">
        <f aca="true" t="shared" si="95" ref="F451:H452">F452</f>
        <v>0</v>
      </c>
      <c r="G451" s="96">
        <f t="shared" si="95"/>
        <v>0</v>
      </c>
      <c r="H451" s="96">
        <f t="shared" si="95"/>
        <v>0</v>
      </c>
    </row>
    <row r="452" spans="1:8" s="78" customFormat="1" ht="15" customHeight="1" hidden="1">
      <c r="A452" s="123"/>
      <c r="B452" s="234" t="s">
        <v>167</v>
      </c>
      <c r="C452" s="30" t="s">
        <v>194</v>
      </c>
      <c r="D452" s="29" t="s">
        <v>168</v>
      </c>
      <c r="E452" s="29"/>
      <c r="F452" s="96">
        <f t="shared" si="95"/>
        <v>0</v>
      </c>
      <c r="G452" s="96">
        <f t="shared" si="95"/>
        <v>0</v>
      </c>
      <c r="H452" s="96">
        <f t="shared" si="95"/>
        <v>0</v>
      </c>
    </row>
    <row r="453" spans="1:8" s="78" customFormat="1" ht="15" customHeight="1" hidden="1">
      <c r="A453" s="123"/>
      <c r="B453" s="234" t="s">
        <v>101</v>
      </c>
      <c r="C453" s="30" t="s">
        <v>194</v>
      </c>
      <c r="D453" s="29" t="s">
        <v>168</v>
      </c>
      <c r="E453" s="29" t="s">
        <v>102</v>
      </c>
      <c r="F453" s="96">
        <v>0</v>
      </c>
      <c r="G453" s="96">
        <v>0</v>
      </c>
      <c r="H453" s="96">
        <v>0</v>
      </c>
    </row>
    <row r="454" spans="1:8" s="78" customFormat="1" ht="30" customHeight="1">
      <c r="A454" s="227"/>
      <c r="B454" s="247" t="s">
        <v>231</v>
      </c>
      <c r="C454" s="139" t="s">
        <v>233</v>
      </c>
      <c r="D454" s="130"/>
      <c r="E454" s="130"/>
      <c r="F454" s="131">
        <f>F455</f>
        <v>1209</v>
      </c>
      <c r="G454" s="131">
        <f aca="true" t="shared" si="96" ref="G454:H456">G455</f>
        <v>0</v>
      </c>
      <c r="H454" s="131">
        <f t="shared" si="96"/>
        <v>0</v>
      </c>
    </row>
    <row r="455" spans="1:8" s="78" customFormat="1" ht="15" customHeight="1">
      <c r="A455" s="123"/>
      <c r="B455" s="232" t="s">
        <v>78</v>
      </c>
      <c r="C455" s="30" t="s">
        <v>233</v>
      </c>
      <c r="D455" s="29" t="s">
        <v>79</v>
      </c>
      <c r="E455" s="29"/>
      <c r="F455" s="96">
        <f>F456</f>
        <v>1209</v>
      </c>
      <c r="G455" s="96">
        <f t="shared" si="96"/>
        <v>0</v>
      </c>
      <c r="H455" s="96">
        <f t="shared" si="96"/>
        <v>0</v>
      </c>
    </row>
    <row r="456" spans="1:8" s="78" customFormat="1" ht="15" customHeight="1">
      <c r="A456" s="123"/>
      <c r="B456" s="232" t="s">
        <v>244</v>
      </c>
      <c r="C456" s="30" t="s">
        <v>233</v>
      </c>
      <c r="D456" s="29" t="s">
        <v>243</v>
      </c>
      <c r="E456" s="29"/>
      <c r="F456" s="96">
        <f>F457</f>
        <v>1209</v>
      </c>
      <c r="G456" s="96">
        <f t="shared" si="96"/>
        <v>0</v>
      </c>
      <c r="H456" s="96">
        <f t="shared" si="96"/>
        <v>0</v>
      </c>
    </row>
    <row r="457" spans="1:8" s="78" customFormat="1" ht="15" customHeight="1">
      <c r="A457" s="123"/>
      <c r="B457" s="234" t="s">
        <v>232</v>
      </c>
      <c r="C457" s="30" t="s">
        <v>233</v>
      </c>
      <c r="D457" s="29" t="s">
        <v>243</v>
      </c>
      <c r="E457" s="29" t="s">
        <v>234</v>
      </c>
      <c r="F457" s="96">
        <v>1209</v>
      </c>
      <c r="G457" s="96">
        <v>0</v>
      </c>
      <c r="H457" s="96">
        <v>0</v>
      </c>
    </row>
    <row r="458" spans="1:8" s="78" customFormat="1" ht="15" customHeight="1" hidden="1">
      <c r="A458" s="91"/>
      <c r="B458" s="241" t="s">
        <v>196</v>
      </c>
      <c r="C458" s="92" t="s">
        <v>213</v>
      </c>
      <c r="D458" s="92"/>
      <c r="E458" s="92"/>
      <c r="F458" s="106">
        <f>F459+F462</f>
        <v>0</v>
      </c>
      <c r="G458" s="106">
        <f>G459+G462</f>
        <v>0</v>
      </c>
      <c r="H458" s="106">
        <f>H459+H462</f>
        <v>0</v>
      </c>
    </row>
    <row r="459" spans="1:8" s="78" customFormat="1" ht="30" customHeight="1" hidden="1">
      <c r="A459" s="123"/>
      <c r="B459" s="232" t="s">
        <v>50</v>
      </c>
      <c r="C459" s="29" t="s">
        <v>213</v>
      </c>
      <c r="D459" s="29" t="s">
        <v>64</v>
      </c>
      <c r="E459" s="29"/>
      <c r="F459" s="96">
        <f aca="true" t="shared" si="97" ref="F459:H460">F460</f>
        <v>0</v>
      </c>
      <c r="G459" s="96">
        <f t="shared" si="97"/>
        <v>0</v>
      </c>
      <c r="H459" s="96">
        <f t="shared" si="97"/>
        <v>0</v>
      </c>
    </row>
    <row r="460" spans="1:8" s="78" customFormat="1" ht="30" customHeight="1" hidden="1">
      <c r="A460" s="123"/>
      <c r="B460" s="232" t="s">
        <v>51</v>
      </c>
      <c r="C460" s="29" t="s">
        <v>213</v>
      </c>
      <c r="D460" s="29" t="s">
        <v>52</v>
      </c>
      <c r="E460" s="29"/>
      <c r="F460" s="96">
        <f t="shared" si="97"/>
        <v>0</v>
      </c>
      <c r="G460" s="96">
        <f t="shared" si="97"/>
        <v>0</v>
      </c>
      <c r="H460" s="96">
        <f t="shared" si="97"/>
        <v>0</v>
      </c>
    </row>
    <row r="461" spans="1:8" s="78" customFormat="1" ht="15" customHeight="1" hidden="1">
      <c r="A461" s="123"/>
      <c r="B461" s="234" t="s">
        <v>90</v>
      </c>
      <c r="C461" s="29" t="s">
        <v>213</v>
      </c>
      <c r="D461" s="29" t="s">
        <v>52</v>
      </c>
      <c r="E461" s="29" t="s">
        <v>197</v>
      </c>
      <c r="F461" s="96">
        <v>0</v>
      </c>
      <c r="G461" s="96">
        <v>0</v>
      </c>
      <c r="H461" s="96">
        <v>0</v>
      </c>
    </row>
    <row r="462" spans="1:8" s="78" customFormat="1" ht="15" customHeight="1" hidden="1">
      <c r="A462" s="123"/>
      <c r="B462" s="234" t="s">
        <v>182</v>
      </c>
      <c r="C462" s="29" t="s">
        <v>213</v>
      </c>
      <c r="D462" s="29" t="s">
        <v>198</v>
      </c>
      <c r="E462" s="29"/>
      <c r="F462" s="96">
        <f aca="true" t="shared" si="98" ref="F462:H463">F463</f>
        <v>0</v>
      </c>
      <c r="G462" s="96">
        <f t="shared" si="98"/>
        <v>0</v>
      </c>
      <c r="H462" s="96">
        <f t="shared" si="98"/>
        <v>0</v>
      </c>
    </row>
    <row r="463" spans="1:8" s="78" customFormat="1" ht="15" customHeight="1" hidden="1">
      <c r="A463" s="123"/>
      <c r="B463" s="232" t="s">
        <v>199</v>
      </c>
      <c r="C463" s="29" t="s">
        <v>213</v>
      </c>
      <c r="D463" s="29" t="s">
        <v>200</v>
      </c>
      <c r="E463" s="29"/>
      <c r="F463" s="96">
        <f t="shared" si="98"/>
        <v>0</v>
      </c>
      <c r="G463" s="96">
        <f t="shared" si="98"/>
        <v>0</v>
      </c>
      <c r="H463" s="96">
        <f t="shared" si="98"/>
        <v>0</v>
      </c>
    </row>
    <row r="464" spans="1:8" s="78" customFormat="1" ht="15" customHeight="1" hidden="1">
      <c r="A464" s="123"/>
      <c r="B464" s="234" t="s">
        <v>90</v>
      </c>
      <c r="C464" s="29" t="s">
        <v>213</v>
      </c>
      <c r="D464" s="29" t="s">
        <v>200</v>
      </c>
      <c r="E464" s="29" t="s">
        <v>197</v>
      </c>
      <c r="F464" s="96">
        <v>0</v>
      </c>
      <c r="G464" s="96">
        <v>0</v>
      </c>
      <c r="H464" s="96">
        <v>0</v>
      </c>
    </row>
    <row r="465" spans="1:8" s="78" customFormat="1" ht="30" customHeight="1" hidden="1">
      <c r="A465" s="91"/>
      <c r="B465" s="233" t="s">
        <v>106</v>
      </c>
      <c r="C465" s="118" t="s">
        <v>201</v>
      </c>
      <c r="D465" s="102"/>
      <c r="E465" s="92"/>
      <c r="F465" s="106">
        <f>F466+F470</f>
        <v>0</v>
      </c>
      <c r="G465" s="106">
        <f>G466+G470</f>
        <v>0</v>
      </c>
      <c r="H465" s="106">
        <f>H466+H470</f>
        <v>0</v>
      </c>
    </row>
    <row r="466" spans="1:8" s="78" customFormat="1" ht="30" customHeight="1" hidden="1">
      <c r="A466" s="123"/>
      <c r="B466" s="237" t="s">
        <v>50</v>
      </c>
      <c r="C466" s="33" t="s">
        <v>201</v>
      </c>
      <c r="D466" s="30">
        <v>200</v>
      </c>
      <c r="E466" s="29"/>
      <c r="F466" s="96">
        <f aca="true" t="shared" si="99" ref="F466:H467">F467</f>
        <v>0</v>
      </c>
      <c r="G466" s="96">
        <f t="shared" si="99"/>
        <v>0</v>
      </c>
      <c r="H466" s="96">
        <f t="shared" si="99"/>
        <v>0</v>
      </c>
    </row>
    <row r="467" spans="1:8" s="78" customFormat="1" ht="30" customHeight="1" hidden="1">
      <c r="A467" s="123"/>
      <c r="B467" s="232" t="s">
        <v>51</v>
      </c>
      <c r="C467" s="33" t="s">
        <v>201</v>
      </c>
      <c r="D467" s="30">
        <v>240</v>
      </c>
      <c r="E467" s="29"/>
      <c r="F467" s="96">
        <f t="shared" si="99"/>
        <v>0</v>
      </c>
      <c r="G467" s="96">
        <f t="shared" si="99"/>
        <v>0</v>
      </c>
      <c r="H467" s="96">
        <f t="shared" si="99"/>
        <v>0</v>
      </c>
    </row>
    <row r="468" spans="1:8" s="78" customFormat="1" ht="15" customHeight="1" hidden="1">
      <c r="A468" s="123"/>
      <c r="B468" s="232" t="s">
        <v>98</v>
      </c>
      <c r="C468" s="33" t="s">
        <v>201</v>
      </c>
      <c r="D468" s="29" t="s">
        <v>52</v>
      </c>
      <c r="E468" s="29" t="s">
        <v>99</v>
      </c>
      <c r="F468" s="96">
        <v>0</v>
      </c>
      <c r="G468" s="96">
        <v>0</v>
      </c>
      <c r="H468" s="96">
        <v>0</v>
      </c>
    </row>
    <row r="469" spans="1:8" s="78" customFormat="1" ht="15" customHeight="1" hidden="1">
      <c r="A469" s="123"/>
      <c r="B469" s="232" t="s">
        <v>78</v>
      </c>
      <c r="C469" s="33" t="s">
        <v>201</v>
      </c>
      <c r="D469" s="29" t="s">
        <v>79</v>
      </c>
      <c r="E469" s="29"/>
      <c r="F469" s="96">
        <f aca="true" t="shared" si="100" ref="F469:H470">F470</f>
        <v>0</v>
      </c>
      <c r="G469" s="96">
        <f t="shared" si="100"/>
        <v>0</v>
      </c>
      <c r="H469" s="96">
        <f t="shared" si="100"/>
        <v>0</v>
      </c>
    </row>
    <row r="470" spans="1:8" s="78" customFormat="1" ht="15" customHeight="1" hidden="1">
      <c r="A470" s="123"/>
      <c r="B470" s="232" t="s">
        <v>167</v>
      </c>
      <c r="C470" s="33" t="s">
        <v>201</v>
      </c>
      <c r="D470" s="29" t="s">
        <v>168</v>
      </c>
      <c r="E470" s="29"/>
      <c r="F470" s="96">
        <f t="shared" si="100"/>
        <v>0</v>
      </c>
      <c r="G470" s="96">
        <f t="shared" si="100"/>
        <v>0</v>
      </c>
      <c r="H470" s="96">
        <f t="shared" si="100"/>
        <v>0</v>
      </c>
    </row>
    <row r="471" spans="1:8" s="78" customFormat="1" ht="15" customHeight="1" hidden="1">
      <c r="A471" s="123"/>
      <c r="B471" s="232" t="s">
        <v>98</v>
      </c>
      <c r="C471" s="33" t="s">
        <v>201</v>
      </c>
      <c r="D471" s="29" t="s">
        <v>168</v>
      </c>
      <c r="E471" s="29" t="s">
        <v>99</v>
      </c>
      <c r="F471" s="96">
        <v>0</v>
      </c>
      <c r="G471" s="96">
        <v>0</v>
      </c>
      <c r="H471" s="96">
        <v>0</v>
      </c>
    </row>
    <row r="472" spans="1:8" s="78" customFormat="1" ht="15" customHeight="1">
      <c r="A472" s="121"/>
      <c r="B472" s="241" t="s">
        <v>202</v>
      </c>
      <c r="C472" s="118" t="s">
        <v>203</v>
      </c>
      <c r="D472" s="92"/>
      <c r="E472" s="92"/>
      <c r="F472" s="106">
        <f>F473+F476</f>
        <v>3400</v>
      </c>
      <c r="G472" s="106">
        <f>G473+G476</f>
        <v>326</v>
      </c>
      <c r="H472" s="106">
        <f>H473+H476</f>
        <v>20561</v>
      </c>
    </row>
    <row r="473" spans="1:8" s="78" customFormat="1" ht="30" customHeight="1">
      <c r="A473" s="120"/>
      <c r="B473" s="232" t="s">
        <v>50</v>
      </c>
      <c r="C473" s="33" t="s">
        <v>203</v>
      </c>
      <c r="D473" s="29" t="s">
        <v>64</v>
      </c>
      <c r="E473" s="29"/>
      <c r="F473" s="96">
        <f aca="true" t="shared" si="101" ref="F473:H474">F474</f>
        <v>3400</v>
      </c>
      <c r="G473" s="96">
        <f t="shared" si="101"/>
        <v>326</v>
      </c>
      <c r="H473" s="96">
        <f t="shared" si="101"/>
        <v>20561</v>
      </c>
    </row>
    <row r="474" spans="1:8" s="78" customFormat="1" ht="30" customHeight="1">
      <c r="A474" s="120"/>
      <c r="B474" s="232" t="s">
        <v>51</v>
      </c>
      <c r="C474" s="33" t="s">
        <v>203</v>
      </c>
      <c r="D474" s="29" t="s">
        <v>52</v>
      </c>
      <c r="E474" s="29"/>
      <c r="F474" s="96">
        <f t="shared" si="101"/>
        <v>3400</v>
      </c>
      <c r="G474" s="96">
        <f t="shared" si="101"/>
        <v>326</v>
      </c>
      <c r="H474" s="96">
        <f t="shared" si="101"/>
        <v>20561</v>
      </c>
    </row>
    <row r="475" spans="1:8" s="78" customFormat="1" ht="15" customHeight="1">
      <c r="A475" s="120"/>
      <c r="B475" s="232" t="s">
        <v>98</v>
      </c>
      <c r="C475" s="33" t="s">
        <v>203</v>
      </c>
      <c r="D475" s="29" t="s">
        <v>52</v>
      </c>
      <c r="E475" s="29" t="s">
        <v>99</v>
      </c>
      <c r="F475" s="96">
        <f>400+3000</f>
        <v>3400</v>
      </c>
      <c r="G475" s="96">
        <f>400+2959-2959-74</f>
        <v>326</v>
      </c>
      <c r="H475" s="96">
        <f>400+25000-4839</f>
        <v>20561</v>
      </c>
    </row>
    <row r="476" spans="1:8" s="78" customFormat="1" ht="15" customHeight="1" hidden="1">
      <c r="A476" s="120"/>
      <c r="B476" s="232" t="s">
        <v>78</v>
      </c>
      <c r="C476" s="33" t="s">
        <v>203</v>
      </c>
      <c r="D476" s="29" t="s">
        <v>79</v>
      </c>
      <c r="E476" s="29"/>
      <c r="F476" s="96">
        <f aca="true" t="shared" si="102" ref="F476:H477">F477</f>
        <v>0</v>
      </c>
      <c r="G476" s="96">
        <f t="shared" si="102"/>
        <v>0</v>
      </c>
      <c r="H476" s="96">
        <f t="shared" si="102"/>
        <v>0</v>
      </c>
    </row>
    <row r="477" spans="1:8" s="78" customFormat="1" ht="15" customHeight="1" hidden="1">
      <c r="A477" s="120"/>
      <c r="B477" s="232" t="s">
        <v>167</v>
      </c>
      <c r="C477" s="33" t="s">
        <v>203</v>
      </c>
      <c r="D477" s="29" t="s">
        <v>168</v>
      </c>
      <c r="E477" s="29"/>
      <c r="F477" s="96">
        <f t="shared" si="102"/>
        <v>0</v>
      </c>
      <c r="G477" s="96">
        <f t="shared" si="102"/>
        <v>0</v>
      </c>
      <c r="H477" s="96">
        <f t="shared" si="102"/>
        <v>0</v>
      </c>
    </row>
    <row r="478" spans="1:8" s="78" customFormat="1" ht="15" customHeight="1" hidden="1">
      <c r="A478" s="120"/>
      <c r="B478" s="232" t="s">
        <v>98</v>
      </c>
      <c r="C478" s="33" t="s">
        <v>203</v>
      </c>
      <c r="D478" s="29" t="s">
        <v>168</v>
      </c>
      <c r="E478" s="29" t="s">
        <v>99</v>
      </c>
      <c r="F478" s="96">
        <v>0</v>
      </c>
      <c r="G478" s="96">
        <v>0</v>
      </c>
      <c r="H478" s="96">
        <v>0</v>
      </c>
    </row>
    <row r="479" spans="1:8" s="78" customFormat="1" ht="45" customHeight="1" hidden="1">
      <c r="A479" s="121"/>
      <c r="B479" s="241" t="s">
        <v>204</v>
      </c>
      <c r="C479" s="118" t="s">
        <v>205</v>
      </c>
      <c r="D479" s="92"/>
      <c r="E479" s="92"/>
      <c r="F479" s="106">
        <f aca="true" t="shared" si="103" ref="F479:H481">F480</f>
        <v>0</v>
      </c>
      <c r="G479" s="106">
        <f t="shared" si="103"/>
        <v>0</v>
      </c>
      <c r="H479" s="106">
        <f t="shared" si="103"/>
        <v>0</v>
      </c>
    </row>
    <row r="480" spans="1:8" s="78" customFormat="1" ht="30" customHeight="1" hidden="1">
      <c r="A480" s="120"/>
      <c r="B480" s="232" t="s">
        <v>50</v>
      </c>
      <c r="C480" s="33" t="s">
        <v>205</v>
      </c>
      <c r="D480" s="29" t="s">
        <v>64</v>
      </c>
      <c r="E480" s="29"/>
      <c r="F480" s="96">
        <f t="shared" si="103"/>
        <v>0</v>
      </c>
      <c r="G480" s="96">
        <f t="shared" si="103"/>
        <v>0</v>
      </c>
      <c r="H480" s="96">
        <f t="shared" si="103"/>
        <v>0</v>
      </c>
    </row>
    <row r="481" spans="1:8" s="78" customFormat="1" ht="30" customHeight="1" hidden="1">
      <c r="A481" s="120"/>
      <c r="B481" s="232" t="s">
        <v>51</v>
      </c>
      <c r="C481" s="33" t="s">
        <v>205</v>
      </c>
      <c r="D481" s="29" t="s">
        <v>52</v>
      </c>
      <c r="E481" s="29"/>
      <c r="F481" s="96">
        <f t="shared" si="103"/>
        <v>0</v>
      </c>
      <c r="G481" s="96">
        <f t="shared" si="103"/>
        <v>0</v>
      </c>
      <c r="H481" s="96">
        <f t="shared" si="103"/>
        <v>0</v>
      </c>
    </row>
    <row r="482" spans="1:8" s="78" customFormat="1" ht="15" customHeight="1" hidden="1">
      <c r="A482" s="120"/>
      <c r="B482" s="232" t="s">
        <v>206</v>
      </c>
      <c r="C482" s="33" t="s">
        <v>205</v>
      </c>
      <c r="D482" s="29" t="s">
        <v>52</v>
      </c>
      <c r="E482" s="29" t="s">
        <v>207</v>
      </c>
      <c r="F482" s="96">
        <v>0</v>
      </c>
      <c r="G482" s="96">
        <v>0</v>
      </c>
      <c r="H482" s="96">
        <v>0</v>
      </c>
    </row>
    <row r="483" spans="1:8" s="78" customFormat="1" ht="30" customHeight="1">
      <c r="A483" s="121"/>
      <c r="B483" s="241" t="s">
        <v>208</v>
      </c>
      <c r="C483" s="92" t="s">
        <v>209</v>
      </c>
      <c r="D483" s="102"/>
      <c r="E483" s="102"/>
      <c r="F483" s="106">
        <f>F484+F487</f>
        <v>692.8000000000001</v>
      </c>
      <c r="G483" s="106">
        <f>G484+G487</f>
        <v>760.6</v>
      </c>
      <c r="H483" s="106">
        <f>H484+H487</f>
        <v>829.6</v>
      </c>
    </row>
    <row r="484" spans="1:8" s="78" customFormat="1" ht="60" customHeight="1">
      <c r="A484" s="120"/>
      <c r="B484" s="232" t="s">
        <v>73</v>
      </c>
      <c r="C484" s="29" t="s">
        <v>209</v>
      </c>
      <c r="D484" s="30">
        <v>100</v>
      </c>
      <c r="E484" s="30"/>
      <c r="F484" s="96">
        <f aca="true" t="shared" si="104" ref="F484:H485">F485</f>
        <v>678.004</v>
      </c>
      <c r="G484" s="96">
        <f t="shared" si="104"/>
        <v>751.707</v>
      </c>
      <c r="H484" s="96">
        <f t="shared" si="104"/>
        <v>803.912</v>
      </c>
    </row>
    <row r="485" spans="1:8" s="78" customFormat="1" ht="30" customHeight="1">
      <c r="A485" s="120"/>
      <c r="B485" s="232" t="s">
        <v>131</v>
      </c>
      <c r="C485" s="29" t="s">
        <v>209</v>
      </c>
      <c r="D485" s="29" t="s">
        <v>132</v>
      </c>
      <c r="E485" s="30"/>
      <c r="F485" s="96">
        <f t="shared" si="104"/>
        <v>678.004</v>
      </c>
      <c r="G485" s="96">
        <f t="shared" si="104"/>
        <v>751.707</v>
      </c>
      <c r="H485" s="96">
        <f t="shared" si="104"/>
        <v>803.912</v>
      </c>
    </row>
    <row r="486" spans="1:8" s="78" customFormat="1" ht="15" customHeight="1">
      <c r="A486" s="120"/>
      <c r="B486" s="232" t="s">
        <v>210</v>
      </c>
      <c r="C486" s="29" t="s">
        <v>209</v>
      </c>
      <c r="D486" s="29" t="s">
        <v>132</v>
      </c>
      <c r="E486" s="29" t="s">
        <v>211</v>
      </c>
      <c r="F486" s="96">
        <f>(497.016+150.099+6)+(19.116+5.773)</f>
        <v>678.004</v>
      </c>
      <c r="G486" s="96">
        <f>(516.906+156.106+6)+(55.834+16.861)</f>
        <v>751.707</v>
      </c>
      <c r="H486" s="96">
        <f>612.836+185.076+6</f>
        <v>803.912</v>
      </c>
    </row>
    <row r="487" spans="1:8" s="78" customFormat="1" ht="30" customHeight="1">
      <c r="A487" s="120"/>
      <c r="B487" s="232" t="s">
        <v>50</v>
      </c>
      <c r="C487" s="29" t="s">
        <v>209</v>
      </c>
      <c r="D487" s="29" t="s">
        <v>64</v>
      </c>
      <c r="E487" s="29"/>
      <c r="F487" s="96">
        <f aca="true" t="shared" si="105" ref="F487:H488">F488</f>
        <v>14.796</v>
      </c>
      <c r="G487" s="96">
        <f t="shared" si="105"/>
        <v>8.893</v>
      </c>
      <c r="H487" s="96">
        <f t="shared" si="105"/>
        <v>25.688</v>
      </c>
    </row>
    <row r="488" spans="1:8" s="78" customFormat="1" ht="30" customHeight="1">
      <c r="A488" s="120"/>
      <c r="B488" s="232" t="s">
        <v>51</v>
      </c>
      <c r="C488" s="29" t="s">
        <v>209</v>
      </c>
      <c r="D488" s="29" t="s">
        <v>52</v>
      </c>
      <c r="E488" s="30"/>
      <c r="F488" s="96">
        <f t="shared" si="105"/>
        <v>14.796</v>
      </c>
      <c r="G488" s="96">
        <f t="shared" si="105"/>
        <v>8.893</v>
      </c>
      <c r="H488" s="96">
        <f t="shared" si="105"/>
        <v>25.688</v>
      </c>
    </row>
    <row r="489" spans="1:8" s="78" customFormat="1" ht="15" customHeight="1">
      <c r="A489" s="120"/>
      <c r="B489" s="232" t="s">
        <v>210</v>
      </c>
      <c r="C489" s="29" t="s">
        <v>209</v>
      </c>
      <c r="D489" s="29" t="s">
        <v>52</v>
      </c>
      <c r="E489" s="29" t="s">
        <v>211</v>
      </c>
      <c r="F489" s="96">
        <f>3.785+11.011</f>
        <v>14.796</v>
      </c>
      <c r="G489" s="96">
        <f>0.788+8.105</f>
        <v>8.893</v>
      </c>
      <c r="H489" s="96">
        <v>25.688</v>
      </c>
    </row>
    <row r="490" spans="1:8" s="78" customFormat="1" ht="30" customHeight="1" hidden="1">
      <c r="A490" s="129"/>
      <c r="B490" s="250" t="s">
        <v>298</v>
      </c>
      <c r="C490" s="130" t="s">
        <v>299</v>
      </c>
      <c r="D490" s="130"/>
      <c r="E490" s="130"/>
      <c r="F490" s="131">
        <f aca="true" t="shared" si="106" ref="F490:H492">F491</f>
        <v>0</v>
      </c>
      <c r="G490" s="131">
        <f t="shared" si="106"/>
        <v>0</v>
      </c>
      <c r="H490" s="131">
        <f t="shared" si="106"/>
        <v>0</v>
      </c>
    </row>
    <row r="491" spans="1:8" s="78" customFormat="1" ht="60" customHeight="1" hidden="1">
      <c r="A491" s="120"/>
      <c r="B491" s="232" t="s">
        <v>73</v>
      </c>
      <c r="C491" s="33" t="s">
        <v>299</v>
      </c>
      <c r="D491" s="30">
        <v>100</v>
      </c>
      <c r="E491" s="29"/>
      <c r="F491" s="95">
        <f t="shared" si="106"/>
        <v>0</v>
      </c>
      <c r="G491" s="95">
        <f t="shared" si="106"/>
        <v>0</v>
      </c>
      <c r="H491" s="95">
        <f t="shared" si="106"/>
        <v>0</v>
      </c>
    </row>
    <row r="492" spans="1:8" s="78" customFormat="1" ht="30" customHeight="1" hidden="1">
      <c r="A492" s="120"/>
      <c r="B492" s="232" t="s">
        <v>131</v>
      </c>
      <c r="C492" s="33" t="s">
        <v>299</v>
      </c>
      <c r="D492" s="30">
        <v>120</v>
      </c>
      <c r="E492" s="29"/>
      <c r="F492" s="95">
        <f t="shared" si="106"/>
        <v>0</v>
      </c>
      <c r="G492" s="95">
        <f t="shared" si="106"/>
        <v>0</v>
      </c>
      <c r="H492" s="95">
        <f t="shared" si="106"/>
        <v>0</v>
      </c>
    </row>
    <row r="493" spans="1:8" s="78" customFormat="1" ht="15" customHeight="1" hidden="1">
      <c r="A493" s="120"/>
      <c r="B493" s="232" t="s">
        <v>114</v>
      </c>
      <c r="C493" s="33" t="s">
        <v>299</v>
      </c>
      <c r="D493" s="30">
        <v>120</v>
      </c>
      <c r="E493" s="29" t="s">
        <v>115</v>
      </c>
      <c r="F493" s="95">
        <v>0</v>
      </c>
      <c r="G493" s="95">
        <v>0</v>
      </c>
      <c r="H493" s="95">
        <v>0</v>
      </c>
    </row>
    <row r="494" spans="1:8" s="78" customFormat="1" ht="30" customHeight="1" hidden="1">
      <c r="A494" s="129"/>
      <c r="B494" s="250" t="s">
        <v>216</v>
      </c>
      <c r="C494" s="130" t="s">
        <v>266</v>
      </c>
      <c r="D494" s="130"/>
      <c r="E494" s="130"/>
      <c r="F494" s="131">
        <f aca="true" t="shared" si="107" ref="F494:H495">F495</f>
        <v>0</v>
      </c>
      <c r="G494" s="131">
        <f t="shared" si="107"/>
        <v>0</v>
      </c>
      <c r="H494" s="131">
        <f t="shared" si="107"/>
        <v>0</v>
      </c>
    </row>
    <row r="495" spans="1:8" s="78" customFormat="1" ht="30" customHeight="1" hidden="1">
      <c r="A495" s="120"/>
      <c r="B495" s="232" t="s">
        <v>50</v>
      </c>
      <c r="C495" s="33" t="s">
        <v>266</v>
      </c>
      <c r="D495" s="30">
        <v>200</v>
      </c>
      <c r="E495" s="29"/>
      <c r="F495" s="95">
        <f t="shared" si="107"/>
        <v>0</v>
      </c>
      <c r="G495" s="95">
        <f t="shared" si="107"/>
        <v>0</v>
      </c>
      <c r="H495" s="95">
        <f t="shared" si="107"/>
        <v>0</v>
      </c>
    </row>
    <row r="496" spans="1:8" s="78" customFormat="1" ht="30" customHeight="1" hidden="1">
      <c r="A496" s="120"/>
      <c r="B496" s="232" t="s">
        <v>51</v>
      </c>
      <c r="C496" s="33" t="s">
        <v>266</v>
      </c>
      <c r="D496" s="30">
        <v>240</v>
      </c>
      <c r="E496" s="29"/>
      <c r="F496" s="95">
        <f>F497+F498</f>
        <v>0</v>
      </c>
      <c r="G496" s="95">
        <f>G497+G498</f>
        <v>0</v>
      </c>
      <c r="H496" s="95">
        <f>H497+H498</f>
        <v>0</v>
      </c>
    </row>
    <row r="497" spans="1:8" s="78" customFormat="1" ht="15" customHeight="1" hidden="1">
      <c r="A497" s="120"/>
      <c r="B497" s="232" t="s">
        <v>98</v>
      </c>
      <c r="C497" s="33" t="s">
        <v>266</v>
      </c>
      <c r="D497" s="30">
        <v>240</v>
      </c>
      <c r="E497" s="29" t="s">
        <v>99</v>
      </c>
      <c r="F497" s="95">
        <f>20+350-20-350</f>
        <v>0</v>
      </c>
      <c r="G497" s="95">
        <v>0</v>
      </c>
      <c r="H497" s="95">
        <v>0</v>
      </c>
    </row>
    <row r="498" spans="1:8" s="78" customFormat="1" ht="15" customHeight="1" hidden="1">
      <c r="A498" s="120"/>
      <c r="B498" s="232" t="s">
        <v>76</v>
      </c>
      <c r="C498" s="33" t="s">
        <v>266</v>
      </c>
      <c r="D498" s="30">
        <v>240</v>
      </c>
      <c r="E498" s="29" t="s">
        <v>77</v>
      </c>
      <c r="F498" s="95">
        <v>0</v>
      </c>
      <c r="G498" s="95">
        <v>0</v>
      </c>
      <c r="H498" s="95">
        <v>0</v>
      </c>
    </row>
    <row r="499" spans="1:8" s="78" customFormat="1" ht="60" customHeight="1" hidden="1">
      <c r="A499" s="129"/>
      <c r="B499" s="250" t="s">
        <v>262</v>
      </c>
      <c r="C499" s="130" t="s">
        <v>261</v>
      </c>
      <c r="D499" s="130"/>
      <c r="E499" s="130"/>
      <c r="F499" s="131">
        <f aca="true" t="shared" si="108" ref="F499:H501">F500</f>
        <v>0</v>
      </c>
      <c r="G499" s="131">
        <f t="shared" si="108"/>
        <v>0</v>
      </c>
      <c r="H499" s="131">
        <f t="shared" si="108"/>
        <v>0</v>
      </c>
    </row>
    <row r="500" spans="1:8" s="78" customFormat="1" ht="60" customHeight="1" hidden="1">
      <c r="A500" s="120"/>
      <c r="B500" s="232" t="s">
        <v>73</v>
      </c>
      <c r="C500" s="33" t="s">
        <v>261</v>
      </c>
      <c r="D500" s="30">
        <v>100</v>
      </c>
      <c r="E500" s="29"/>
      <c r="F500" s="95">
        <f t="shared" si="108"/>
        <v>0</v>
      </c>
      <c r="G500" s="95">
        <f t="shared" si="108"/>
        <v>0</v>
      </c>
      <c r="H500" s="95">
        <f t="shared" si="108"/>
        <v>0</v>
      </c>
    </row>
    <row r="501" spans="1:8" s="78" customFormat="1" ht="30" customHeight="1" hidden="1">
      <c r="A501" s="120"/>
      <c r="B501" s="232" t="s">
        <v>131</v>
      </c>
      <c r="C501" s="33" t="s">
        <v>261</v>
      </c>
      <c r="D501" s="30">
        <v>120</v>
      </c>
      <c r="E501" s="29"/>
      <c r="F501" s="95">
        <f t="shared" si="108"/>
        <v>0</v>
      </c>
      <c r="G501" s="95">
        <f t="shared" si="108"/>
        <v>0</v>
      </c>
      <c r="H501" s="95">
        <f t="shared" si="108"/>
        <v>0</v>
      </c>
    </row>
    <row r="502" spans="1:8" s="78" customFormat="1" ht="15" customHeight="1" hidden="1">
      <c r="A502" s="120"/>
      <c r="B502" s="232" t="s">
        <v>114</v>
      </c>
      <c r="C502" s="33" t="s">
        <v>261</v>
      </c>
      <c r="D502" s="30">
        <v>120</v>
      </c>
      <c r="E502" s="29" t="s">
        <v>115</v>
      </c>
      <c r="F502" s="95">
        <v>0</v>
      </c>
      <c r="G502" s="95">
        <v>0</v>
      </c>
      <c r="H502" s="95">
        <v>0</v>
      </c>
    </row>
    <row r="503" spans="1:8" s="78" customFormat="1" ht="30" customHeight="1" hidden="1">
      <c r="A503" s="138"/>
      <c r="B503" s="297" t="s">
        <v>63</v>
      </c>
      <c r="C503" s="130" t="s">
        <v>267</v>
      </c>
      <c r="D503" s="130"/>
      <c r="E503" s="130"/>
      <c r="F503" s="289">
        <f>F504+F507</f>
        <v>0</v>
      </c>
      <c r="G503" s="289">
        <f>G504+G507</f>
        <v>0</v>
      </c>
      <c r="H503" s="289">
        <f>H504+H507</f>
        <v>0</v>
      </c>
    </row>
    <row r="504" spans="1:8" s="78" customFormat="1" ht="30" customHeight="1" hidden="1">
      <c r="A504" s="31"/>
      <c r="B504" s="238" t="s">
        <v>65</v>
      </c>
      <c r="C504" s="29" t="s">
        <v>267</v>
      </c>
      <c r="D504" s="29" t="s">
        <v>66</v>
      </c>
      <c r="E504" s="29"/>
      <c r="F504" s="95">
        <f>F505</f>
        <v>0</v>
      </c>
      <c r="G504" s="95">
        <f aca="true" t="shared" si="109" ref="G504:H508">G505</f>
        <v>0</v>
      </c>
      <c r="H504" s="95">
        <f t="shared" si="109"/>
        <v>0</v>
      </c>
    </row>
    <row r="505" spans="1:8" s="78" customFormat="1" ht="30" customHeight="1" hidden="1">
      <c r="A505" s="31"/>
      <c r="B505" s="232" t="s">
        <v>67</v>
      </c>
      <c r="C505" s="29" t="s">
        <v>267</v>
      </c>
      <c r="D505" s="29" t="s">
        <v>68</v>
      </c>
      <c r="E505" s="29"/>
      <c r="F505" s="95">
        <f>F506</f>
        <v>0</v>
      </c>
      <c r="G505" s="95">
        <f t="shared" si="109"/>
        <v>0</v>
      </c>
      <c r="H505" s="95">
        <f t="shared" si="109"/>
        <v>0</v>
      </c>
    </row>
    <row r="506" spans="1:8" s="78" customFormat="1" ht="15" customHeight="1" hidden="1">
      <c r="A506" s="31"/>
      <c r="B506" s="232" t="s">
        <v>60</v>
      </c>
      <c r="C506" s="29" t="s">
        <v>267</v>
      </c>
      <c r="D506" s="29" t="s">
        <v>68</v>
      </c>
      <c r="E506" s="29" t="s">
        <v>61</v>
      </c>
      <c r="F506" s="95"/>
      <c r="G506" s="95">
        <v>0</v>
      </c>
      <c r="H506" s="95">
        <v>0</v>
      </c>
    </row>
    <row r="507" spans="1:8" s="78" customFormat="1" ht="15" customHeight="1" hidden="1">
      <c r="A507" s="31"/>
      <c r="B507" s="232" t="s">
        <v>78</v>
      </c>
      <c r="C507" s="29" t="s">
        <v>267</v>
      </c>
      <c r="D507" s="29" t="s">
        <v>79</v>
      </c>
      <c r="E507" s="29"/>
      <c r="F507" s="95">
        <f>F508</f>
        <v>0</v>
      </c>
      <c r="G507" s="95">
        <f t="shared" si="109"/>
        <v>0</v>
      </c>
      <c r="H507" s="95">
        <f t="shared" si="109"/>
        <v>0</v>
      </c>
    </row>
    <row r="508" spans="1:8" s="78" customFormat="1" ht="15" customHeight="1" hidden="1">
      <c r="A508" s="31"/>
      <c r="B508" s="232" t="s">
        <v>167</v>
      </c>
      <c r="C508" s="29" t="s">
        <v>267</v>
      </c>
      <c r="D508" s="29" t="s">
        <v>168</v>
      </c>
      <c r="E508" s="29"/>
      <c r="F508" s="95">
        <f>F509</f>
        <v>0</v>
      </c>
      <c r="G508" s="95">
        <f t="shared" si="109"/>
        <v>0</v>
      </c>
      <c r="H508" s="95">
        <f t="shared" si="109"/>
        <v>0</v>
      </c>
    </row>
    <row r="509" spans="1:8" s="78" customFormat="1" ht="15" customHeight="1" hidden="1">
      <c r="A509" s="31"/>
      <c r="B509" s="232" t="s">
        <v>60</v>
      </c>
      <c r="C509" s="29" t="s">
        <v>267</v>
      </c>
      <c r="D509" s="29" t="s">
        <v>168</v>
      </c>
      <c r="E509" s="29" t="s">
        <v>61</v>
      </c>
      <c r="F509" s="95">
        <v>0</v>
      </c>
      <c r="G509" s="95">
        <v>0</v>
      </c>
      <c r="H509" s="95">
        <v>0</v>
      </c>
    </row>
    <row r="510" spans="1:8" s="78" customFormat="1" ht="60" customHeight="1" hidden="1">
      <c r="A510" s="129"/>
      <c r="B510" s="250" t="s">
        <v>285</v>
      </c>
      <c r="C510" s="130" t="s">
        <v>396</v>
      </c>
      <c r="D510" s="130"/>
      <c r="E510" s="130"/>
      <c r="F510" s="131">
        <f aca="true" t="shared" si="110" ref="F510:H512">F511</f>
        <v>0</v>
      </c>
      <c r="G510" s="131">
        <f t="shared" si="110"/>
        <v>0</v>
      </c>
      <c r="H510" s="131">
        <f t="shared" si="110"/>
        <v>0</v>
      </c>
    </row>
    <row r="511" spans="1:8" s="78" customFormat="1" ht="60" customHeight="1" hidden="1">
      <c r="A511" s="120"/>
      <c r="B511" s="232" t="s">
        <v>73</v>
      </c>
      <c r="C511" s="33" t="s">
        <v>396</v>
      </c>
      <c r="D511" s="30">
        <v>100</v>
      </c>
      <c r="E511" s="29"/>
      <c r="F511" s="95">
        <f t="shared" si="110"/>
        <v>0</v>
      </c>
      <c r="G511" s="95">
        <f t="shared" si="110"/>
        <v>0</v>
      </c>
      <c r="H511" s="95">
        <f t="shared" si="110"/>
        <v>0</v>
      </c>
    </row>
    <row r="512" spans="1:8" s="78" customFormat="1" ht="15" customHeight="1" hidden="1">
      <c r="A512" s="120"/>
      <c r="B512" s="232" t="s">
        <v>75</v>
      </c>
      <c r="C512" s="33" t="s">
        <v>396</v>
      </c>
      <c r="D512" s="30">
        <v>110</v>
      </c>
      <c r="E512" s="29"/>
      <c r="F512" s="95">
        <f t="shared" si="110"/>
        <v>0</v>
      </c>
      <c r="G512" s="95">
        <f t="shared" si="110"/>
        <v>0</v>
      </c>
      <c r="H512" s="95">
        <f t="shared" si="110"/>
        <v>0</v>
      </c>
    </row>
    <row r="513" spans="1:8" s="78" customFormat="1" ht="15" customHeight="1" hidden="1">
      <c r="A513" s="120"/>
      <c r="B513" s="232" t="s">
        <v>76</v>
      </c>
      <c r="C513" s="33" t="s">
        <v>396</v>
      </c>
      <c r="D513" s="30">
        <v>110</v>
      </c>
      <c r="E513" s="29" t="s">
        <v>77</v>
      </c>
      <c r="F513" s="95">
        <v>0</v>
      </c>
      <c r="G513" s="95">
        <v>0</v>
      </c>
      <c r="H513" s="95">
        <v>0</v>
      </c>
    </row>
    <row r="514" spans="1:8" s="82" customFormat="1" ht="15" customHeight="1">
      <c r="A514" s="497" t="s">
        <v>212</v>
      </c>
      <c r="B514" s="498"/>
      <c r="C514" s="498"/>
      <c r="D514" s="499"/>
      <c r="E514" s="125"/>
      <c r="F514" s="126">
        <f>F18+F330</f>
        <v>157650.45496</v>
      </c>
      <c r="G514" s="126">
        <f>G18+G330</f>
        <v>124698.269</v>
      </c>
      <c r="H514" s="126">
        <f>H18+H330</f>
        <v>95601.705</v>
      </c>
    </row>
    <row r="515" ht="12.75">
      <c r="H515" s="127"/>
    </row>
    <row r="516" ht="12.75">
      <c r="H516" s="127"/>
    </row>
    <row r="517" ht="12.75">
      <c r="H517" s="127"/>
    </row>
    <row r="518" ht="12.75">
      <c r="H518" s="127"/>
    </row>
    <row r="519" ht="12.75">
      <c r="H519" s="127"/>
    </row>
    <row r="520" ht="12.75">
      <c r="H520" s="127"/>
    </row>
    <row r="521" ht="12.75">
      <c r="H521" s="127"/>
    </row>
    <row r="522" ht="12.75">
      <c r="H522" s="127"/>
    </row>
    <row r="523" ht="12.75">
      <c r="H523" s="127"/>
    </row>
    <row r="524" ht="12.75">
      <c r="H524" s="127"/>
    </row>
    <row r="525" ht="12.75">
      <c r="H525" s="127"/>
    </row>
    <row r="526" ht="12.75">
      <c r="H526" s="127"/>
    </row>
    <row r="527" ht="12.75">
      <c r="H527" s="127"/>
    </row>
    <row r="528" ht="12.75">
      <c r="H528" s="127"/>
    </row>
    <row r="529" ht="12.75">
      <c r="H529" s="127"/>
    </row>
    <row r="530" ht="12.75">
      <c r="H530" s="127"/>
    </row>
    <row r="531" ht="12.75">
      <c r="H531" s="127"/>
    </row>
    <row r="532" ht="12.75">
      <c r="H532" s="127"/>
    </row>
    <row r="533" ht="12.75">
      <c r="H533" s="127"/>
    </row>
    <row r="534" ht="12.75">
      <c r="H534" s="127"/>
    </row>
    <row r="535" ht="12.75">
      <c r="H535" s="127"/>
    </row>
    <row r="536" ht="12.75">
      <c r="H536" s="127"/>
    </row>
    <row r="537" ht="12.75">
      <c r="H537" s="127"/>
    </row>
    <row r="538" ht="12.75">
      <c r="H538" s="127"/>
    </row>
    <row r="539" ht="12.75">
      <c r="H539" s="127"/>
    </row>
    <row r="540" ht="12.75">
      <c r="H540" s="127"/>
    </row>
    <row r="541" ht="12.75">
      <c r="H541" s="127"/>
    </row>
    <row r="542" ht="12.75">
      <c r="H542" s="127"/>
    </row>
    <row r="543" ht="12.75">
      <c r="H543" s="127"/>
    </row>
    <row r="544" ht="12.75">
      <c r="H544" s="127"/>
    </row>
    <row r="545" ht="12.75">
      <c r="H545" s="127"/>
    </row>
    <row r="546" ht="12.75">
      <c r="H546" s="127"/>
    </row>
    <row r="547" ht="12.75">
      <c r="H547" s="127"/>
    </row>
    <row r="548" ht="12.75">
      <c r="H548" s="127"/>
    </row>
    <row r="549" ht="12.75">
      <c r="H549" s="127"/>
    </row>
    <row r="550" ht="12.75">
      <c r="H550" s="127"/>
    </row>
    <row r="551" ht="12.75">
      <c r="H551" s="127"/>
    </row>
    <row r="552" ht="12.75">
      <c r="H552" s="127"/>
    </row>
    <row r="553" ht="12.75">
      <c r="H553" s="127"/>
    </row>
  </sheetData>
  <sheetProtection/>
  <mergeCells count="19">
    <mergeCell ref="A5:H5"/>
    <mergeCell ref="B330:E330"/>
    <mergeCell ref="C15:C16"/>
    <mergeCell ref="A15:A16"/>
    <mergeCell ref="A514:D514"/>
    <mergeCell ref="A11:H11"/>
    <mergeCell ref="A12:H12"/>
    <mergeCell ref="A13:H13"/>
    <mergeCell ref="B18:E18"/>
    <mergeCell ref="A1:H1"/>
    <mergeCell ref="A2:H2"/>
    <mergeCell ref="B15:B16"/>
    <mergeCell ref="D15:D16"/>
    <mergeCell ref="A3:H3"/>
    <mergeCell ref="A10:H10"/>
    <mergeCell ref="A4:H4"/>
    <mergeCell ref="A9:H9"/>
    <mergeCell ref="E15:E16"/>
    <mergeCell ref="F15:H15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8" manualBreakCount="8">
    <brk id="56" max="255" man="1"/>
    <brk id="115" max="255" man="1"/>
    <brk id="166" max="255" man="1"/>
    <brk id="218" max="255" man="1"/>
    <brk id="296" max="7" man="1"/>
    <brk id="348" max="255" man="1"/>
    <brk id="514" max="255" man="1"/>
    <brk id="514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83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5.7109375" style="8" customWidth="1"/>
    <col min="2" max="2" width="51.00390625" style="8" customWidth="1"/>
    <col min="3" max="3" width="6.421875" style="8" customWidth="1"/>
    <col min="4" max="4" width="6.00390625" style="8" customWidth="1"/>
    <col min="5" max="5" width="5.8515625" style="8" customWidth="1"/>
    <col min="6" max="6" width="12.28125" style="8" customWidth="1"/>
    <col min="7" max="7" width="6.8515625" style="8" customWidth="1"/>
    <col min="8" max="9" width="17.7109375" style="8" customWidth="1"/>
    <col min="10" max="10" width="17.7109375" style="9" customWidth="1"/>
    <col min="11" max="11" width="9.8515625" style="8" customWidth="1"/>
    <col min="12" max="16384" width="9.140625" style="8" customWidth="1"/>
  </cols>
  <sheetData>
    <row r="1" spans="1:10" ht="15" customHeight="1">
      <c r="A1" s="484" t="s">
        <v>300</v>
      </c>
      <c r="B1" s="484"/>
      <c r="C1" s="484"/>
      <c r="D1" s="484"/>
      <c r="E1" s="484"/>
      <c r="F1" s="484"/>
      <c r="G1" s="484"/>
      <c r="H1" s="484"/>
      <c r="I1" s="484"/>
      <c r="J1" s="484"/>
    </row>
    <row r="2" spans="1:10" ht="15" customHeight="1">
      <c r="A2" s="484" t="s">
        <v>29</v>
      </c>
      <c r="B2" s="484"/>
      <c r="C2" s="484"/>
      <c r="D2" s="484"/>
      <c r="E2" s="484"/>
      <c r="F2" s="484"/>
      <c r="G2" s="484"/>
      <c r="H2" s="484"/>
      <c r="I2" s="484"/>
      <c r="J2" s="484"/>
    </row>
    <row r="3" spans="1:10" ht="15" customHeight="1">
      <c r="A3" s="484" t="s">
        <v>30</v>
      </c>
      <c r="B3" s="484"/>
      <c r="C3" s="484"/>
      <c r="D3" s="484"/>
      <c r="E3" s="484"/>
      <c r="F3" s="484"/>
      <c r="G3" s="484"/>
      <c r="H3" s="484"/>
      <c r="I3" s="484"/>
      <c r="J3" s="484"/>
    </row>
    <row r="4" spans="1:10" ht="15" customHeight="1">
      <c r="A4" s="484" t="s">
        <v>31</v>
      </c>
      <c r="B4" s="484"/>
      <c r="C4" s="484"/>
      <c r="D4" s="484"/>
      <c r="E4" s="484"/>
      <c r="F4" s="484"/>
      <c r="G4" s="484"/>
      <c r="H4" s="484"/>
      <c r="I4" s="484"/>
      <c r="J4" s="484"/>
    </row>
    <row r="5" spans="1:10" ht="15" customHeight="1">
      <c r="A5" s="484" t="s">
        <v>645</v>
      </c>
      <c r="B5" s="484"/>
      <c r="C5" s="484"/>
      <c r="D5" s="484"/>
      <c r="E5" s="484"/>
      <c r="F5" s="484"/>
      <c r="G5" s="484"/>
      <c r="H5" s="484"/>
      <c r="I5" s="484"/>
      <c r="J5" s="484"/>
    </row>
    <row r="6" ht="15" customHeight="1"/>
    <row r="7" ht="15" customHeight="1"/>
    <row r="8" ht="15" customHeight="1"/>
    <row r="9" spans="1:10" ht="15" customHeight="1">
      <c r="A9" s="490" t="s">
        <v>0</v>
      </c>
      <c r="B9" s="490"/>
      <c r="C9" s="490"/>
      <c r="D9" s="490"/>
      <c r="E9" s="490"/>
      <c r="F9" s="490"/>
      <c r="G9" s="490"/>
      <c r="H9" s="490"/>
      <c r="I9" s="490"/>
      <c r="J9" s="490"/>
    </row>
    <row r="10" spans="1:10" ht="15" customHeight="1">
      <c r="A10" s="490" t="s">
        <v>225</v>
      </c>
      <c r="B10" s="490"/>
      <c r="C10" s="490"/>
      <c r="D10" s="490"/>
      <c r="E10" s="490"/>
      <c r="F10" s="490"/>
      <c r="G10" s="490"/>
      <c r="H10" s="490"/>
      <c r="I10" s="490"/>
      <c r="J10" s="490"/>
    </row>
    <row r="11" spans="1:10" ht="15" customHeight="1">
      <c r="A11" s="502" t="s">
        <v>535</v>
      </c>
      <c r="B11" s="502"/>
      <c r="C11" s="502"/>
      <c r="D11" s="502"/>
      <c r="E11" s="502"/>
      <c r="F11" s="502"/>
      <c r="G11" s="502"/>
      <c r="H11" s="502"/>
      <c r="I11" s="502"/>
      <c r="J11" s="502"/>
    </row>
    <row r="12" spans="1:10" ht="15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</row>
    <row r="13" spans="1:10" s="1" customFormat="1" ht="30" customHeight="1">
      <c r="A13" s="496" t="s">
        <v>34</v>
      </c>
      <c r="B13" s="506" t="s">
        <v>43</v>
      </c>
      <c r="C13" s="488" t="s">
        <v>1</v>
      </c>
      <c r="D13" s="488" t="s">
        <v>2</v>
      </c>
      <c r="E13" s="488" t="s">
        <v>3</v>
      </c>
      <c r="F13" s="488" t="s">
        <v>44</v>
      </c>
      <c r="G13" s="488" t="s">
        <v>45</v>
      </c>
      <c r="H13" s="491" t="s">
        <v>32</v>
      </c>
      <c r="I13" s="482"/>
      <c r="J13" s="483"/>
    </row>
    <row r="14" spans="1:10" s="1" customFormat="1" ht="30" customHeight="1">
      <c r="A14" s="501"/>
      <c r="B14" s="501"/>
      <c r="C14" s="501"/>
      <c r="D14" s="501"/>
      <c r="E14" s="501"/>
      <c r="F14" s="501"/>
      <c r="G14" s="501"/>
      <c r="H14" s="53" t="s">
        <v>301</v>
      </c>
      <c r="I14" s="53" t="s">
        <v>393</v>
      </c>
      <c r="J14" s="53" t="s">
        <v>536</v>
      </c>
    </row>
    <row r="15" spans="1:10" s="1" customFormat="1" ht="15" customHeight="1">
      <c r="A15" s="10" t="s">
        <v>35</v>
      </c>
      <c r="B15" s="11">
        <v>2</v>
      </c>
      <c r="C15" s="12">
        <v>3</v>
      </c>
      <c r="D15" s="12">
        <v>4</v>
      </c>
      <c r="E15" s="12">
        <v>5</v>
      </c>
      <c r="F15" s="12">
        <v>6</v>
      </c>
      <c r="G15" s="12">
        <v>7</v>
      </c>
      <c r="H15" s="13">
        <v>8</v>
      </c>
      <c r="I15" s="13">
        <v>9</v>
      </c>
      <c r="J15" s="13">
        <v>10</v>
      </c>
    </row>
    <row r="16" spans="1:10" s="1" customFormat="1" ht="45" customHeight="1">
      <c r="A16" s="14" t="s">
        <v>35</v>
      </c>
      <c r="B16" s="264" t="s">
        <v>38</v>
      </c>
      <c r="C16" s="15" t="s">
        <v>37</v>
      </c>
      <c r="D16" s="16"/>
      <c r="E16" s="16"/>
      <c r="F16" s="16"/>
      <c r="G16" s="16"/>
      <c r="H16" s="54">
        <f>H17+H456+H469</f>
        <v>154481.37796</v>
      </c>
      <c r="I16" s="54">
        <f>I17+I456+I469</f>
        <v>122602.94299999998</v>
      </c>
      <c r="J16" s="54">
        <f>J17+J456+J469</f>
        <v>93361.69</v>
      </c>
    </row>
    <row r="17" spans="1:10" ht="45" customHeight="1">
      <c r="A17" s="14" t="s">
        <v>5</v>
      </c>
      <c r="B17" s="264" t="s">
        <v>38</v>
      </c>
      <c r="C17" s="15"/>
      <c r="D17" s="17"/>
      <c r="E17" s="17"/>
      <c r="F17" s="17"/>
      <c r="G17" s="17"/>
      <c r="H17" s="60">
        <f>H18+H99+H109+H136+H201+H396+H413+H415+H438+H448</f>
        <v>127904.05796</v>
      </c>
      <c r="I17" s="60">
        <f>I18+I99+I109+I136+I201+I396+I413+I415+I438+I448</f>
        <v>96129.99699999999</v>
      </c>
      <c r="J17" s="60">
        <f>J18+J99+J109+J136+J201+J396+J413+J415+J438+J448</f>
        <v>65433.602</v>
      </c>
    </row>
    <row r="18" spans="1:10" ht="15" customHeight="1">
      <c r="A18" s="18" t="s">
        <v>248</v>
      </c>
      <c r="B18" s="266" t="s">
        <v>6</v>
      </c>
      <c r="C18" s="19"/>
      <c r="D18" s="19" t="s">
        <v>7</v>
      </c>
      <c r="E18" s="20"/>
      <c r="F18" s="20"/>
      <c r="G18" s="20"/>
      <c r="H18" s="55">
        <f>H19+H50+H57+H64</f>
        <v>32428.039399999998</v>
      </c>
      <c r="I18" s="55">
        <f>I19+I50+I57+I64</f>
        <v>32619.392999999996</v>
      </c>
      <c r="J18" s="55">
        <f>J19+J50+J57+J64</f>
        <v>34037.467000000004</v>
      </c>
    </row>
    <row r="19" spans="1:11" ht="45" customHeight="1">
      <c r="A19" s="21"/>
      <c r="B19" s="267" t="s">
        <v>642</v>
      </c>
      <c r="C19" s="23"/>
      <c r="D19" s="22" t="s">
        <v>7</v>
      </c>
      <c r="E19" s="22" t="s">
        <v>133</v>
      </c>
      <c r="F19" s="23" t="s">
        <v>56</v>
      </c>
      <c r="G19" s="23" t="s">
        <v>56</v>
      </c>
      <c r="H19" s="56">
        <f>H20+H26</f>
        <v>29519.622999999996</v>
      </c>
      <c r="I19" s="56">
        <f>I20+I26</f>
        <v>30756.364999999998</v>
      </c>
      <c r="J19" s="56">
        <f>J20+J26</f>
        <v>32607.467</v>
      </c>
      <c r="K19" s="61"/>
    </row>
    <row r="20" spans="1:11" ht="60" customHeight="1">
      <c r="A20" s="153"/>
      <c r="B20" s="269" t="s">
        <v>394</v>
      </c>
      <c r="C20" s="154"/>
      <c r="D20" s="162" t="s">
        <v>7</v>
      </c>
      <c r="E20" s="162" t="s">
        <v>133</v>
      </c>
      <c r="F20" s="155" t="s">
        <v>219</v>
      </c>
      <c r="G20" s="154"/>
      <c r="H20" s="156">
        <f aca="true" t="shared" si="0" ref="H20:J21">H21</f>
        <v>120</v>
      </c>
      <c r="I20" s="156">
        <f t="shared" si="0"/>
        <v>150</v>
      </c>
      <c r="J20" s="156">
        <f t="shared" si="0"/>
        <v>170</v>
      </c>
      <c r="K20" s="61"/>
    </row>
    <row r="21" spans="1:11" ht="15" customHeight="1">
      <c r="A21" s="201"/>
      <c r="B21" s="273" t="s">
        <v>572</v>
      </c>
      <c r="C21" s="135"/>
      <c r="D21" s="136" t="s">
        <v>7</v>
      </c>
      <c r="E21" s="136" t="s">
        <v>133</v>
      </c>
      <c r="F21" s="135" t="s">
        <v>307</v>
      </c>
      <c r="G21" s="135"/>
      <c r="H21" s="198">
        <f t="shared" si="0"/>
        <v>120</v>
      </c>
      <c r="I21" s="198">
        <f t="shared" si="0"/>
        <v>150</v>
      </c>
      <c r="J21" s="198">
        <f t="shared" si="0"/>
        <v>170</v>
      </c>
      <c r="K21" s="61"/>
    </row>
    <row r="22" spans="1:11" ht="120" customHeight="1">
      <c r="A22" s="181"/>
      <c r="B22" s="270" t="s">
        <v>573</v>
      </c>
      <c r="C22" s="182"/>
      <c r="D22" s="186" t="s">
        <v>7</v>
      </c>
      <c r="E22" s="186" t="s">
        <v>133</v>
      </c>
      <c r="F22" s="183" t="s">
        <v>308</v>
      </c>
      <c r="G22" s="182"/>
      <c r="H22" s="184">
        <f aca="true" t="shared" si="1" ref="H22:J24">H23</f>
        <v>120</v>
      </c>
      <c r="I22" s="184">
        <f t="shared" si="1"/>
        <v>150</v>
      </c>
      <c r="J22" s="184">
        <f t="shared" si="1"/>
        <v>170</v>
      </c>
      <c r="K22" s="61"/>
    </row>
    <row r="23" spans="1:11" ht="90" customHeight="1">
      <c r="A23" s="209"/>
      <c r="B23" s="252" t="s">
        <v>218</v>
      </c>
      <c r="C23" s="210"/>
      <c r="D23" s="207" t="s">
        <v>7</v>
      </c>
      <c r="E23" s="207" t="s">
        <v>133</v>
      </c>
      <c r="F23" s="207" t="s">
        <v>309</v>
      </c>
      <c r="G23" s="210"/>
      <c r="H23" s="208">
        <f t="shared" si="1"/>
        <v>120</v>
      </c>
      <c r="I23" s="208">
        <f t="shared" si="1"/>
        <v>150</v>
      </c>
      <c r="J23" s="208">
        <f t="shared" si="1"/>
        <v>170</v>
      </c>
      <c r="K23" s="61"/>
    </row>
    <row r="24" spans="1:11" ht="30" customHeight="1">
      <c r="A24" s="140"/>
      <c r="B24" s="237" t="s">
        <v>50</v>
      </c>
      <c r="C24" s="141"/>
      <c r="D24" s="30" t="s">
        <v>7</v>
      </c>
      <c r="E24" s="30" t="s">
        <v>133</v>
      </c>
      <c r="F24" s="142" t="s">
        <v>309</v>
      </c>
      <c r="G24" s="142">
        <v>200</v>
      </c>
      <c r="H24" s="143">
        <f t="shared" si="1"/>
        <v>120</v>
      </c>
      <c r="I24" s="143">
        <f t="shared" si="1"/>
        <v>150</v>
      </c>
      <c r="J24" s="143">
        <f t="shared" si="1"/>
        <v>170</v>
      </c>
      <c r="K24" s="61"/>
    </row>
    <row r="25" spans="1:11" ht="30" customHeight="1">
      <c r="A25" s="140"/>
      <c r="B25" s="232" t="s">
        <v>51</v>
      </c>
      <c r="C25" s="141"/>
      <c r="D25" s="30" t="s">
        <v>7</v>
      </c>
      <c r="E25" s="30" t="s">
        <v>133</v>
      </c>
      <c r="F25" s="142" t="s">
        <v>309</v>
      </c>
      <c r="G25" s="142">
        <v>240</v>
      </c>
      <c r="H25" s="143">
        <v>120</v>
      </c>
      <c r="I25" s="143">
        <v>150</v>
      </c>
      <c r="J25" s="143">
        <v>170</v>
      </c>
      <c r="K25" s="61"/>
    </row>
    <row r="26" spans="1:10" ht="45" customHeight="1">
      <c r="A26" s="149"/>
      <c r="B26" s="268" t="s">
        <v>123</v>
      </c>
      <c r="C26" s="151"/>
      <c r="D26" s="151" t="s">
        <v>7</v>
      </c>
      <c r="E26" s="151" t="s">
        <v>133</v>
      </c>
      <c r="F26" s="150" t="s">
        <v>124</v>
      </c>
      <c r="G26" s="151" t="s">
        <v>56</v>
      </c>
      <c r="H26" s="152">
        <f>H27+H45</f>
        <v>29399.622999999996</v>
      </c>
      <c r="I26" s="152">
        <f>I27+I45</f>
        <v>30606.364999999998</v>
      </c>
      <c r="J26" s="152">
        <f>J27+J45</f>
        <v>32437.467</v>
      </c>
    </row>
    <row r="27" spans="1:10" ht="30" customHeight="1">
      <c r="A27" s="24"/>
      <c r="B27" s="232" t="s">
        <v>125</v>
      </c>
      <c r="C27" s="29"/>
      <c r="D27" s="29" t="s">
        <v>7</v>
      </c>
      <c r="E27" s="29" t="s">
        <v>133</v>
      </c>
      <c r="F27" s="29" t="s">
        <v>126</v>
      </c>
      <c r="G27" s="30"/>
      <c r="H27" s="58">
        <f>H28</f>
        <v>27727.376999999997</v>
      </c>
      <c r="I27" s="58">
        <f>I28</f>
        <v>28817.058999999997</v>
      </c>
      <c r="J27" s="58">
        <f>J28</f>
        <v>30522.931</v>
      </c>
    </row>
    <row r="28" spans="1:10" ht="15" customHeight="1">
      <c r="A28" s="24"/>
      <c r="B28" s="232" t="s">
        <v>127</v>
      </c>
      <c r="C28" s="29"/>
      <c r="D28" s="29" t="s">
        <v>7</v>
      </c>
      <c r="E28" s="29" t="s">
        <v>133</v>
      </c>
      <c r="F28" s="29" t="s">
        <v>128</v>
      </c>
      <c r="G28" s="30"/>
      <c r="H28" s="58">
        <f>H29+H44+H38+H41</f>
        <v>27727.376999999997</v>
      </c>
      <c r="I28" s="58">
        <f>I29+I44+I38+I41</f>
        <v>28817.058999999997</v>
      </c>
      <c r="J28" s="58">
        <f>J29+J44+J38+J41</f>
        <v>30522.931</v>
      </c>
    </row>
    <row r="29" spans="1:10" ht="15" customHeight="1">
      <c r="A29" s="204"/>
      <c r="B29" s="252" t="s">
        <v>129</v>
      </c>
      <c r="C29" s="207"/>
      <c r="D29" s="207" t="s">
        <v>7</v>
      </c>
      <c r="E29" s="207" t="s">
        <v>133</v>
      </c>
      <c r="F29" s="206" t="s">
        <v>130</v>
      </c>
      <c r="G29" s="207" t="s">
        <v>56</v>
      </c>
      <c r="H29" s="208">
        <f>H31+H33+H35</f>
        <v>27222.365999999998</v>
      </c>
      <c r="I29" s="208">
        <f>I31+I33+I35</f>
        <v>28817.058999999997</v>
      </c>
      <c r="J29" s="208">
        <f>J31+J33+J35</f>
        <v>30522.931</v>
      </c>
    </row>
    <row r="30" spans="1:10" ht="60" customHeight="1">
      <c r="A30" s="27"/>
      <c r="B30" s="232" t="s">
        <v>73</v>
      </c>
      <c r="C30" s="30"/>
      <c r="D30" s="29" t="s">
        <v>7</v>
      </c>
      <c r="E30" s="30" t="s">
        <v>133</v>
      </c>
      <c r="F30" s="29" t="s">
        <v>130</v>
      </c>
      <c r="G30" s="30">
        <v>100</v>
      </c>
      <c r="H30" s="58">
        <f>H31</f>
        <v>22779.746</v>
      </c>
      <c r="I30" s="58">
        <f>I31</f>
        <v>24374.439</v>
      </c>
      <c r="J30" s="58">
        <f>J31</f>
        <v>26080.311</v>
      </c>
    </row>
    <row r="31" spans="1:10" ht="30" customHeight="1">
      <c r="A31" s="27"/>
      <c r="B31" s="232" t="s">
        <v>131</v>
      </c>
      <c r="C31" s="30"/>
      <c r="D31" s="30" t="s">
        <v>7</v>
      </c>
      <c r="E31" s="30" t="s">
        <v>133</v>
      </c>
      <c r="F31" s="29" t="s">
        <v>130</v>
      </c>
      <c r="G31" s="30">
        <v>120</v>
      </c>
      <c r="H31" s="59">
        <f>17495.965+5283.781</f>
        <v>22779.746</v>
      </c>
      <c r="I31" s="59">
        <f>18720.767+5653.672</f>
        <v>24374.439</v>
      </c>
      <c r="J31" s="59">
        <f>20030.961+6049.35</f>
        <v>26080.311</v>
      </c>
    </row>
    <row r="32" spans="1:10" ht="30" customHeight="1">
      <c r="A32" s="27"/>
      <c r="B32" s="232" t="s">
        <v>50</v>
      </c>
      <c r="C32" s="30"/>
      <c r="D32" s="29" t="s">
        <v>7</v>
      </c>
      <c r="E32" s="30" t="s">
        <v>133</v>
      </c>
      <c r="F32" s="29" t="s">
        <v>130</v>
      </c>
      <c r="G32" s="30">
        <v>200</v>
      </c>
      <c r="H32" s="59">
        <f aca="true" t="shared" si="2" ref="H32:J37">H33</f>
        <v>4422.62</v>
      </c>
      <c r="I32" s="59">
        <f t="shared" si="2"/>
        <v>4422.62</v>
      </c>
      <c r="J32" s="59">
        <f t="shared" si="2"/>
        <v>4422.62</v>
      </c>
    </row>
    <row r="33" spans="1:10" ht="30" customHeight="1">
      <c r="A33" s="27"/>
      <c r="B33" s="232" t="s">
        <v>51</v>
      </c>
      <c r="C33" s="29"/>
      <c r="D33" s="29" t="s">
        <v>7</v>
      </c>
      <c r="E33" s="30" t="s">
        <v>133</v>
      </c>
      <c r="F33" s="29" t="s">
        <v>130</v>
      </c>
      <c r="G33" s="29" t="s">
        <v>52</v>
      </c>
      <c r="H33" s="436">
        <f>100+15+90+30+70+20+230+200+20+33+10+50+30+2+1+350+10+15+15+100+20+30+150+50+250+250+50+50+300+90+2+64.62+10+15+40+50+150+20+237+258+35+5+2+3+200+400+300</f>
        <v>4422.62</v>
      </c>
      <c r="I33" s="436">
        <f>100+15+90+30+70+20+230+200+20+33+10+50+30+2+1+350+10+15+15+100+20+30+150+50+250+250+50+50+300+90+2+64.62+10+15+40+50+150+20+237+258+35+5+2+3+200+400+300</f>
        <v>4422.62</v>
      </c>
      <c r="J33" s="436">
        <f>100+15+90+30+70+20+230+200+20+33+10+50+30+2+1+350+10+15+15+100+20+30+150+50+250+250+50+50+300+90+2+64.62+10+15+40+50+150+20+237+258+35+5+2+3+200+400+300</f>
        <v>4422.62</v>
      </c>
    </row>
    <row r="34" spans="1:10" ht="15" customHeight="1">
      <c r="A34" s="27"/>
      <c r="B34" s="232" t="s">
        <v>78</v>
      </c>
      <c r="C34" s="29"/>
      <c r="D34" s="29" t="s">
        <v>7</v>
      </c>
      <c r="E34" s="30" t="s">
        <v>133</v>
      </c>
      <c r="F34" s="29" t="s">
        <v>130</v>
      </c>
      <c r="G34" s="29" t="s">
        <v>79</v>
      </c>
      <c r="H34" s="59">
        <f t="shared" si="2"/>
        <v>20</v>
      </c>
      <c r="I34" s="59">
        <f t="shared" si="2"/>
        <v>20</v>
      </c>
      <c r="J34" s="59">
        <f t="shared" si="2"/>
        <v>20</v>
      </c>
    </row>
    <row r="35" spans="1:10" ht="15" customHeight="1">
      <c r="A35" s="27"/>
      <c r="B35" s="232" t="s">
        <v>80</v>
      </c>
      <c r="C35" s="29"/>
      <c r="D35" s="29" t="s">
        <v>7</v>
      </c>
      <c r="E35" s="30" t="s">
        <v>133</v>
      </c>
      <c r="F35" s="29" t="s">
        <v>130</v>
      </c>
      <c r="G35" s="29" t="s">
        <v>81</v>
      </c>
      <c r="H35" s="59">
        <f>3+5+2+10</f>
        <v>20</v>
      </c>
      <c r="I35" s="59">
        <f>3+5+2+10</f>
        <v>20</v>
      </c>
      <c r="J35" s="59">
        <f>3+5+2+10</f>
        <v>20</v>
      </c>
    </row>
    <row r="36" spans="1:10" ht="45" customHeight="1">
      <c r="A36" s="204"/>
      <c r="B36" s="256" t="s">
        <v>136</v>
      </c>
      <c r="C36" s="206"/>
      <c r="D36" s="206" t="s">
        <v>7</v>
      </c>
      <c r="E36" s="207" t="s">
        <v>133</v>
      </c>
      <c r="F36" s="206" t="s">
        <v>137</v>
      </c>
      <c r="G36" s="206"/>
      <c r="H36" s="212">
        <f>H38</f>
        <v>414.5</v>
      </c>
      <c r="I36" s="212">
        <f>I38</f>
        <v>0</v>
      </c>
      <c r="J36" s="212">
        <f>J38</f>
        <v>0</v>
      </c>
    </row>
    <row r="37" spans="1:10" ht="15" customHeight="1">
      <c r="A37" s="27"/>
      <c r="B37" s="237" t="s">
        <v>138</v>
      </c>
      <c r="C37" s="29"/>
      <c r="D37" s="29" t="s">
        <v>7</v>
      </c>
      <c r="E37" s="30" t="s">
        <v>133</v>
      </c>
      <c r="F37" s="29" t="s">
        <v>137</v>
      </c>
      <c r="G37" s="29" t="s">
        <v>139</v>
      </c>
      <c r="H37" s="59">
        <f t="shared" si="2"/>
        <v>414.5</v>
      </c>
      <c r="I37" s="59">
        <f t="shared" si="2"/>
        <v>0</v>
      </c>
      <c r="J37" s="59">
        <f t="shared" si="2"/>
        <v>0</v>
      </c>
    </row>
    <row r="38" spans="1:10" ht="15" customHeight="1">
      <c r="A38" s="27"/>
      <c r="B38" s="271" t="s">
        <v>140</v>
      </c>
      <c r="C38" s="29"/>
      <c r="D38" s="29" t="s">
        <v>7</v>
      </c>
      <c r="E38" s="30" t="s">
        <v>133</v>
      </c>
      <c r="F38" s="29" t="s">
        <v>137</v>
      </c>
      <c r="G38" s="29" t="s">
        <v>141</v>
      </c>
      <c r="H38" s="59">
        <v>414.5</v>
      </c>
      <c r="I38" s="59">
        <v>0</v>
      </c>
      <c r="J38" s="59">
        <v>0</v>
      </c>
    </row>
    <row r="39" spans="1:10" ht="75" customHeight="1" hidden="1">
      <c r="A39" s="204"/>
      <c r="B39" s="256" t="s">
        <v>142</v>
      </c>
      <c r="C39" s="206"/>
      <c r="D39" s="206" t="s">
        <v>7</v>
      </c>
      <c r="E39" s="207" t="s">
        <v>133</v>
      </c>
      <c r="F39" s="206" t="s">
        <v>143</v>
      </c>
      <c r="G39" s="206"/>
      <c r="H39" s="212">
        <f>H41</f>
        <v>0</v>
      </c>
      <c r="I39" s="212">
        <f>I41</f>
        <v>0</v>
      </c>
      <c r="J39" s="212">
        <f>J41</f>
        <v>0</v>
      </c>
    </row>
    <row r="40" spans="1:10" ht="15" customHeight="1" hidden="1">
      <c r="A40" s="27"/>
      <c r="B40" s="237" t="s">
        <v>138</v>
      </c>
      <c r="C40" s="29"/>
      <c r="D40" s="29" t="s">
        <v>7</v>
      </c>
      <c r="E40" s="30" t="s">
        <v>133</v>
      </c>
      <c r="F40" s="29" t="s">
        <v>143</v>
      </c>
      <c r="G40" s="29" t="s">
        <v>139</v>
      </c>
      <c r="H40" s="59">
        <f aca="true" t="shared" si="3" ref="H40:J46">H41</f>
        <v>0</v>
      </c>
      <c r="I40" s="59">
        <f t="shared" si="3"/>
        <v>0</v>
      </c>
      <c r="J40" s="59">
        <f t="shared" si="3"/>
        <v>0</v>
      </c>
    </row>
    <row r="41" spans="1:10" ht="15" customHeight="1" hidden="1">
      <c r="A41" s="27"/>
      <c r="B41" s="271" t="s">
        <v>140</v>
      </c>
      <c r="C41" s="29"/>
      <c r="D41" s="29" t="s">
        <v>7</v>
      </c>
      <c r="E41" s="30" t="s">
        <v>133</v>
      </c>
      <c r="F41" s="29" t="s">
        <v>143</v>
      </c>
      <c r="G41" s="29" t="s">
        <v>141</v>
      </c>
      <c r="H41" s="59">
        <f>213+4.4-217.4</f>
        <v>0</v>
      </c>
      <c r="I41" s="59">
        <f>213+4.4-217.4</f>
        <v>0</v>
      </c>
      <c r="J41" s="59">
        <f>213+4.4-217.4</f>
        <v>0</v>
      </c>
    </row>
    <row r="42" spans="1:10" ht="45" customHeight="1">
      <c r="A42" s="204"/>
      <c r="B42" s="256" t="s">
        <v>144</v>
      </c>
      <c r="C42" s="206"/>
      <c r="D42" s="206" t="s">
        <v>7</v>
      </c>
      <c r="E42" s="207" t="s">
        <v>133</v>
      </c>
      <c r="F42" s="206" t="s">
        <v>145</v>
      </c>
      <c r="G42" s="206"/>
      <c r="H42" s="212">
        <f>H44</f>
        <v>90.511</v>
      </c>
      <c r="I42" s="212">
        <f>I44</f>
        <v>0</v>
      </c>
      <c r="J42" s="212">
        <f>J44</f>
        <v>0</v>
      </c>
    </row>
    <row r="43" spans="1:10" ht="15" customHeight="1">
      <c r="A43" s="27"/>
      <c r="B43" s="237" t="s">
        <v>138</v>
      </c>
      <c r="C43" s="29"/>
      <c r="D43" s="29" t="s">
        <v>7</v>
      </c>
      <c r="E43" s="30" t="s">
        <v>133</v>
      </c>
      <c r="F43" s="29" t="s">
        <v>145</v>
      </c>
      <c r="G43" s="29" t="s">
        <v>139</v>
      </c>
      <c r="H43" s="59">
        <f t="shared" si="3"/>
        <v>90.511</v>
      </c>
      <c r="I43" s="59">
        <f t="shared" si="3"/>
        <v>0</v>
      </c>
      <c r="J43" s="59">
        <f t="shared" si="3"/>
        <v>0</v>
      </c>
    </row>
    <row r="44" spans="1:10" ht="15" customHeight="1">
      <c r="A44" s="27"/>
      <c r="B44" s="271" t="s">
        <v>140</v>
      </c>
      <c r="C44" s="29"/>
      <c r="D44" s="29" t="s">
        <v>7</v>
      </c>
      <c r="E44" s="30" t="s">
        <v>133</v>
      </c>
      <c r="F44" s="29" t="s">
        <v>145</v>
      </c>
      <c r="G44" s="29" t="s">
        <v>141</v>
      </c>
      <c r="H44" s="59">
        <v>90.511</v>
      </c>
      <c r="I44" s="59">
        <v>0</v>
      </c>
      <c r="J44" s="59">
        <v>0</v>
      </c>
    </row>
    <row r="45" spans="1:10" ht="45" customHeight="1">
      <c r="A45" s="27"/>
      <c r="B45" s="232" t="s">
        <v>156</v>
      </c>
      <c r="C45" s="30"/>
      <c r="D45" s="30" t="s">
        <v>7</v>
      </c>
      <c r="E45" s="30" t="s">
        <v>133</v>
      </c>
      <c r="F45" s="29" t="s">
        <v>157</v>
      </c>
      <c r="G45" s="29"/>
      <c r="H45" s="58">
        <f t="shared" si="3"/>
        <v>1672.246</v>
      </c>
      <c r="I45" s="58">
        <f t="shared" si="3"/>
        <v>1789.306</v>
      </c>
      <c r="J45" s="58">
        <f t="shared" si="3"/>
        <v>1914.536</v>
      </c>
    </row>
    <row r="46" spans="1:10" ht="15" customHeight="1">
      <c r="A46" s="27"/>
      <c r="B46" s="232" t="s">
        <v>127</v>
      </c>
      <c r="C46" s="29"/>
      <c r="D46" s="29" t="s">
        <v>7</v>
      </c>
      <c r="E46" s="29" t="s">
        <v>133</v>
      </c>
      <c r="F46" s="29" t="s">
        <v>158</v>
      </c>
      <c r="G46" s="29"/>
      <c r="H46" s="58">
        <f t="shared" si="3"/>
        <v>1672.246</v>
      </c>
      <c r="I46" s="58">
        <f t="shared" si="3"/>
        <v>1789.306</v>
      </c>
      <c r="J46" s="58">
        <f t="shared" si="3"/>
        <v>1914.536</v>
      </c>
    </row>
    <row r="47" spans="1:10" ht="15" customHeight="1">
      <c r="A47" s="204"/>
      <c r="B47" s="252" t="s">
        <v>159</v>
      </c>
      <c r="C47" s="206"/>
      <c r="D47" s="207" t="s">
        <v>7</v>
      </c>
      <c r="E47" s="207" t="s">
        <v>133</v>
      </c>
      <c r="F47" s="206" t="s">
        <v>160</v>
      </c>
      <c r="G47" s="206"/>
      <c r="H47" s="208">
        <f>H49</f>
        <v>1672.246</v>
      </c>
      <c r="I47" s="208">
        <f>I49</f>
        <v>1789.306</v>
      </c>
      <c r="J47" s="208">
        <f>J49</f>
        <v>1914.536</v>
      </c>
    </row>
    <row r="48" spans="1:10" ht="60" customHeight="1">
      <c r="A48" s="27"/>
      <c r="B48" s="232" t="s">
        <v>73</v>
      </c>
      <c r="C48" s="29"/>
      <c r="D48" s="30" t="s">
        <v>7</v>
      </c>
      <c r="E48" s="30" t="s">
        <v>133</v>
      </c>
      <c r="F48" s="29" t="s">
        <v>160</v>
      </c>
      <c r="G48" s="29" t="s">
        <v>74</v>
      </c>
      <c r="H48" s="58">
        <f aca="true" t="shared" si="4" ref="H48:J53">H49</f>
        <v>1672.246</v>
      </c>
      <c r="I48" s="58">
        <f t="shared" si="4"/>
        <v>1789.306</v>
      </c>
      <c r="J48" s="58">
        <f t="shared" si="4"/>
        <v>1914.536</v>
      </c>
    </row>
    <row r="49" spans="1:10" ht="30" customHeight="1">
      <c r="A49" s="27"/>
      <c r="B49" s="232" t="s">
        <v>131</v>
      </c>
      <c r="C49" s="30"/>
      <c r="D49" s="30" t="s">
        <v>7</v>
      </c>
      <c r="E49" s="30" t="s">
        <v>133</v>
      </c>
      <c r="F49" s="29" t="s">
        <v>160</v>
      </c>
      <c r="G49" s="29" t="s">
        <v>132</v>
      </c>
      <c r="H49" s="59">
        <f>1284.367+387.879</f>
        <v>1672.246</v>
      </c>
      <c r="I49" s="59">
        <f>1374.275+415.031</f>
        <v>1789.306</v>
      </c>
      <c r="J49" s="59">
        <f>1470.458+444.078</f>
        <v>1914.536</v>
      </c>
    </row>
    <row r="50" spans="1:10" ht="45" customHeight="1">
      <c r="A50" s="21"/>
      <c r="B50" s="267" t="s">
        <v>148</v>
      </c>
      <c r="C50" s="23"/>
      <c r="D50" s="23" t="s">
        <v>7</v>
      </c>
      <c r="E50" s="22" t="s">
        <v>149</v>
      </c>
      <c r="F50" s="23" t="s">
        <v>56</v>
      </c>
      <c r="G50" s="23" t="s">
        <v>56</v>
      </c>
      <c r="H50" s="56">
        <f t="shared" si="4"/>
        <v>545.556</v>
      </c>
      <c r="I50" s="56">
        <f t="shared" si="4"/>
        <v>0</v>
      </c>
      <c r="J50" s="56">
        <f t="shared" si="4"/>
        <v>0</v>
      </c>
    </row>
    <row r="51" spans="1:10" ht="45" customHeight="1">
      <c r="A51" s="158"/>
      <c r="B51" s="268" t="s">
        <v>123</v>
      </c>
      <c r="C51" s="151"/>
      <c r="D51" s="151" t="s">
        <v>7</v>
      </c>
      <c r="E51" s="150" t="s">
        <v>149</v>
      </c>
      <c r="F51" s="150" t="s">
        <v>124</v>
      </c>
      <c r="G51" s="151" t="s">
        <v>56</v>
      </c>
      <c r="H51" s="152">
        <f t="shared" si="4"/>
        <v>545.556</v>
      </c>
      <c r="I51" s="152">
        <f t="shared" si="4"/>
        <v>0</v>
      </c>
      <c r="J51" s="152">
        <f t="shared" si="4"/>
        <v>0</v>
      </c>
    </row>
    <row r="52" spans="1:10" ht="30" customHeight="1">
      <c r="A52" s="27"/>
      <c r="B52" s="232" t="s">
        <v>125</v>
      </c>
      <c r="C52" s="29"/>
      <c r="D52" s="29" t="s">
        <v>7</v>
      </c>
      <c r="E52" s="29" t="s">
        <v>149</v>
      </c>
      <c r="F52" s="29" t="s">
        <v>126</v>
      </c>
      <c r="G52" s="26"/>
      <c r="H52" s="57">
        <f t="shared" si="4"/>
        <v>545.556</v>
      </c>
      <c r="I52" s="57">
        <f t="shared" si="4"/>
        <v>0</v>
      </c>
      <c r="J52" s="57">
        <f t="shared" si="4"/>
        <v>0</v>
      </c>
    </row>
    <row r="53" spans="1:10" ht="15" customHeight="1">
      <c r="A53" s="27"/>
      <c r="B53" s="232" t="s">
        <v>127</v>
      </c>
      <c r="C53" s="29"/>
      <c r="D53" s="29" t="s">
        <v>7</v>
      </c>
      <c r="E53" s="29" t="s">
        <v>149</v>
      </c>
      <c r="F53" s="29" t="s">
        <v>128</v>
      </c>
      <c r="G53" s="26"/>
      <c r="H53" s="57">
        <f t="shared" si="4"/>
        <v>545.556</v>
      </c>
      <c r="I53" s="57">
        <f t="shared" si="4"/>
        <v>0</v>
      </c>
      <c r="J53" s="57">
        <f t="shared" si="4"/>
        <v>0</v>
      </c>
    </row>
    <row r="54" spans="1:10" ht="45" customHeight="1">
      <c r="A54" s="204"/>
      <c r="B54" s="256" t="s">
        <v>146</v>
      </c>
      <c r="C54" s="207"/>
      <c r="D54" s="207" t="s">
        <v>7</v>
      </c>
      <c r="E54" s="206" t="s">
        <v>149</v>
      </c>
      <c r="F54" s="206" t="s">
        <v>147</v>
      </c>
      <c r="G54" s="213" t="s">
        <v>33</v>
      </c>
      <c r="H54" s="208">
        <f>H56</f>
        <v>545.556</v>
      </c>
      <c r="I54" s="208">
        <f>I56</f>
        <v>0</v>
      </c>
      <c r="J54" s="208">
        <f>J56</f>
        <v>0</v>
      </c>
    </row>
    <row r="55" spans="1:10" ht="15" customHeight="1">
      <c r="A55" s="27"/>
      <c r="B55" s="271" t="s">
        <v>138</v>
      </c>
      <c r="C55" s="30"/>
      <c r="D55" s="30" t="s">
        <v>7</v>
      </c>
      <c r="E55" s="29" t="s">
        <v>149</v>
      </c>
      <c r="F55" s="29" t="s">
        <v>147</v>
      </c>
      <c r="G55" s="32">
        <v>500</v>
      </c>
      <c r="H55" s="58">
        <f aca="true" t="shared" si="5" ref="H55:J60">H56</f>
        <v>545.556</v>
      </c>
      <c r="I55" s="58">
        <f t="shared" si="5"/>
        <v>0</v>
      </c>
      <c r="J55" s="58">
        <f t="shared" si="5"/>
        <v>0</v>
      </c>
    </row>
    <row r="56" spans="1:10" ht="15" customHeight="1">
      <c r="A56" s="27"/>
      <c r="B56" s="271" t="s">
        <v>140</v>
      </c>
      <c r="C56" s="30"/>
      <c r="D56" s="30" t="s">
        <v>7</v>
      </c>
      <c r="E56" s="29" t="s">
        <v>149</v>
      </c>
      <c r="F56" s="29" t="s">
        <v>147</v>
      </c>
      <c r="G56" s="33" t="s">
        <v>141</v>
      </c>
      <c r="H56" s="59">
        <v>545.556</v>
      </c>
      <c r="I56" s="59">
        <v>0</v>
      </c>
      <c r="J56" s="59">
        <v>0</v>
      </c>
    </row>
    <row r="57" spans="1:10" ht="15" customHeight="1">
      <c r="A57" s="34"/>
      <c r="B57" s="267" t="s">
        <v>190</v>
      </c>
      <c r="C57" s="23"/>
      <c r="D57" s="23" t="s">
        <v>7</v>
      </c>
      <c r="E57" s="22" t="s">
        <v>191</v>
      </c>
      <c r="F57" s="22"/>
      <c r="G57" s="23"/>
      <c r="H57" s="56">
        <f t="shared" si="5"/>
        <v>158</v>
      </c>
      <c r="I57" s="56">
        <f t="shared" si="5"/>
        <v>128</v>
      </c>
      <c r="J57" s="56">
        <f t="shared" si="5"/>
        <v>100</v>
      </c>
    </row>
    <row r="58" spans="1:10" ht="45" customHeight="1">
      <c r="A58" s="149"/>
      <c r="B58" s="272" t="s">
        <v>230</v>
      </c>
      <c r="C58" s="159"/>
      <c r="D58" s="159" t="s">
        <v>7</v>
      </c>
      <c r="E58" s="159" t="s">
        <v>191</v>
      </c>
      <c r="F58" s="159" t="s">
        <v>175</v>
      </c>
      <c r="G58" s="150"/>
      <c r="H58" s="152">
        <f t="shared" si="5"/>
        <v>158</v>
      </c>
      <c r="I58" s="152">
        <f t="shared" si="5"/>
        <v>128</v>
      </c>
      <c r="J58" s="152">
        <f t="shared" si="5"/>
        <v>100</v>
      </c>
    </row>
    <row r="59" spans="1:10" ht="15" customHeight="1">
      <c r="A59" s="24"/>
      <c r="B59" s="232" t="s">
        <v>127</v>
      </c>
      <c r="C59" s="35"/>
      <c r="D59" s="29" t="s">
        <v>7</v>
      </c>
      <c r="E59" s="29" t="s">
        <v>191</v>
      </c>
      <c r="F59" s="29" t="s">
        <v>176</v>
      </c>
      <c r="G59" s="25"/>
      <c r="H59" s="58">
        <f t="shared" si="5"/>
        <v>158</v>
      </c>
      <c r="I59" s="58">
        <f t="shared" si="5"/>
        <v>128</v>
      </c>
      <c r="J59" s="58">
        <f t="shared" si="5"/>
        <v>100</v>
      </c>
    </row>
    <row r="60" spans="1:10" ht="15" customHeight="1">
      <c r="A60" s="24"/>
      <c r="B60" s="232" t="s">
        <v>127</v>
      </c>
      <c r="C60" s="35"/>
      <c r="D60" s="29" t="s">
        <v>7</v>
      </c>
      <c r="E60" s="29" t="s">
        <v>191</v>
      </c>
      <c r="F60" s="29" t="s">
        <v>177</v>
      </c>
      <c r="G60" s="25"/>
      <c r="H60" s="58">
        <f t="shared" si="5"/>
        <v>158</v>
      </c>
      <c r="I60" s="58">
        <f t="shared" si="5"/>
        <v>128</v>
      </c>
      <c r="J60" s="58">
        <f t="shared" si="5"/>
        <v>100</v>
      </c>
    </row>
    <row r="61" spans="1:10" ht="45" customHeight="1">
      <c r="A61" s="204"/>
      <c r="B61" s="252" t="s">
        <v>186</v>
      </c>
      <c r="C61" s="206"/>
      <c r="D61" s="206" t="s">
        <v>7</v>
      </c>
      <c r="E61" s="206" t="s">
        <v>191</v>
      </c>
      <c r="F61" s="206" t="s">
        <v>187</v>
      </c>
      <c r="G61" s="206"/>
      <c r="H61" s="212">
        <f>H63</f>
        <v>158</v>
      </c>
      <c r="I61" s="212">
        <f>I63</f>
        <v>128</v>
      </c>
      <c r="J61" s="212">
        <f>J63</f>
        <v>100</v>
      </c>
    </row>
    <row r="62" spans="1:10" ht="15" customHeight="1">
      <c r="A62" s="27"/>
      <c r="B62" s="232" t="s">
        <v>78</v>
      </c>
      <c r="C62" s="29"/>
      <c r="D62" s="29" t="s">
        <v>7</v>
      </c>
      <c r="E62" s="29" t="s">
        <v>191</v>
      </c>
      <c r="F62" s="29" t="s">
        <v>187</v>
      </c>
      <c r="G62" s="29" t="s">
        <v>79</v>
      </c>
      <c r="H62" s="59">
        <f>H63</f>
        <v>158</v>
      </c>
      <c r="I62" s="59">
        <f>I63</f>
        <v>128</v>
      </c>
      <c r="J62" s="59">
        <f>J63</f>
        <v>100</v>
      </c>
    </row>
    <row r="63" spans="1:10" ht="15" customHeight="1">
      <c r="A63" s="27"/>
      <c r="B63" s="232" t="s">
        <v>188</v>
      </c>
      <c r="C63" s="29"/>
      <c r="D63" s="29" t="s">
        <v>7</v>
      </c>
      <c r="E63" s="29" t="s">
        <v>191</v>
      </c>
      <c r="F63" s="29" t="s">
        <v>187</v>
      </c>
      <c r="G63" s="29" t="s">
        <v>189</v>
      </c>
      <c r="H63" s="59">
        <v>158</v>
      </c>
      <c r="I63" s="59">
        <v>128</v>
      </c>
      <c r="J63" s="59">
        <v>100</v>
      </c>
    </row>
    <row r="64" spans="1:10" ht="15" customHeight="1">
      <c r="A64" s="34"/>
      <c r="B64" s="267" t="s">
        <v>114</v>
      </c>
      <c r="C64" s="23"/>
      <c r="D64" s="23" t="s">
        <v>7</v>
      </c>
      <c r="E64" s="36" t="s">
        <v>115</v>
      </c>
      <c r="F64" s="22"/>
      <c r="G64" s="23"/>
      <c r="H64" s="56">
        <f>H65+H75+H81+H90</f>
        <v>2204.8604</v>
      </c>
      <c r="I64" s="56">
        <f>I65+I75+I81+I90</f>
        <v>1735.028</v>
      </c>
      <c r="J64" s="56">
        <f>J65+J75+J81+J90</f>
        <v>1330</v>
      </c>
    </row>
    <row r="65" spans="1:10" ht="60" customHeight="1">
      <c r="A65" s="164"/>
      <c r="B65" s="269" t="s">
        <v>542</v>
      </c>
      <c r="C65" s="155"/>
      <c r="D65" s="161" t="s">
        <v>7</v>
      </c>
      <c r="E65" s="162" t="s">
        <v>115</v>
      </c>
      <c r="F65" s="162" t="s">
        <v>55</v>
      </c>
      <c r="G65" s="155"/>
      <c r="H65" s="156">
        <f>H66</f>
        <v>370</v>
      </c>
      <c r="I65" s="156">
        <f>I66</f>
        <v>370</v>
      </c>
      <c r="J65" s="156">
        <f>J66</f>
        <v>0</v>
      </c>
    </row>
    <row r="66" spans="1:10" ht="15" customHeight="1">
      <c r="A66" s="195"/>
      <c r="B66" s="273" t="s">
        <v>572</v>
      </c>
      <c r="C66" s="226"/>
      <c r="D66" s="136" t="s">
        <v>7</v>
      </c>
      <c r="E66" s="136" t="s">
        <v>115</v>
      </c>
      <c r="F66" s="136" t="s">
        <v>366</v>
      </c>
      <c r="G66" s="135"/>
      <c r="H66" s="198">
        <f>H67+H71</f>
        <v>370</v>
      </c>
      <c r="I66" s="198">
        <f>I67+I71</f>
        <v>370</v>
      </c>
      <c r="J66" s="198">
        <f>J67+J71</f>
        <v>0</v>
      </c>
    </row>
    <row r="67" spans="1:10" ht="30" customHeight="1">
      <c r="A67" s="185"/>
      <c r="B67" s="270" t="s">
        <v>586</v>
      </c>
      <c r="C67" s="182"/>
      <c r="D67" s="186" t="s">
        <v>7</v>
      </c>
      <c r="E67" s="186" t="s">
        <v>115</v>
      </c>
      <c r="F67" s="186" t="s">
        <v>372</v>
      </c>
      <c r="G67" s="183"/>
      <c r="H67" s="184">
        <f>H68</f>
        <v>20</v>
      </c>
      <c r="I67" s="184">
        <f aca="true" t="shared" si="6" ref="I67:J69">I68</f>
        <v>20</v>
      </c>
      <c r="J67" s="184">
        <f t="shared" si="6"/>
        <v>0</v>
      </c>
    </row>
    <row r="68" spans="1:10" ht="15" customHeight="1">
      <c r="A68" s="214"/>
      <c r="B68" s="252" t="s">
        <v>116</v>
      </c>
      <c r="C68" s="210"/>
      <c r="D68" s="206" t="s">
        <v>7</v>
      </c>
      <c r="E68" s="206" t="s">
        <v>115</v>
      </c>
      <c r="F68" s="206" t="s">
        <v>373</v>
      </c>
      <c r="G68" s="207"/>
      <c r="H68" s="208">
        <f>H69</f>
        <v>20</v>
      </c>
      <c r="I68" s="208">
        <f t="shared" si="6"/>
        <v>20</v>
      </c>
      <c r="J68" s="208">
        <f t="shared" si="6"/>
        <v>0</v>
      </c>
    </row>
    <row r="69" spans="1:10" ht="30" customHeight="1">
      <c r="A69" s="144"/>
      <c r="B69" s="237" t="s">
        <v>50</v>
      </c>
      <c r="C69" s="141"/>
      <c r="D69" s="29" t="s">
        <v>7</v>
      </c>
      <c r="E69" s="29" t="s">
        <v>115</v>
      </c>
      <c r="F69" s="128" t="s">
        <v>373</v>
      </c>
      <c r="G69" s="142">
        <v>200</v>
      </c>
      <c r="H69" s="143">
        <f>H70</f>
        <v>20</v>
      </c>
      <c r="I69" s="143">
        <f t="shared" si="6"/>
        <v>20</v>
      </c>
      <c r="J69" s="143">
        <f t="shared" si="6"/>
        <v>0</v>
      </c>
    </row>
    <row r="70" spans="1:10" ht="30" customHeight="1">
      <c r="A70" s="144"/>
      <c r="B70" s="232" t="s">
        <v>51</v>
      </c>
      <c r="C70" s="141"/>
      <c r="D70" s="29" t="s">
        <v>7</v>
      </c>
      <c r="E70" s="29" t="s">
        <v>115</v>
      </c>
      <c r="F70" s="128" t="s">
        <v>373</v>
      </c>
      <c r="G70" s="142">
        <v>240</v>
      </c>
      <c r="H70" s="143">
        <v>20</v>
      </c>
      <c r="I70" s="143">
        <v>20</v>
      </c>
      <c r="J70" s="143">
        <v>0</v>
      </c>
    </row>
    <row r="71" spans="1:10" ht="30" customHeight="1">
      <c r="A71" s="185"/>
      <c r="B71" s="270" t="s">
        <v>587</v>
      </c>
      <c r="C71" s="182"/>
      <c r="D71" s="186" t="s">
        <v>7</v>
      </c>
      <c r="E71" s="186" t="s">
        <v>115</v>
      </c>
      <c r="F71" s="186" t="s">
        <v>374</v>
      </c>
      <c r="G71" s="183"/>
      <c r="H71" s="184">
        <f>H72</f>
        <v>350</v>
      </c>
      <c r="I71" s="184">
        <f aca="true" t="shared" si="7" ref="I71:J73">I72</f>
        <v>350</v>
      </c>
      <c r="J71" s="184">
        <f t="shared" si="7"/>
        <v>0</v>
      </c>
    </row>
    <row r="72" spans="1:10" ht="45" customHeight="1">
      <c r="A72" s="214"/>
      <c r="B72" s="252" t="s">
        <v>113</v>
      </c>
      <c r="C72" s="210"/>
      <c r="D72" s="206" t="s">
        <v>7</v>
      </c>
      <c r="E72" s="206" t="s">
        <v>115</v>
      </c>
      <c r="F72" s="206" t="s">
        <v>375</v>
      </c>
      <c r="G72" s="207"/>
      <c r="H72" s="208">
        <f>H73</f>
        <v>350</v>
      </c>
      <c r="I72" s="208">
        <f t="shared" si="7"/>
        <v>350</v>
      </c>
      <c r="J72" s="208">
        <f t="shared" si="7"/>
        <v>0</v>
      </c>
    </row>
    <row r="73" spans="1:10" ht="30" customHeight="1">
      <c r="A73" s="144"/>
      <c r="B73" s="237" t="s">
        <v>50</v>
      </c>
      <c r="C73" s="141"/>
      <c r="D73" s="29" t="s">
        <v>7</v>
      </c>
      <c r="E73" s="29" t="s">
        <v>115</v>
      </c>
      <c r="F73" s="128" t="s">
        <v>375</v>
      </c>
      <c r="G73" s="142">
        <v>200</v>
      </c>
      <c r="H73" s="143">
        <f>H74</f>
        <v>350</v>
      </c>
      <c r="I73" s="143">
        <f t="shared" si="7"/>
        <v>350</v>
      </c>
      <c r="J73" s="143">
        <f t="shared" si="7"/>
        <v>0</v>
      </c>
    </row>
    <row r="74" spans="1:10" ht="30" customHeight="1">
      <c r="A74" s="144"/>
      <c r="B74" s="232" t="s">
        <v>51</v>
      </c>
      <c r="C74" s="141"/>
      <c r="D74" s="29" t="s">
        <v>7</v>
      </c>
      <c r="E74" s="29" t="s">
        <v>115</v>
      </c>
      <c r="F74" s="128" t="s">
        <v>375</v>
      </c>
      <c r="G74" s="142">
        <v>240</v>
      </c>
      <c r="H74" s="143">
        <v>350</v>
      </c>
      <c r="I74" s="143">
        <v>350</v>
      </c>
      <c r="J74" s="143">
        <v>0</v>
      </c>
    </row>
    <row r="75" spans="1:10" ht="60" customHeight="1">
      <c r="A75" s="160"/>
      <c r="B75" s="274" t="s">
        <v>562</v>
      </c>
      <c r="C75" s="161"/>
      <c r="D75" s="161" t="s">
        <v>7</v>
      </c>
      <c r="E75" s="162" t="s">
        <v>115</v>
      </c>
      <c r="F75" s="161" t="s">
        <v>112</v>
      </c>
      <c r="G75" s="155"/>
      <c r="H75" s="156">
        <f aca="true" t="shared" si="8" ref="H75:J77">H76</f>
        <v>1170</v>
      </c>
      <c r="I75" s="156">
        <f t="shared" si="8"/>
        <v>710</v>
      </c>
      <c r="J75" s="156">
        <f t="shared" si="8"/>
        <v>710</v>
      </c>
    </row>
    <row r="76" spans="1:10" ht="15" customHeight="1">
      <c r="A76" s="195"/>
      <c r="B76" s="273" t="s">
        <v>572</v>
      </c>
      <c r="C76" s="136"/>
      <c r="D76" s="136" t="s">
        <v>7</v>
      </c>
      <c r="E76" s="136" t="s">
        <v>115</v>
      </c>
      <c r="F76" s="196" t="s">
        <v>344</v>
      </c>
      <c r="G76" s="197"/>
      <c r="H76" s="198">
        <f t="shared" si="8"/>
        <v>1170</v>
      </c>
      <c r="I76" s="198">
        <f t="shared" si="8"/>
        <v>710</v>
      </c>
      <c r="J76" s="198">
        <f t="shared" si="8"/>
        <v>710</v>
      </c>
    </row>
    <row r="77" spans="1:10" ht="45" customHeight="1">
      <c r="A77" s="185"/>
      <c r="B77" s="270" t="s">
        <v>601</v>
      </c>
      <c r="C77" s="186"/>
      <c r="D77" s="186" t="s">
        <v>7</v>
      </c>
      <c r="E77" s="186" t="s">
        <v>115</v>
      </c>
      <c r="F77" s="187" t="s">
        <v>345</v>
      </c>
      <c r="G77" s="188"/>
      <c r="H77" s="184">
        <f t="shared" si="8"/>
        <v>1170</v>
      </c>
      <c r="I77" s="184">
        <f t="shared" si="8"/>
        <v>710</v>
      </c>
      <c r="J77" s="184">
        <f t="shared" si="8"/>
        <v>710</v>
      </c>
    </row>
    <row r="78" spans="1:10" ht="45" customHeight="1">
      <c r="A78" s="214"/>
      <c r="B78" s="256" t="s">
        <v>113</v>
      </c>
      <c r="C78" s="206"/>
      <c r="D78" s="206" t="s">
        <v>7</v>
      </c>
      <c r="E78" s="206" t="s">
        <v>115</v>
      </c>
      <c r="F78" s="215" t="s">
        <v>346</v>
      </c>
      <c r="G78" s="210"/>
      <c r="H78" s="208">
        <f>H80</f>
        <v>1170</v>
      </c>
      <c r="I78" s="208">
        <f>I80</f>
        <v>710</v>
      </c>
      <c r="J78" s="208">
        <f>J80</f>
        <v>710</v>
      </c>
    </row>
    <row r="79" spans="1:10" ht="30" customHeight="1">
      <c r="A79" s="37"/>
      <c r="B79" s="237" t="s">
        <v>50</v>
      </c>
      <c r="C79" s="29"/>
      <c r="D79" s="29" t="s">
        <v>7</v>
      </c>
      <c r="E79" s="29" t="s">
        <v>115</v>
      </c>
      <c r="F79" s="33" t="s">
        <v>346</v>
      </c>
      <c r="G79" s="30">
        <v>200</v>
      </c>
      <c r="H79" s="58">
        <f>H80</f>
        <v>1170</v>
      </c>
      <c r="I79" s="58">
        <f>I80</f>
        <v>710</v>
      </c>
      <c r="J79" s="58">
        <f>J80</f>
        <v>710</v>
      </c>
    </row>
    <row r="80" spans="1:10" ht="30" customHeight="1">
      <c r="A80" s="37"/>
      <c r="B80" s="232" t="s">
        <v>51</v>
      </c>
      <c r="C80" s="29"/>
      <c r="D80" s="29" t="s">
        <v>7</v>
      </c>
      <c r="E80" s="29" t="s">
        <v>115</v>
      </c>
      <c r="F80" s="33" t="s">
        <v>346</v>
      </c>
      <c r="G80" s="29" t="s">
        <v>52</v>
      </c>
      <c r="H80" s="58">
        <f>900+250+20</f>
        <v>1170</v>
      </c>
      <c r="I80" s="58">
        <f>600+100+10</f>
        <v>710</v>
      </c>
      <c r="J80" s="58">
        <f>600+100+10</f>
        <v>710</v>
      </c>
    </row>
    <row r="81" spans="1:10" ht="30" customHeight="1">
      <c r="A81" s="149"/>
      <c r="B81" s="268" t="s">
        <v>161</v>
      </c>
      <c r="C81" s="150"/>
      <c r="D81" s="150" t="s">
        <v>7</v>
      </c>
      <c r="E81" s="150" t="s">
        <v>115</v>
      </c>
      <c r="F81" s="151" t="s">
        <v>162</v>
      </c>
      <c r="G81" s="150"/>
      <c r="H81" s="152">
        <f aca="true" t="shared" si="9" ref="H81:J83">H82</f>
        <v>664.8604</v>
      </c>
      <c r="I81" s="152">
        <f t="shared" si="9"/>
        <v>655.028</v>
      </c>
      <c r="J81" s="152">
        <f t="shared" si="9"/>
        <v>620</v>
      </c>
    </row>
    <row r="82" spans="1:10" ht="15" customHeight="1">
      <c r="A82" s="24"/>
      <c r="B82" s="232" t="s">
        <v>127</v>
      </c>
      <c r="C82" s="25"/>
      <c r="D82" s="29" t="s">
        <v>7</v>
      </c>
      <c r="E82" s="29" t="s">
        <v>115</v>
      </c>
      <c r="F82" s="30" t="s">
        <v>163</v>
      </c>
      <c r="G82" s="25"/>
      <c r="H82" s="58">
        <f t="shared" si="9"/>
        <v>664.8604</v>
      </c>
      <c r="I82" s="58">
        <f t="shared" si="9"/>
        <v>655.028</v>
      </c>
      <c r="J82" s="58">
        <f t="shared" si="9"/>
        <v>620</v>
      </c>
    </row>
    <row r="83" spans="1:10" ht="15" customHeight="1">
      <c r="A83" s="24"/>
      <c r="B83" s="232" t="s">
        <v>127</v>
      </c>
      <c r="C83" s="25"/>
      <c r="D83" s="29" t="s">
        <v>7</v>
      </c>
      <c r="E83" s="29" t="s">
        <v>115</v>
      </c>
      <c r="F83" s="30" t="s">
        <v>164</v>
      </c>
      <c r="G83" s="25"/>
      <c r="H83" s="58">
        <f t="shared" si="9"/>
        <v>664.8604</v>
      </c>
      <c r="I83" s="58">
        <f t="shared" si="9"/>
        <v>655.028</v>
      </c>
      <c r="J83" s="58">
        <f t="shared" si="9"/>
        <v>620</v>
      </c>
    </row>
    <row r="84" spans="1:10" ht="15" customHeight="1">
      <c r="A84" s="204"/>
      <c r="B84" s="252" t="s">
        <v>165</v>
      </c>
      <c r="C84" s="206"/>
      <c r="D84" s="206" t="s">
        <v>7</v>
      </c>
      <c r="E84" s="206" t="s">
        <v>115</v>
      </c>
      <c r="F84" s="206" t="s">
        <v>166</v>
      </c>
      <c r="G84" s="206"/>
      <c r="H84" s="212">
        <f>H86+H89+H88</f>
        <v>664.8604</v>
      </c>
      <c r="I84" s="212">
        <f>I86+I89+I88</f>
        <v>655.028</v>
      </c>
      <c r="J84" s="212">
        <f>J86+J89+J88</f>
        <v>620</v>
      </c>
    </row>
    <row r="85" spans="1:10" ht="30" customHeight="1">
      <c r="A85" s="27"/>
      <c r="B85" s="232" t="s">
        <v>50</v>
      </c>
      <c r="C85" s="29"/>
      <c r="D85" s="29" t="s">
        <v>7</v>
      </c>
      <c r="E85" s="29" t="s">
        <v>115</v>
      </c>
      <c r="F85" s="29" t="s">
        <v>166</v>
      </c>
      <c r="G85" s="29" t="s">
        <v>64</v>
      </c>
      <c r="H85" s="59">
        <f>H86</f>
        <v>131</v>
      </c>
      <c r="I85" s="59">
        <f>I86</f>
        <v>120</v>
      </c>
      <c r="J85" s="59">
        <f>J86</f>
        <v>120</v>
      </c>
    </row>
    <row r="86" spans="1:10" ht="30" customHeight="1">
      <c r="A86" s="27"/>
      <c r="B86" s="232" t="s">
        <v>51</v>
      </c>
      <c r="C86" s="29"/>
      <c r="D86" s="29" t="s">
        <v>7</v>
      </c>
      <c r="E86" s="29" t="s">
        <v>115</v>
      </c>
      <c r="F86" s="29" t="s">
        <v>166</v>
      </c>
      <c r="G86" s="29" t="s">
        <v>52</v>
      </c>
      <c r="H86" s="59">
        <f>20+7+4+95+5</f>
        <v>131</v>
      </c>
      <c r="I86" s="59">
        <f>(95+5)+20</f>
        <v>120</v>
      </c>
      <c r="J86" s="59">
        <f>(95+5)+20</f>
        <v>120</v>
      </c>
    </row>
    <row r="87" spans="1:10" ht="15" customHeight="1">
      <c r="A87" s="27"/>
      <c r="B87" s="232" t="s">
        <v>78</v>
      </c>
      <c r="C87" s="29"/>
      <c r="D87" s="29" t="s">
        <v>7</v>
      </c>
      <c r="E87" s="29" t="s">
        <v>115</v>
      </c>
      <c r="F87" s="29" t="s">
        <v>166</v>
      </c>
      <c r="G87" s="29" t="s">
        <v>79</v>
      </c>
      <c r="H87" s="59">
        <f>H88+H89</f>
        <v>533.8604</v>
      </c>
      <c r="I87" s="59">
        <f>I88+I89</f>
        <v>535.028</v>
      </c>
      <c r="J87" s="59">
        <f>J88+J89</f>
        <v>500</v>
      </c>
    </row>
    <row r="88" spans="1:10" ht="15" customHeight="1" hidden="1">
      <c r="A88" s="27"/>
      <c r="B88" s="232" t="s">
        <v>167</v>
      </c>
      <c r="C88" s="29"/>
      <c r="D88" s="29" t="s">
        <v>7</v>
      </c>
      <c r="E88" s="29" t="s">
        <v>115</v>
      </c>
      <c r="F88" s="29" t="s">
        <v>166</v>
      </c>
      <c r="G88" s="29" t="s">
        <v>168</v>
      </c>
      <c r="H88" s="59">
        <v>0</v>
      </c>
      <c r="I88" s="59">
        <v>0</v>
      </c>
      <c r="J88" s="59">
        <v>0</v>
      </c>
    </row>
    <row r="89" spans="1:10" ht="15" customHeight="1">
      <c r="A89" s="27"/>
      <c r="B89" s="232" t="s">
        <v>80</v>
      </c>
      <c r="C89" s="29"/>
      <c r="D89" s="29" t="s">
        <v>7</v>
      </c>
      <c r="E89" s="29" t="s">
        <v>115</v>
      </c>
      <c r="F89" s="29" t="s">
        <v>166</v>
      </c>
      <c r="G89" s="29" t="s">
        <v>81</v>
      </c>
      <c r="H89" s="59">
        <f>500+33.8604</f>
        <v>533.8604</v>
      </c>
      <c r="I89" s="59">
        <f>500+35.028</f>
        <v>535.028</v>
      </c>
      <c r="J89" s="59">
        <f>500</f>
        <v>500</v>
      </c>
    </row>
    <row r="90" spans="1:10" ht="45" customHeight="1" hidden="1">
      <c r="A90" s="149"/>
      <c r="B90" s="268" t="s">
        <v>230</v>
      </c>
      <c r="C90" s="150"/>
      <c r="D90" s="150" t="s">
        <v>7</v>
      </c>
      <c r="E90" s="150" t="s">
        <v>115</v>
      </c>
      <c r="F90" s="151" t="s">
        <v>175</v>
      </c>
      <c r="G90" s="150"/>
      <c r="H90" s="152">
        <f aca="true" t="shared" si="10" ref="H90:J91">H91</f>
        <v>0</v>
      </c>
      <c r="I90" s="152">
        <f t="shared" si="10"/>
        <v>0</v>
      </c>
      <c r="J90" s="152">
        <f t="shared" si="10"/>
        <v>0</v>
      </c>
    </row>
    <row r="91" spans="1:10" ht="15" customHeight="1" hidden="1">
      <c r="A91" s="24"/>
      <c r="B91" s="232" t="s">
        <v>127</v>
      </c>
      <c r="C91" s="25"/>
      <c r="D91" s="29" t="s">
        <v>7</v>
      </c>
      <c r="E91" s="29" t="s">
        <v>115</v>
      </c>
      <c r="F91" s="30" t="s">
        <v>176</v>
      </c>
      <c r="G91" s="25"/>
      <c r="H91" s="58">
        <f t="shared" si="10"/>
        <v>0</v>
      </c>
      <c r="I91" s="58">
        <f t="shared" si="10"/>
        <v>0</v>
      </c>
      <c r="J91" s="58">
        <f t="shared" si="10"/>
        <v>0</v>
      </c>
    </row>
    <row r="92" spans="1:10" ht="15" customHeight="1" hidden="1">
      <c r="A92" s="24"/>
      <c r="B92" s="232" t="s">
        <v>127</v>
      </c>
      <c r="C92" s="25"/>
      <c r="D92" s="29" t="s">
        <v>7</v>
      </c>
      <c r="E92" s="29" t="s">
        <v>115</v>
      </c>
      <c r="F92" s="30" t="s">
        <v>177</v>
      </c>
      <c r="G92" s="25"/>
      <c r="H92" s="58">
        <f>H93+H96</f>
        <v>0</v>
      </c>
      <c r="I92" s="58">
        <f>I93+I96</f>
        <v>0</v>
      </c>
      <c r="J92" s="58">
        <f>J93+J96</f>
        <v>0</v>
      </c>
    </row>
    <row r="93" spans="1:10" ht="30" customHeight="1" hidden="1">
      <c r="A93" s="204"/>
      <c r="B93" s="252" t="s">
        <v>298</v>
      </c>
      <c r="C93" s="206"/>
      <c r="D93" s="206" t="s">
        <v>7</v>
      </c>
      <c r="E93" s="206" t="s">
        <v>115</v>
      </c>
      <c r="F93" s="206" t="s">
        <v>299</v>
      </c>
      <c r="G93" s="206"/>
      <c r="H93" s="212">
        <f aca="true" t="shared" si="11" ref="H93:J94">H94</f>
        <v>0</v>
      </c>
      <c r="I93" s="212">
        <f t="shared" si="11"/>
        <v>0</v>
      </c>
      <c r="J93" s="212">
        <f t="shared" si="11"/>
        <v>0</v>
      </c>
    </row>
    <row r="94" spans="1:10" ht="60" customHeight="1" hidden="1">
      <c r="A94" s="27"/>
      <c r="B94" s="232" t="s">
        <v>73</v>
      </c>
      <c r="C94" s="29"/>
      <c r="D94" s="29" t="s">
        <v>7</v>
      </c>
      <c r="E94" s="29" t="s">
        <v>115</v>
      </c>
      <c r="F94" s="29" t="s">
        <v>299</v>
      </c>
      <c r="G94" s="29" t="s">
        <v>74</v>
      </c>
      <c r="H94" s="59">
        <f t="shared" si="11"/>
        <v>0</v>
      </c>
      <c r="I94" s="59">
        <f t="shared" si="11"/>
        <v>0</v>
      </c>
      <c r="J94" s="59">
        <f t="shared" si="11"/>
        <v>0</v>
      </c>
    </row>
    <row r="95" spans="1:10" ht="30" customHeight="1" hidden="1">
      <c r="A95" s="27"/>
      <c r="B95" s="232" t="s">
        <v>131</v>
      </c>
      <c r="C95" s="29"/>
      <c r="D95" s="29" t="s">
        <v>7</v>
      </c>
      <c r="E95" s="29" t="s">
        <v>115</v>
      </c>
      <c r="F95" s="29" t="s">
        <v>299</v>
      </c>
      <c r="G95" s="29" t="s">
        <v>132</v>
      </c>
      <c r="H95" s="59">
        <v>0</v>
      </c>
      <c r="I95" s="59">
        <v>0</v>
      </c>
      <c r="J95" s="59">
        <v>0</v>
      </c>
    </row>
    <row r="96" spans="1:10" ht="60" customHeight="1" hidden="1">
      <c r="A96" s="204"/>
      <c r="B96" s="252" t="s">
        <v>262</v>
      </c>
      <c r="C96" s="206"/>
      <c r="D96" s="206" t="s">
        <v>7</v>
      </c>
      <c r="E96" s="206" t="s">
        <v>115</v>
      </c>
      <c r="F96" s="206" t="s">
        <v>261</v>
      </c>
      <c r="G96" s="206"/>
      <c r="H96" s="212">
        <f aca="true" t="shared" si="12" ref="H96:J97">H97</f>
        <v>0</v>
      </c>
      <c r="I96" s="212">
        <f t="shared" si="12"/>
        <v>0</v>
      </c>
      <c r="J96" s="212">
        <f t="shared" si="12"/>
        <v>0</v>
      </c>
    </row>
    <row r="97" spans="1:10" ht="60" customHeight="1" hidden="1">
      <c r="A97" s="27"/>
      <c r="B97" s="232" t="s">
        <v>73</v>
      </c>
      <c r="C97" s="29"/>
      <c r="D97" s="29" t="s">
        <v>7</v>
      </c>
      <c r="E97" s="29" t="s">
        <v>115</v>
      </c>
      <c r="F97" s="29" t="s">
        <v>261</v>
      </c>
      <c r="G97" s="29" t="s">
        <v>74</v>
      </c>
      <c r="H97" s="59">
        <f t="shared" si="12"/>
        <v>0</v>
      </c>
      <c r="I97" s="59">
        <f t="shared" si="12"/>
        <v>0</v>
      </c>
      <c r="J97" s="59">
        <f t="shared" si="12"/>
        <v>0</v>
      </c>
    </row>
    <row r="98" spans="1:10" ht="30" customHeight="1" hidden="1">
      <c r="A98" s="27"/>
      <c r="B98" s="232" t="s">
        <v>131</v>
      </c>
      <c r="C98" s="29"/>
      <c r="D98" s="29" t="s">
        <v>7</v>
      </c>
      <c r="E98" s="29" t="s">
        <v>115</v>
      </c>
      <c r="F98" s="29" t="s">
        <v>261</v>
      </c>
      <c r="G98" s="29" t="s">
        <v>132</v>
      </c>
      <c r="H98" s="59">
        <v>0</v>
      </c>
      <c r="I98" s="59">
        <v>0</v>
      </c>
      <c r="J98" s="59">
        <v>0</v>
      </c>
    </row>
    <row r="99" spans="1:10" s="2" customFormat="1" ht="15" customHeight="1">
      <c r="A99" s="18" t="s">
        <v>249</v>
      </c>
      <c r="B99" s="275" t="s">
        <v>9</v>
      </c>
      <c r="C99" s="40"/>
      <c r="D99" s="40" t="s">
        <v>10</v>
      </c>
      <c r="E99" s="40"/>
      <c r="F99" s="40"/>
      <c r="G99" s="40"/>
      <c r="H99" s="63">
        <f aca="true" t="shared" si="13" ref="H99:J103">H100</f>
        <v>692.8000000000001</v>
      </c>
      <c r="I99" s="63">
        <f t="shared" si="13"/>
        <v>760.6</v>
      </c>
      <c r="J99" s="63">
        <f t="shared" si="13"/>
        <v>829.6</v>
      </c>
    </row>
    <row r="100" spans="1:10" ht="15" customHeight="1">
      <c r="A100" s="21"/>
      <c r="B100" s="267" t="s">
        <v>210</v>
      </c>
      <c r="C100" s="22"/>
      <c r="D100" s="22" t="s">
        <v>10</v>
      </c>
      <c r="E100" s="22" t="s">
        <v>211</v>
      </c>
      <c r="F100" s="22"/>
      <c r="G100" s="22"/>
      <c r="H100" s="56">
        <f t="shared" si="13"/>
        <v>692.8000000000001</v>
      </c>
      <c r="I100" s="56">
        <f t="shared" si="13"/>
        <v>760.6</v>
      </c>
      <c r="J100" s="56">
        <f t="shared" si="13"/>
        <v>829.6</v>
      </c>
    </row>
    <row r="101" spans="1:10" ht="45" customHeight="1">
      <c r="A101" s="157"/>
      <c r="B101" s="272" t="s">
        <v>230</v>
      </c>
      <c r="C101" s="159"/>
      <c r="D101" s="159" t="s">
        <v>10</v>
      </c>
      <c r="E101" s="150" t="s">
        <v>211</v>
      </c>
      <c r="F101" s="159" t="s">
        <v>175</v>
      </c>
      <c r="G101" s="150"/>
      <c r="H101" s="152">
        <f t="shared" si="13"/>
        <v>692.8000000000001</v>
      </c>
      <c r="I101" s="152">
        <f t="shared" si="13"/>
        <v>760.6</v>
      </c>
      <c r="J101" s="152">
        <f t="shared" si="13"/>
        <v>829.6</v>
      </c>
    </row>
    <row r="102" spans="1:10" ht="15" customHeight="1">
      <c r="A102" s="41"/>
      <c r="B102" s="232" t="s">
        <v>127</v>
      </c>
      <c r="C102" s="35"/>
      <c r="D102" s="29" t="s">
        <v>10</v>
      </c>
      <c r="E102" s="29" t="s">
        <v>211</v>
      </c>
      <c r="F102" s="29" t="s">
        <v>176</v>
      </c>
      <c r="G102" s="29"/>
      <c r="H102" s="58">
        <f t="shared" si="13"/>
        <v>692.8000000000001</v>
      </c>
      <c r="I102" s="58">
        <f t="shared" si="13"/>
        <v>760.6</v>
      </c>
      <c r="J102" s="58">
        <f t="shared" si="13"/>
        <v>829.6</v>
      </c>
    </row>
    <row r="103" spans="1:10" ht="15" customHeight="1">
      <c r="A103" s="41"/>
      <c r="B103" s="232" t="s">
        <v>127</v>
      </c>
      <c r="C103" s="35"/>
      <c r="D103" s="29" t="s">
        <v>10</v>
      </c>
      <c r="E103" s="29" t="s">
        <v>211</v>
      </c>
      <c r="F103" s="29" t="s">
        <v>177</v>
      </c>
      <c r="G103" s="29"/>
      <c r="H103" s="58">
        <f t="shared" si="13"/>
        <v>692.8000000000001</v>
      </c>
      <c r="I103" s="58">
        <f t="shared" si="13"/>
        <v>760.6</v>
      </c>
      <c r="J103" s="58">
        <f t="shared" si="13"/>
        <v>829.6</v>
      </c>
    </row>
    <row r="104" spans="1:10" ht="45" customHeight="1">
      <c r="A104" s="204"/>
      <c r="B104" s="252" t="s">
        <v>208</v>
      </c>
      <c r="C104" s="206"/>
      <c r="D104" s="206" t="s">
        <v>10</v>
      </c>
      <c r="E104" s="206" t="s">
        <v>211</v>
      </c>
      <c r="F104" s="206" t="s">
        <v>209</v>
      </c>
      <c r="G104" s="206"/>
      <c r="H104" s="208">
        <f>H105+H107</f>
        <v>692.8000000000001</v>
      </c>
      <c r="I104" s="208">
        <f>I105+I107</f>
        <v>760.6</v>
      </c>
      <c r="J104" s="208">
        <f>J105+J107</f>
        <v>829.6</v>
      </c>
    </row>
    <row r="105" spans="1:10" ht="60" customHeight="1">
      <c r="A105" s="27"/>
      <c r="B105" s="232" t="s">
        <v>73</v>
      </c>
      <c r="C105" s="29"/>
      <c r="D105" s="29" t="s">
        <v>10</v>
      </c>
      <c r="E105" s="29" t="s">
        <v>211</v>
      </c>
      <c r="F105" s="29" t="s">
        <v>209</v>
      </c>
      <c r="G105" s="29" t="s">
        <v>74</v>
      </c>
      <c r="H105" s="58">
        <f>H106</f>
        <v>678.004</v>
      </c>
      <c r="I105" s="58">
        <f>I106</f>
        <v>751.707</v>
      </c>
      <c r="J105" s="58">
        <f>J106</f>
        <v>803.912</v>
      </c>
    </row>
    <row r="106" spans="1:10" ht="30" customHeight="1">
      <c r="A106" s="27"/>
      <c r="B106" s="232" t="s">
        <v>131</v>
      </c>
      <c r="C106" s="29"/>
      <c r="D106" s="29" t="s">
        <v>10</v>
      </c>
      <c r="E106" s="29" t="s">
        <v>211</v>
      </c>
      <c r="F106" s="29" t="s">
        <v>209</v>
      </c>
      <c r="G106" s="29" t="s">
        <v>132</v>
      </c>
      <c r="H106" s="295">
        <f>(497.016+150.099+6)+(19.116+5.773)</f>
        <v>678.004</v>
      </c>
      <c r="I106" s="295">
        <f>(516.906+156.106+6)+(55.834+16.861)</f>
        <v>751.707</v>
      </c>
      <c r="J106" s="296">
        <f>612.836+185.076+6</f>
        <v>803.912</v>
      </c>
    </row>
    <row r="107" spans="1:10" ht="30" customHeight="1">
      <c r="A107" s="27"/>
      <c r="B107" s="232" t="s">
        <v>50</v>
      </c>
      <c r="C107" s="29"/>
      <c r="D107" s="29" t="s">
        <v>10</v>
      </c>
      <c r="E107" s="29" t="s">
        <v>211</v>
      </c>
      <c r="F107" s="29" t="s">
        <v>209</v>
      </c>
      <c r="G107" s="29" t="s">
        <v>64</v>
      </c>
      <c r="H107" s="58">
        <f>H108</f>
        <v>14.796</v>
      </c>
      <c r="I107" s="58">
        <f>I108</f>
        <v>8.893</v>
      </c>
      <c r="J107" s="58">
        <f>J108</f>
        <v>25.688</v>
      </c>
    </row>
    <row r="108" spans="1:10" ht="30" customHeight="1">
      <c r="A108" s="27"/>
      <c r="B108" s="232" t="s">
        <v>51</v>
      </c>
      <c r="C108" s="29"/>
      <c r="D108" s="29" t="s">
        <v>10</v>
      </c>
      <c r="E108" s="29" t="s">
        <v>211</v>
      </c>
      <c r="F108" s="29" t="s">
        <v>209</v>
      </c>
      <c r="G108" s="29" t="s">
        <v>52</v>
      </c>
      <c r="H108" s="295">
        <f>3.785+11.011</f>
        <v>14.796</v>
      </c>
      <c r="I108" s="295">
        <f>0.788+8.105</f>
        <v>8.893</v>
      </c>
      <c r="J108" s="295">
        <v>25.688</v>
      </c>
    </row>
    <row r="109" spans="1:10" s="2" customFormat="1" ht="30" customHeight="1">
      <c r="A109" s="18" t="s">
        <v>250</v>
      </c>
      <c r="B109" s="266" t="s">
        <v>11</v>
      </c>
      <c r="C109" s="40"/>
      <c r="D109" s="40" t="s">
        <v>12</v>
      </c>
      <c r="E109" s="40"/>
      <c r="F109" s="40"/>
      <c r="G109" s="40"/>
      <c r="H109" s="63">
        <f>H110+H123</f>
        <v>6117.1</v>
      </c>
      <c r="I109" s="63">
        <f>I110+I123</f>
        <v>3117.1</v>
      </c>
      <c r="J109" s="63">
        <f>J110+J123</f>
        <v>7.1</v>
      </c>
    </row>
    <row r="110" spans="1:10" ht="45" customHeight="1">
      <c r="A110" s="21"/>
      <c r="B110" s="267" t="s">
        <v>283</v>
      </c>
      <c r="C110" s="22"/>
      <c r="D110" s="22" t="s">
        <v>12</v>
      </c>
      <c r="E110" s="22" t="s">
        <v>284</v>
      </c>
      <c r="F110" s="22"/>
      <c r="G110" s="22"/>
      <c r="H110" s="56">
        <f aca="true" t="shared" si="14" ref="H110:J111">H111</f>
        <v>4810</v>
      </c>
      <c r="I110" s="56">
        <f t="shared" si="14"/>
        <v>1810</v>
      </c>
      <c r="J110" s="56">
        <f t="shared" si="14"/>
        <v>0</v>
      </c>
    </row>
    <row r="111" spans="1:10" ht="45" customHeight="1">
      <c r="A111" s="153"/>
      <c r="B111" s="269" t="s">
        <v>560</v>
      </c>
      <c r="C111" s="162"/>
      <c r="D111" s="162" t="s">
        <v>12</v>
      </c>
      <c r="E111" s="162" t="s">
        <v>284</v>
      </c>
      <c r="F111" s="162" t="s">
        <v>83</v>
      </c>
      <c r="G111" s="162" t="s">
        <v>56</v>
      </c>
      <c r="H111" s="156">
        <f t="shared" si="14"/>
        <v>4810</v>
      </c>
      <c r="I111" s="156">
        <f t="shared" si="14"/>
        <v>1810</v>
      </c>
      <c r="J111" s="156">
        <f t="shared" si="14"/>
        <v>0</v>
      </c>
    </row>
    <row r="112" spans="1:10" ht="15" customHeight="1">
      <c r="A112" s="199"/>
      <c r="B112" s="273" t="s">
        <v>572</v>
      </c>
      <c r="C112" s="136"/>
      <c r="D112" s="136" t="s">
        <v>12</v>
      </c>
      <c r="E112" s="136" t="s">
        <v>284</v>
      </c>
      <c r="F112" s="136" t="s">
        <v>317</v>
      </c>
      <c r="G112" s="200"/>
      <c r="H112" s="198">
        <f>H113+H119</f>
        <v>4810</v>
      </c>
      <c r="I112" s="198">
        <f>I113+I119</f>
        <v>1810</v>
      </c>
      <c r="J112" s="198">
        <f>J113+J119</f>
        <v>0</v>
      </c>
    </row>
    <row r="113" spans="1:10" ht="60" customHeight="1">
      <c r="A113" s="181"/>
      <c r="B113" s="270" t="s">
        <v>589</v>
      </c>
      <c r="C113" s="186"/>
      <c r="D113" s="186" t="s">
        <v>12</v>
      </c>
      <c r="E113" s="186" t="s">
        <v>284</v>
      </c>
      <c r="F113" s="186" t="s">
        <v>318</v>
      </c>
      <c r="G113" s="189"/>
      <c r="H113" s="184">
        <f>H114</f>
        <v>3300</v>
      </c>
      <c r="I113" s="184">
        <f>I114</f>
        <v>300</v>
      </c>
      <c r="J113" s="184">
        <f>J114</f>
        <v>0</v>
      </c>
    </row>
    <row r="114" spans="1:10" ht="30" customHeight="1">
      <c r="A114" s="204"/>
      <c r="B114" s="252" t="s">
        <v>84</v>
      </c>
      <c r="C114" s="206"/>
      <c r="D114" s="206" t="s">
        <v>12</v>
      </c>
      <c r="E114" s="206" t="s">
        <v>284</v>
      </c>
      <c r="F114" s="206" t="s">
        <v>319</v>
      </c>
      <c r="G114" s="207"/>
      <c r="H114" s="212">
        <f>H116+H118</f>
        <v>3300</v>
      </c>
      <c r="I114" s="212">
        <f>I116+I118</f>
        <v>300</v>
      </c>
      <c r="J114" s="212">
        <f>J116+J118</f>
        <v>0</v>
      </c>
    </row>
    <row r="115" spans="1:10" ht="30" customHeight="1">
      <c r="A115" s="27"/>
      <c r="B115" s="232" t="s">
        <v>50</v>
      </c>
      <c r="C115" s="29"/>
      <c r="D115" s="29" t="s">
        <v>12</v>
      </c>
      <c r="E115" s="29" t="s">
        <v>284</v>
      </c>
      <c r="F115" s="29" t="s">
        <v>319</v>
      </c>
      <c r="G115" s="30">
        <v>200</v>
      </c>
      <c r="H115" s="59">
        <f>H116</f>
        <v>300</v>
      </c>
      <c r="I115" s="59">
        <f>I116</f>
        <v>300</v>
      </c>
      <c r="J115" s="59">
        <f>J116</f>
        <v>0</v>
      </c>
    </row>
    <row r="116" spans="1:10" ht="30" customHeight="1">
      <c r="A116" s="27"/>
      <c r="B116" s="232" t="s">
        <v>51</v>
      </c>
      <c r="C116" s="29"/>
      <c r="D116" s="29" t="s">
        <v>12</v>
      </c>
      <c r="E116" s="29" t="s">
        <v>284</v>
      </c>
      <c r="F116" s="29" t="s">
        <v>319</v>
      </c>
      <c r="G116" s="30">
        <v>240</v>
      </c>
      <c r="H116" s="59">
        <f>100+100+100</f>
        <v>300</v>
      </c>
      <c r="I116" s="59">
        <f>100+100+100</f>
        <v>300</v>
      </c>
      <c r="J116" s="59">
        <v>0</v>
      </c>
    </row>
    <row r="117" spans="1:10" ht="30" customHeight="1">
      <c r="A117" s="27"/>
      <c r="B117" s="232" t="s">
        <v>57</v>
      </c>
      <c r="C117" s="29"/>
      <c r="D117" s="29" t="s">
        <v>12</v>
      </c>
      <c r="E117" s="29" t="s">
        <v>284</v>
      </c>
      <c r="F117" s="29" t="s">
        <v>319</v>
      </c>
      <c r="G117" s="30">
        <v>400</v>
      </c>
      <c r="H117" s="59">
        <f>H118</f>
        <v>3000</v>
      </c>
      <c r="I117" s="59">
        <f>I118</f>
        <v>0</v>
      </c>
      <c r="J117" s="59">
        <f>J118</f>
        <v>0</v>
      </c>
    </row>
    <row r="118" spans="1:10" ht="15" customHeight="1">
      <c r="A118" s="27"/>
      <c r="B118" s="232" t="s">
        <v>58</v>
      </c>
      <c r="C118" s="29"/>
      <c r="D118" s="29" t="s">
        <v>12</v>
      </c>
      <c r="E118" s="29" t="s">
        <v>284</v>
      </c>
      <c r="F118" s="29" t="s">
        <v>319</v>
      </c>
      <c r="G118" s="30">
        <v>410</v>
      </c>
      <c r="H118" s="59">
        <v>3000</v>
      </c>
      <c r="I118" s="59">
        <v>0</v>
      </c>
      <c r="J118" s="59">
        <v>0</v>
      </c>
    </row>
    <row r="119" spans="1:10" ht="30" customHeight="1">
      <c r="A119" s="190"/>
      <c r="B119" s="270" t="s">
        <v>590</v>
      </c>
      <c r="C119" s="186"/>
      <c r="D119" s="186" t="s">
        <v>12</v>
      </c>
      <c r="E119" s="186" t="s">
        <v>284</v>
      </c>
      <c r="F119" s="186" t="s">
        <v>320</v>
      </c>
      <c r="G119" s="189"/>
      <c r="H119" s="184">
        <f>H120</f>
        <v>1510</v>
      </c>
      <c r="I119" s="184">
        <f>I120</f>
        <v>1510</v>
      </c>
      <c r="J119" s="184">
        <f>J120</f>
        <v>0</v>
      </c>
    </row>
    <row r="120" spans="1:10" ht="15" customHeight="1">
      <c r="A120" s="204"/>
      <c r="B120" s="252" t="s">
        <v>85</v>
      </c>
      <c r="C120" s="206"/>
      <c r="D120" s="206" t="s">
        <v>12</v>
      </c>
      <c r="E120" s="206" t="s">
        <v>284</v>
      </c>
      <c r="F120" s="206" t="s">
        <v>321</v>
      </c>
      <c r="G120" s="207"/>
      <c r="H120" s="212">
        <f>H122</f>
        <v>1510</v>
      </c>
      <c r="I120" s="212">
        <f>I122</f>
        <v>1510</v>
      </c>
      <c r="J120" s="212">
        <f>J122</f>
        <v>0</v>
      </c>
    </row>
    <row r="121" spans="1:10" ht="30" customHeight="1">
      <c r="A121" s="27"/>
      <c r="B121" s="232" t="s">
        <v>50</v>
      </c>
      <c r="C121" s="29"/>
      <c r="D121" s="29" t="s">
        <v>12</v>
      </c>
      <c r="E121" s="29" t="s">
        <v>284</v>
      </c>
      <c r="F121" s="29" t="s">
        <v>321</v>
      </c>
      <c r="G121" s="30">
        <v>200</v>
      </c>
      <c r="H121" s="59">
        <f>H122</f>
        <v>1510</v>
      </c>
      <c r="I121" s="59">
        <f>I122</f>
        <v>1510</v>
      </c>
      <c r="J121" s="59">
        <f>J122</f>
        <v>0</v>
      </c>
    </row>
    <row r="122" spans="1:10" ht="30" customHeight="1">
      <c r="A122" s="27"/>
      <c r="B122" s="232" t="s">
        <v>51</v>
      </c>
      <c r="C122" s="29"/>
      <c r="D122" s="29" t="s">
        <v>12</v>
      </c>
      <c r="E122" s="29" t="s">
        <v>284</v>
      </c>
      <c r="F122" s="29" t="s">
        <v>321</v>
      </c>
      <c r="G122" s="30">
        <v>240</v>
      </c>
      <c r="H122" s="295">
        <f>10+400+1000+100</f>
        <v>1510</v>
      </c>
      <c r="I122" s="295">
        <f>10+400+1000+100</f>
        <v>1510</v>
      </c>
      <c r="J122" s="295">
        <v>0</v>
      </c>
    </row>
    <row r="123" spans="1:10" ht="30" customHeight="1">
      <c r="A123" s="43"/>
      <c r="B123" s="276" t="s">
        <v>86</v>
      </c>
      <c r="C123" s="44"/>
      <c r="D123" s="44" t="s">
        <v>12</v>
      </c>
      <c r="E123" s="44" t="s">
        <v>87</v>
      </c>
      <c r="F123" s="44"/>
      <c r="G123" s="45"/>
      <c r="H123" s="64">
        <f>H125+H130</f>
        <v>1307.1</v>
      </c>
      <c r="I123" s="64">
        <f>I125+I130</f>
        <v>1307.1</v>
      </c>
      <c r="J123" s="64">
        <f>J125+J130</f>
        <v>7.1</v>
      </c>
    </row>
    <row r="124" spans="1:10" ht="45" customHeight="1">
      <c r="A124" s="153"/>
      <c r="B124" s="269" t="s">
        <v>560</v>
      </c>
      <c r="C124" s="162"/>
      <c r="D124" s="162" t="s">
        <v>12</v>
      </c>
      <c r="E124" s="162" t="s">
        <v>87</v>
      </c>
      <c r="F124" s="162" t="s">
        <v>83</v>
      </c>
      <c r="G124" s="162" t="s">
        <v>56</v>
      </c>
      <c r="H124" s="156">
        <f aca="true" t="shared" si="15" ref="H124:J126">H125</f>
        <v>1300</v>
      </c>
      <c r="I124" s="156">
        <f t="shared" si="15"/>
        <v>1300</v>
      </c>
      <c r="J124" s="156">
        <f t="shared" si="15"/>
        <v>0</v>
      </c>
    </row>
    <row r="125" spans="1:10" ht="15" customHeight="1">
      <c r="A125" s="201"/>
      <c r="B125" s="273" t="s">
        <v>572</v>
      </c>
      <c r="C125" s="136"/>
      <c r="D125" s="136" t="s">
        <v>12</v>
      </c>
      <c r="E125" s="136" t="s">
        <v>87</v>
      </c>
      <c r="F125" s="136" t="s">
        <v>317</v>
      </c>
      <c r="G125" s="135"/>
      <c r="H125" s="202">
        <f t="shared" si="15"/>
        <v>1300</v>
      </c>
      <c r="I125" s="202">
        <f t="shared" si="15"/>
        <v>1300</v>
      </c>
      <c r="J125" s="202">
        <f t="shared" si="15"/>
        <v>0</v>
      </c>
    </row>
    <row r="126" spans="1:10" ht="60" customHeight="1">
      <c r="A126" s="190"/>
      <c r="B126" s="258" t="s">
        <v>591</v>
      </c>
      <c r="C126" s="186"/>
      <c r="D126" s="186" t="s">
        <v>12</v>
      </c>
      <c r="E126" s="186" t="s">
        <v>87</v>
      </c>
      <c r="F126" s="186" t="s">
        <v>322</v>
      </c>
      <c r="G126" s="183"/>
      <c r="H126" s="191">
        <f t="shared" si="15"/>
        <v>1300</v>
      </c>
      <c r="I126" s="191">
        <f t="shared" si="15"/>
        <v>1300</v>
      </c>
      <c r="J126" s="191">
        <f t="shared" si="15"/>
        <v>0</v>
      </c>
    </row>
    <row r="127" spans="1:10" ht="30" customHeight="1">
      <c r="A127" s="204"/>
      <c r="B127" s="259" t="s">
        <v>236</v>
      </c>
      <c r="C127" s="206"/>
      <c r="D127" s="206" t="s">
        <v>12</v>
      </c>
      <c r="E127" s="206" t="s">
        <v>87</v>
      </c>
      <c r="F127" s="206" t="s">
        <v>323</v>
      </c>
      <c r="G127" s="207"/>
      <c r="H127" s="212">
        <f>H129</f>
        <v>1300</v>
      </c>
      <c r="I127" s="212">
        <f>I129</f>
        <v>1300</v>
      </c>
      <c r="J127" s="212">
        <f>J129</f>
        <v>0</v>
      </c>
    </row>
    <row r="128" spans="1:10" ht="30" customHeight="1">
      <c r="A128" s="27"/>
      <c r="B128" s="239" t="s">
        <v>50</v>
      </c>
      <c r="C128" s="29"/>
      <c r="D128" s="29" t="s">
        <v>12</v>
      </c>
      <c r="E128" s="29" t="s">
        <v>87</v>
      </c>
      <c r="F128" s="29" t="s">
        <v>323</v>
      </c>
      <c r="G128" s="30">
        <v>200</v>
      </c>
      <c r="H128" s="59">
        <f>H129</f>
        <v>1300</v>
      </c>
      <c r="I128" s="59">
        <f>I129</f>
        <v>1300</v>
      </c>
      <c r="J128" s="59">
        <f>J129</f>
        <v>0</v>
      </c>
    </row>
    <row r="129" spans="1:10" ht="30" customHeight="1">
      <c r="A129" s="27"/>
      <c r="B129" s="232" t="s">
        <v>51</v>
      </c>
      <c r="C129" s="29"/>
      <c r="D129" s="29" t="s">
        <v>12</v>
      </c>
      <c r="E129" s="29" t="s">
        <v>87</v>
      </c>
      <c r="F129" s="29" t="s">
        <v>323</v>
      </c>
      <c r="G129" s="30">
        <v>240</v>
      </c>
      <c r="H129" s="59">
        <v>1300</v>
      </c>
      <c r="I129" s="59">
        <v>1300</v>
      </c>
      <c r="J129" s="59">
        <v>0</v>
      </c>
    </row>
    <row r="130" spans="1:10" ht="45" customHeight="1">
      <c r="A130" s="163"/>
      <c r="B130" s="268" t="s">
        <v>123</v>
      </c>
      <c r="C130" s="150"/>
      <c r="D130" s="150" t="s">
        <v>12</v>
      </c>
      <c r="E130" s="150" t="s">
        <v>87</v>
      </c>
      <c r="F130" s="151" t="s">
        <v>124</v>
      </c>
      <c r="G130" s="150"/>
      <c r="H130" s="152">
        <f aca="true" t="shared" si="16" ref="H130:J132">H131</f>
        <v>7.1</v>
      </c>
      <c r="I130" s="152">
        <f t="shared" si="16"/>
        <v>7.1</v>
      </c>
      <c r="J130" s="152">
        <f t="shared" si="16"/>
        <v>7.1</v>
      </c>
    </row>
    <row r="131" spans="1:10" ht="30" customHeight="1">
      <c r="A131" s="37"/>
      <c r="B131" s="232" t="s">
        <v>125</v>
      </c>
      <c r="C131" s="29"/>
      <c r="D131" s="29" t="s">
        <v>12</v>
      </c>
      <c r="E131" s="29" t="s">
        <v>87</v>
      </c>
      <c r="F131" s="29" t="s">
        <v>126</v>
      </c>
      <c r="G131" s="25"/>
      <c r="H131" s="58">
        <f t="shared" si="16"/>
        <v>7.1</v>
      </c>
      <c r="I131" s="58">
        <f t="shared" si="16"/>
        <v>7.1</v>
      </c>
      <c r="J131" s="58">
        <f t="shared" si="16"/>
        <v>7.1</v>
      </c>
    </row>
    <row r="132" spans="1:10" ht="15" customHeight="1">
      <c r="A132" s="37"/>
      <c r="B132" s="232" t="s">
        <v>127</v>
      </c>
      <c r="C132" s="29"/>
      <c r="D132" s="29" t="s">
        <v>12</v>
      </c>
      <c r="E132" s="29" t="s">
        <v>87</v>
      </c>
      <c r="F132" s="29" t="s">
        <v>128</v>
      </c>
      <c r="G132" s="25"/>
      <c r="H132" s="58">
        <f t="shared" si="16"/>
        <v>7.1</v>
      </c>
      <c r="I132" s="58">
        <f t="shared" si="16"/>
        <v>7.1</v>
      </c>
      <c r="J132" s="58">
        <f t="shared" si="16"/>
        <v>7.1</v>
      </c>
    </row>
    <row r="133" spans="1:10" ht="60" customHeight="1">
      <c r="A133" s="214"/>
      <c r="B133" s="252" t="s">
        <v>242</v>
      </c>
      <c r="C133" s="207"/>
      <c r="D133" s="206" t="s">
        <v>12</v>
      </c>
      <c r="E133" s="206" t="s">
        <v>87</v>
      </c>
      <c r="F133" s="207" t="s">
        <v>150</v>
      </c>
      <c r="G133" s="207" t="s">
        <v>33</v>
      </c>
      <c r="H133" s="208">
        <f>H135</f>
        <v>7.1</v>
      </c>
      <c r="I133" s="208">
        <f>I135</f>
        <v>7.1</v>
      </c>
      <c r="J133" s="208">
        <f>J135</f>
        <v>7.1</v>
      </c>
    </row>
    <row r="134" spans="1:10" ht="30" customHeight="1">
      <c r="A134" s="37"/>
      <c r="B134" s="232" t="s">
        <v>50</v>
      </c>
      <c r="C134" s="30"/>
      <c r="D134" s="29" t="s">
        <v>12</v>
      </c>
      <c r="E134" s="29" t="s">
        <v>87</v>
      </c>
      <c r="F134" s="30" t="s">
        <v>150</v>
      </c>
      <c r="G134" s="30">
        <v>200</v>
      </c>
      <c r="H134" s="58">
        <f>H135</f>
        <v>7.1</v>
      </c>
      <c r="I134" s="58">
        <f>I135</f>
        <v>7.1</v>
      </c>
      <c r="J134" s="58">
        <f>J135</f>
        <v>7.1</v>
      </c>
    </row>
    <row r="135" spans="1:10" ht="30" customHeight="1">
      <c r="A135" s="37"/>
      <c r="B135" s="232" t="s">
        <v>51</v>
      </c>
      <c r="C135" s="30"/>
      <c r="D135" s="29" t="s">
        <v>12</v>
      </c>
      <c r="E135" s="29" t="s">
        <v>87</v>
      </c>
      <c r="F135" s="30" t="s">
        <v>150</v>
      </c>
      <c r="G135" s="33" t="s">
        <v>52</v>
      </c>
      <c r="H135" s="58">
        <v>7.1</v>
      </c>
      <c r="I135" s="58">
        <v>7.1</v>
      </c>
      <c r="J135" s="58">
        <v>7.1</v>
      </c>
    </row>
    <row r="136" spans="1:10" s="2" customFormat="1" ht="15" customHeight="1">
      <c r="A136" s="18" t="s">
        <v>251</v>
      </c>
      <c r="B136" s="266" t="s">
        <v>13</v>
      </c>
      <c r="C136" s="40"/>
      <c r="D136" s="40" t="s">
        <v>14</v>
      </c>
      <c r="E136" s="40" t="s">
        <v>33</v>
      </c>
      <c r="F136" s="40" t="s">
        <v>33</v>
      </c>
      <c r="G136" s="40" t="s">
        <v>33</v>
      </c>
      <c r="H136" s="63">
        <f>H137+H176</f>
        <v>23050</v>
      </c>
      <c r="I136" s="63">
        <f>I137+I176</f>
        <v>14250</v>
      </c>
      <c r="J136" s="63">
        <f>J137+J176</f>
        <v>7200</v>
      </c>
    </row>
    <row r="137" spans="1:10" ht="15" customHeight="1">
      <c r="A137" s="21"/>
      <c r="B137" s="267" t="s">
        <v>93</v>
      </c>
      <c r="C137" s="22"/>
      <c r="D137" s="22" t="s">
        <v>14</v>
      </c>
      <c r="E137" s="22" t="s">
        <v>94</v>
      </c>
      <c r="F137" s="22" t="s">
        <v>33</v>
      </c>
      <c r="G137" s="22" t="s">
        <v>33</v>
      </c>
      <c r="H137" s="56">
        <f>H138+H155+H164+H170</f>
        <v>22250</v>
      </c>
      <c r="I137" s="56">
        <f>I138+I155+I164+I170</f>
        <v>14050</v>
      </c>
      <c r="J137" s="56">
        <f>J138+J155+J164+J170</f>
        <v>7000</v>
      </c>
    </row>
    <row r="138" spans="1:11" s="3" customFormat="1" ht="45" customHeight="1">
      <c r="A138" s="164"/>
      <c r="B138" s="269" t="s">
        <v>561</v>
      </c>
      <c r="C138" s="162"/>
      <c r="D138" s="162" t="s">
        <v>14</v>
      </c>
      <c r="E138" s="162" t="s">
        <v>94</v>
      </c>
      <c r="F138" s="162" t="s">
        <v>91</v>
      </c>
      <c r="G138" s="162"/>
      <c r="H138" s="156">
        <f>H139+H150</f>
        <v>14050</v>
      </c>
      <c r="I138" s="156">
        <f>I139+I150</f>
        <v>14050</v>
      </c>
      <c r="J138" s="156">
        <f>J139+J150</f>
        <v>0</v>
      </c>
      <c r="K138" s="65"/>
    </row>
    <row r="139" spans="1:11" s="3" customFormat="1" ht="15" customHeight="1">
      <c r="A139" s="316"/>
      <c r="B139" s="273" t="s">
        <v>572</v>
      </c>
      <c r="C139" s="136"/>
      <c r="D139" s="136" t="s">
        <v>389</v>
      </c>
      <c r="E139" s="136" t="s">
        <v>390</v>
      </c>
      <c r="F139" s="136" t="s">
        <v>324</v>
      </c>
      <c r="G139" s="136"/>
      <c r="H139" s="198">
        <f>H140</f>
        <v>14050</v>
      </c>
      <c r="I139" s="198">
        <f>I140</f>
        <v>14050</v>
      </c>
      <c r="J139" s="198">
        <f>J140</f>
        <v>0</v>
      </c>
      <c r="K139" s="65"/>
    </row>
    <row r="140" spans="1:11" ht="75" customHeight="1">
      <c r="A140" s="190"/>
      <c r="B140" s="270" t="s">
        <v>593</v>
      </c>
      <c r="C140" s="186"/>
      <c r="D140" s="186" t="s">
        <v>14</v>
      </c>
      <c r="E140" s="186" t="s">
        <v>94</v>
      </c>
      <c r="F140" s="186" t="s">
        <v>325</v>
      </c>
      <c r="G140" s="186"/>
      <c r="H140" s="191">
        <f>H141+H144+H147</f>
        <v>14050</v>
      </c>
      <c r="I140" s="191">
        <f>I141+I144+I147</f>
        <v>14050</v>
      </c>
      <c r="J140" s="191">
        <f>J141+J144+J147</f>
        <v>0</v>
      </c>
      <c r="K140" s="66"/>
    </row>
    <row r="141" spans="1:11" ht="30" customHeight="1">
      <c r="A141" s="204"/>
      <c r="B141" s="252" t="s">
        <v>92</v>
      </c>
      <c r="C141" s="206"/>
      <c r="D141" s="206" t="s">
        <v>14</v>
      </c>
      <c r="E141" s="206" t="s">
        <v>94</v>
      </c>
      <c r="F141" s="206" t="s">
        <v>326</v>
      </c>
      <c r="G141" s="206"/>
      <c r="H141" s="212">
        <f>H143</f>
        <v>7300</v>
      </c>
      <c r="I141" s="212">
        <f>I143</f>
        <v>7300</v>
      </c>
      <c r="J141" s="212">
        <f>J143</f>
        <v>0</v>
      </c>
      <c r="K141" s="66"/>
    </row>
    <row r="142" spans="1:11" ht="30" customHeight="1">
      <c r="A142" s="27"/>
      <c r="B142" s="232" t="s">
        <v>50</v>
      </c>
      <c r="C142" s="29"/>
      <c r="D142" s="29" t="s">
        <v>14</v>
      </c>
      <c r="E142" s="29" t="s">
        <v>94</v>
      </c>
      <c r="F142" s="29" t="s">
        <v>326</v>
      </c>
      <c r="G142" s="29" t="s">
        <v>64</v>
      </c>
      <c r="H142" s="59">
        <f>H143</f>
        <v>7300</v>
      </c>
      <c r="I142" s="59">
        <f>I143</f>
        <v>7300</v>
      </c>
      <c r="J142" s="59">
        <f>J143</f>
        <v>0</v>
      </c>
      <c r="K142" s="66"/>
    </row>
    <row r="143" spans="1:11" ht="30" customHeight="1">
      <c r="A143" s="27"/>
      <c r="B143" s="232" t="s">
        <v>51</v>
      </c>
      <c r="C143" s="29"/>
      <c r="D143" s="29" t="s">
        <v>14</v>
      </c>
      <c r="E143" s="29" t="s">
        <v>94</v>
      </c>
      <c r="F143" s="29" t="s">
        <v>326</v>
      </c>
      <c r="G143" s="29" t="s">
        <v>52</v>
      </c>
      <c r="H143" s="295">
        <f>5000+2000+100+200</f>
        <v>7300</v>
      </c>
      <c r="I143" s="295">
        <f>5000+2000+100+200</f>
        <v>7300</v>
      </c>
      <c r="J143" s="295">
        <v>0</v>
      </c>
      <c r="K143" s="66"/>
    </row>
    <row r="144" spans="1:11" ht="30" customHeight="1">
      <c r="A144" s="204"/>
      <c r="B144" s="252" t="s">
        <v>95</v>
      </c>
      <c r="C144" s="206"/>
      <c r="D144" s="206" t="s">
        <v>14</v>
      </c>
      <c r="E144" s="206" t="s">
        <v>94</v>
      </c>
      <c r="F144" s="206" t="s">
        <v>327</v>
      </c>
      <c r="G144" s="206"/>
      <c r="H144" s="212">
        <f>H146</f>
        <v>6750</v>
      </c>
      <c r="I144" s="212">
        <f>I146</f>
        <v>6750</v>
      </c>
      <c r="J144" s="212">
        <f>J146</f>
        <v>0</v>
      </c>
      <c r="K144" s="66"/>
    </row>
    <row r="145" spans="1:11" ht="30" customHeight="1">
      <c r="A145" s="27"/>
      <c r="B145" s="232" t="s">
        <v>50</v>
      </c>
      <c r="C145" s="29"/>
      <c r="D145" s="29" t="s">
        <v>14</v>
      </c>
      <c r="E145" s="29" t="s">
        <v>94</v>
      </c>
      <c r="F145" s="29" t="s">
        <v>327</v>
      </c>
      <c r="G145" s="29" t="s">
        <v>64</v>
      </c>
      <c r="H145" s="59">
        <f>H146</f>
        <v>6750</v>
      </c>
      <c r="I145" s="59">
        <f>I146</f>
        <v>6750</v>
      </c>
      <c r="J145" s="59">
        <f>J146</f>
        <v>0</v>
      </c>
      <c r="K145" s="66"/>
    </row>
    <row r="146" spans="1:11" ht="30" customHeight="1">
      <c r="A146" s="27"/>
      <c r="B146" s="232" t="s">
        <v>51</v>
      </c>
      <c r="C146" s="29"/>
      <c r="D146" s="29" t="s">
        <v>14</v>
      </c>
      <c r="E146" s="29" t="s">
        <v>94</v>
      </c>
      <c r="F146" s="29" t="s">
        <v>327</v>
      </c>
      <c r="G146" s="29" t="s">
        <v>52</v>
      </c>
      <c r="H146" s="59">
        <f>4000+150+100+1000+1500</f>
        <v>6750</v>
      </c>
      <c r="I146" s="59">
        <f>4000+150+100+1000+1500</f>
        <v>6750</v>
      </c>
      <c r="J146" s="59">
        <v>0</v>
      </c>
      <c r="K146" s="66"/>
    </row>
    <row r="147" spans="1:11" ht="45" customHeight="1" hidden="1">
      <c r="A147" s="204"/>
      <c r="B147" s="252" t="s">
        <v>96</v>
      </c>
      <c r="C147" s="206"/>
      <c r="D147" s="206" t="s">
        <v>14</v>
      </c>
      <c r="E147" s="206" t="s">
        <v>94</v>
      </c>
      <c r="F147" s="206" t="s">
        <v>328</v>
      </c>
      <c r="G147" s="206"/>
      <c r="H147" s="212">
        <f>H149</f>
        <v>0</v>
      </c>
      <c r="I147" s="212">
        <f>I149</f>
        <v>0</v>
      </c>
      <c r="J147" s="212">
        <f>J149</f>
        <v>0</v>
      </c>
      <c r="K147" s="66"/>
    </row>
    <row r="148" spans="1:11" ht="30" customHeight="1" hidden="1">
      <c r="A148" s="27"/>
      <c r="B148" s="232" t="s">
        <v>50</v>
      </c>
      <c r="C148" s="29"/>
      <c r="D148" s="29" t="s">
        <v>14</v>
      </c>
      <c r="E148" s="29" t="s">
        <v>94</v>
      </c>
      <c r="F148" s="29" t="s">
        <v>328</v>
      </c>
      <c r="G148" s="29" t="s">
        <v>64</v>
      </c>
      <c r="H148" s="59">
        <f>H149</f>
        <v>0</v>
      </c>
      <c r="I148" s="59">
        <f>I149</f>
        <v>0</v>
      </c>
      <c r="J148" s="59">
        <f>J149</f>
        <v>0</v>
      </c>
      <c r="K148" s="66"/>
    </row>
    <row r="149" spans="1:11" ht="30" customHeight="1" hidden="1">
      <c r="A149" s="27"/>
      <c r="B149" s="232" t="s">
        <v>51</v>
      </c>
      <c r="C149" s="29"/>
      <c r="D149" s="29" t="s">
        <v>14</v>
      </c>
      <c r="E149" s="29" t="s">
        <v>94</v>
      </c>
      <c r="F149" s="29" t="s">
        <v>328</v>
      </c>
      <c r="G149" s="29" t="s">
        <v>52</v>
      </c>
      <c r="H149" s="59">
        <v>0</v>
      </c>
      <c r="I149" s="59">
        <v>0</v>
      </c>
      <c r="J149" s="59">
        <v>0</v>
      </c>
      <c r="K149" s="66"/>
    </row>
    <row r="150" spans="1:11" ht="15" customHeight="1" hidden="1">
      <c r="A150" s="316"/>
      <c r="B150" s="273" t="s">
        <v>570</v>
      </c>
      <c r="C150" s="136"/>
      <c r="D150" s="136" t="s">
        <v>389</v>
      </c>
      <c r="E150" s="136" t="s">
        <v>390</v>
      </c>
      <c r="F150" s="136" t="s">
        <v>594</v>
      </c>
      <c r="G150" s="136"/>
      <c r="H150" s="198">
        <f aca="true" t="shared" si="17" ref="H150:J151">H151</f>
        <v>0</v>
      </c>
      <c r="I150" s="198">
        <f t="shared" si="17"/>
        <v>0</v>
      </c>
      <c r="J150" s="198">
        <f t="shared" si="17"/>
        <v>0</v>
      </c>
      <c r="K150" s="66"/>
    </row>
    <row r="151" spans="1:11" ht="30" customHeight="1" hidden="1">
      <c r="A151" s="190"/>
      <c r="B151" s="270" t="s">
        <v>595</v>
      </c>
      <c r="C151" s="186"/>
      <c r="D151" s="186" t="s">
        <v>14</v>
      </c>
      <c r="E151" s="186" t="s">
        <v>94</v>
      </c>
      <c r="F151" s="186" t="s">
        <v>596</v>
      </c>
      <c r="G151" s="186"/>
      <c r="H151" s="191">
        <f t="shared" si="17"/>
        <v>0</v>
      </c>
      <c r="I151" s="191">
        <f t="shared" si="17"/>
        <v>0</v>
      </c>
      <c r="J151" s="191">
        <f t="shared" si="17"/>
        <v>0</v>
      </c>
      <c r="K151" s="66"/>
    </row>
    <row r="152" spans="1:11" ht="45" customHeight="1" hidden="1">
      <c r="A152" s="204"/>
      <c r="B152" s="252" t="s">
        <v>263</v>
      </c>
      <c r="C152" s="206"/>
      <c r="D152" s="206" t="s">
        <v>14</v>
      </c>
      <c r="E152" s="206" t="s">
        <v>94</v>
      </c>
      <c r="F152" s="206" t="s">
        <v>597</v>
      </c>
      <c r="G152" s="206"/>
      <c r="H152" s="212">
        <f aca="true" t="shared" si="18" ref="H152:J153">H153</f>
        <v>0</v>
      </c>
      <c r="I152" s="212">
        <f t="shared" si="18"/>
        <v>0</v>
      </c>
      <c r="J152" s="212">
        <f t="shared" si="18"/>
        <v>0</v>
      </c>
      <c r="K152" s="66"/>
    </row>
    <row r="153" spans="1:11" ht="30" customHeight="1" hidden="1">
      <c r="A153" s="27"/>
      <c r="B153" s="232" t="s">
        <v>50</v>
      </c>
      <c r="C153" s="29"/>
      <c r="D153" s="29" t="s">
        <v>14</v>
      </c>
      <c r="E153" s="29" t="s">
        <v>94</v>
      </c>
      <c r="F153" s="29" t="s">
        <v>597</v>
      </c>
      <c r="G153" s="29" t="s">
        <v>64</v>
      </c>
      <c r="H153" s="59">
        <f t="shared" si="18"/>
        <v>0</v>
      </c>
      <c r="I153" s="59">
        <f t="shared" si="18"/>
        <v>0</v>
      </c>
      <c r="J153" s="59">
        <f t="shared" si="18"/>
        <v>0</v>
      </c>
      <c r="K153" s="66"/>
    </row>
    <row r="154" spans="1:11" ht="30" customHeight="1" hidden="1">
      <c r="A154" s="27"/>
      <c r="B154" s="232" t="s">
        <v>51</v>
      </c>
      <c r="C154" s="29"/>
      <c r="D154" s="29" t="s">
        <v>14</v>
      </c>
      <c r="E154" s="29" t="s">
        <v>94</v>
      </c>
      <c r="F154" s="29" t="s">
        <v>597</v>
      </c>
      <c r="G154" s="29" t="s">
        <v>52</v>
      </c>
      <c r="H154" s="295">
        <f>2000-2000</f>
        <v>0</v>
      </c>
      <c r="I154" s="59">
        <v>0</v>
      </c>
      <c r="J154" s="59">
        <v>0</v>
      </c>
      <c r="K154" s="66"/>
    </row>
    <row r="155" spans="1:11" ht="75" customHeight="1" hidden="1">
      <c r="A155" s="177"/>
      <c r="B155" s="269" t="s">
        <v>395</v>
      </c>
      <c r="C155" s="162"/>
      <c r="D155" s="162" t="s">
        <v>14</v>
      </c>
      <c r="E155" s="162" t="s">
        <v>94</v>
      </c>
      <c r="F155" s="162" t="s">
        <v>224</v>
      </c>
      <c r="G155" s="162"/>
      <c r="H155" s="171">
        <f aca="true" t="shared" si="19" ref="H155:J156">H156</f>
        <v>0</v>
      </c>
      <c r="I155" s="171">
        <f t="shared" si="19"/>
        <v>0</v>
      </c>
      <c r="J155" s="171">
        <f t="shared" si="19"/>
        <v>0</v>
      </c>
      <c r="K155" s="66"/>
    </row>
    <row r="156" spans="1:11" ht="15" customHeight="1" hidden="1">
      <c r="A156" s="201"/>
      <c r="B156" s="273" t="s">
        <v>572</v>
      </c>
      <c r="C156" s="136"/>
      <c r="D156" s="136" t="s">
        <v>14</v>
      </c>
      <c r="E156" s="136" t="s">
        <v>94</v>
      </c>
      <c r="F156" s="136" t="s">
        <v>335</v>
      </c>
      <c r="G156" s="136"/>
      <c r="H156" s="202">
        <f t="shared" si="19"/>
        <v>0</v>
      </c>
      <c r="I156" s="202">
        <f t="shared" si="19"/>
        <v>0</v>
      </c>
      <c r="J156" s="202">
        <f t="shared" si="19"/>
        <v>0</v>
      </c>
      <c r="K156" s="66"/>
    </row>
    <row r="157" spans="1:11" ht="30" customHeight="1" hidden="1">
      <c r="A157" s="190"/>
      <c r="B157" s="270" t="s">
        <v>599</v>
      </c>
      <c r="C157" s="186"/>
      <c r="D157" s="186" t="s">
        <v>14</v>
      </c>
      <c r="E157" s="186" t="s">
        <v>94</v>
      </c>
      <c r="F157" s="186" t="s">
        <v>336</v>
      </c>
      <c r="G157" s="186"/>
      <c r="H157" s="191">
        <f>H158+H161</f>
        <v>0</v>
      </c>
      <c r="I157" s="191">
        <f>I158+I161</f>
        <v>0</v>
      </c>
      <c r="J157" s="191">
        <f>J158+J161</f>
        <v>0</v>
      </c>
      <c r="K157" s="66"/>
    </row>
    <row r="158" spans="1:11" ht="75" customHeight="1" hidden="1">
      <c r="A158" s="204"/>
      <c r="B158" s="252" t="s">
        <v>339</v>
      </c>
      <c r="C158" s="206"/>
      <c r="D158" s="206" t="s">
        <v>14</v>
      </c>
      <c r="E158" s="206" t="s">
        <v>94</v>
      </c>
      <c r="F158" s="206" t="s">
        <v>338</v>
      </c>
      <c r="G158" s="206"/>
      <c r="H158" s="212">
        <f>H160</f>
        <v>0</v>
      </c>
      <c r="I158" s="212">
        <f>I160</f>
        <v>0</v>
      </c>
      <c r="J158" s="212">
        <f>J160</f>
        <v>0</v>
      </c>
      <c r="K158" s="66"/>
    </row>
    <row r="159" spans="1:11" ht="30" customHeight="1" hidden="1">
      <c r="A159" s="27"/>
      <c r="B159" s="232" t="s">
        <v>50</v>
      </c>
      <c r="C159" s="29"/>
      <c r="D159" s="29" t="s">
        <v>14</v>
      </c>
      <c r="E159" s="29" t="s">
        <v>94</v>
      </c>
      <c r="F159" s="29" t="s">
        <v>338</v>
      </c>
      <c r="G159" s="29" t="s">
        <v>64</v>
      </c>
      <c r="H159" s="59">
        <f>H160</f>
        <v>0</v>
      </c>
      <c r="I159" s="59">
        <f>I160</f>
        <v>0</v>
      </c>
      <c r="J159" s="59">
        <f>J160</f>
        <v>0</v>
      </c>
      <c r="K159" s="66"/>
    </row>
    <row r="160" spans="1:11" ht="30" customHeight="1" hidden="1">
      <c r="A160" s="27"/>
      <c r="B160" s="232" t="s">
        <v>51</v>
      </c>
      <c r="C160" s="29"/>
      <c r="D160" s="29" t="s">
        <v>14</v>
      </c>
      <c r="E160" s="29" t="s">
        <v>94</v>
      </c>
      <c r="F160" s="29" t="s">
        <v>338</v>
      </c>
      <c r="G160" s="29" t="s">
        <v>52</v>
      </c>
      <c r="H160" s="59">
        <v>0</v>
      </c>
      <c r="I160" s="59">
        <v>0</v>
      </c>
      <c r="J160" s="59">
        <v>0</v>
      </c>
      <c r="K160" s="66"/>
    </row>
    <row r="161" spans="1:11" ht="75" customHeight="1" hidden="1">
      <c r="A161" s="204"/>
      <c r="B161" s="252" t="s">
        <v>238</v>
      </c>
      <c r="C161" s="206"/>
      <c r="D161" s="206" t="s">
        <v>14</v>
      </c>
      <c r="E161" s="206" t="s">
        <v>94</v>
      </c>
      <c r="F161" s="206" t="s">
        <v>337</v>
      </c>
      <c r="G161" s="206"/>
      <c r="H161" s="212">
        <f>H163</f>
        <v>0</v>
      </c>
      <c r="I161" s="212">
        <f>I163</f>
        <v>0</v>
      </c>
      <c r="J161" s="212">
        <f>J163</f>
        <v>0</v>
      </c>
      <c r="K161" s="66"/>
    </row>
    <row r="162" spans="1:11" ht="30" customHeight="1" hidden="1">
      <c r="A162" s="27"/>
      <c r="B162" s="232" t="s">
        <v>50</v>
      </c>
      <c r="C162" s="29"/>
      <c r="D162" s="29" t="s">
        <v>14</v>
      </c>
      <c r="E162" s="29" t="s">
        <v>94</v>
      </c>
      <c r="F162" s="29" t="s">
        <v>337</v>
      </c>
      <c r="G162" s="29" t="s">
        <v>64</v>
      </c>
      <c r="H162" s="59">
        <f>H163</f>
        <v>0</v>
      </c>
      <c r="I162" s="59">
        <f>I163</f>
        <v>0</v>
      </c>
      <c r="J162" s="59">
        <f>J163</f>
        <v>0</v>
      </c>
      <c r="K162" s="66"/>
    </row>
    <row r="163" spans="1:11" ht="30" customHeight="1" hidden="1">
      <c r="A163" s="27"/>
      <c r="B163" s="232" t="s">
        <v>51</v>
      </c>
      <c r="C163" s="29"/>
      <c r="D163" s="29" t="s">
        <v>14</v>
      </c>
      <c r="E163" s="29" t="s">
        <v>94</v>
      </c>
      <c r="F163" s="29" t="s">
        <v>337</v>
      </c>
      <c r="G163" s="29" t="s">
        <v>52</v>
      </c>
      <c r="H163" s="59">
        <v>0</v>
      </c>
      <c r="I163" s="59">
        <v>0</v>
      </c>
      <c r="J163" s="59">
        <v>0</v>
      </c>
      <c r="K163" s="66"/>
    </row>
    <row r="164" spans="1:11" ht="45" customHeight="1">
      <c r="A164" s="177"/>
      <c r="B164" s="269" t="s">
        <v>260</v>
      </c>
      <c r="C164" s="162"/>
      <c r="D164" s="162" t="s">
        <v>14</v>
      </c>
      <c r="E164" s="162" t="s">
        <v>94</v>
      </c>
      <c r="F164" s="162" t="s">
        <v>229</v>
      </c>
      <c r="G164" s="162"/>
      <c r="H164" s="171">
        <f>H165</f>
        <v>8200</v>
      </c>
      <c r="I164" s="171">
        <f>I166</f>
        <v>0</v>
      </c>
      <c r="J164" s="171">
        <f>J166</f>
        <v>0</v>
      </c>
      <c r="K164" s="66"/>
    </row>
    <row r="165" spans="1:11" ht="15" customHeight="1">
      <c r="A165" s="201"/>
      <c r="B165" s="273" t="s">
        <v>572</v>
      </c>
      <c r="C165" s="136"/>
      <c r="D165" s="136" t="s">
        <v>14</v>
      </c>
      <c r="E165" s="136" t="s">
        <v>94</v>
      </c>
      <c r="F165" s="136" t="s">
        <v>358</v>
      </c>
      <c r="G165" s="136"/>
      <c r="H165" s="202">
        <f>H166</f>
        <v>8200</v>
      </c>
      <c r="I165" s="202">
        <f>I166</f>
        <v>0</v>
      </c>
      <c r="J165" s="202">
        <f>J166</f>
        <v>0</v>
      </c>
      <c r="K165" s="66"/>
    </row>
    <row r="166" spans="1:11" ht="30" customHeight="1">
      <c r="A166" s="190"/>
      <c r="B166" s="270" t="s">
        <v>627</v>
      </c>
      <c r="C166" s="186"/>
      <c r="D166" s="186" t="s">
        <v>14</v>
      </c>
      <c r="E166" s="186" t="s">
        <v>94</v>
      </c>
      <c r="F166" s="186" t="s">
        <v>359</v>
      </c>
      <c r="G166" s="186"/>
      <c r="H166" s="191">
        <f>H167</f>
        <v>8200</v>
      </c>
      <c r="I166" s="191">
        <f>I167</f>
        <v>0</v>
      </c>
      <c r="J166" s="191">
        <f>J167</f>
        <v>0</v>
      </c>
      <c r="K166" s="66"/>
    </row>
    <row r="167" spans="1:11" ht="45" customHeight="1">
      <c r="A167" s="204"/>
      <c r="B167" s="252" t="s">
        <v>96</v>
      </c>
      <c r="C167" s="206"/>
      <c r="D167" s="206" t="s">
        <v>14</v>
      </c>
      <c r="E167" s="206" t="s">
        <v>94</v>
      </c>
      <c r="F167" s="206" t="s">
        <v>360</v>
      </c>
      <c r="G167" s="206"/>
      <c r="H167" s="212">
        <f>H169</f>
        <v>8200</v>
      </c>
      <c r="I167" s="212">
        <f>I169</f>
        <v>0</v>
      </c>
      <c r="J167" s="212">
        <f>J169</f>
        <v>0</v>
      </c>
      <c r="K167" s="66"/>
    </row>
    <row r="168" spans="1:11" ht="30" customHeight="1">
      <c r="A168" s="27"/>
      <c r="B168" s="232" t="s">
        <v>50</v>
      </c>
      <c r="C168" s="29"/>
      <c r="D168" s="29" t="s">
        <v>14</v>
      </c>
      <c r="E168" s="29" t="s">
        <v>94</v>
      </c>
      <c r="F168" s="29" t="s">
        <v>360</v>
      </c>
      <c r="G168" s="29" t="s">
        <v>64</v>
      </c>
      <c r="H168" s="59">
        <f>H169</f>
        <v>8200</v>
      </c>
      <c r="I168" s="59">
        <f>I169</f>
        <v>0</v>
      </c>
      <c r="J168" s="59">
        <f>J169</f>
        <v>0</v>
      </c>
      <c r="K168" s="66"/>
    </row>
    <row r="169" spans="1:11" ht="30" customHeight="1">
      <c r="A169" s="27"/>
      <c r="B169" s="232" t="s">
        <v>51</v>
      </c>
      <c r="C169" s="29"/>
      <c r="D169" s="29" t="s">
        <v>14</v>
      </c>
      <c r="E169" s="29" t="s">
        <v>94</v>
      </c>
      <c r="F169" s="29" t="s">
        <v>360</v>
      </c>
      <c r="G169" s="29" t="s">
        <v>52</v>
      </c>
      <c r="H169" s="59">
        <f>8000+100+100</f>
        <v>8200</v>
      </c>
      <c r="I169" s="59">
        <v>0</v>
      </c>
      <c r="J169" s="59">
        <v>0</v>
      </c>
      <c r="K169" s="66"/>
    </row>
    <row r="170" spans="1:11" ht="45" customHeight="1">
      <c r="A170" s="165"/>
      <c r="B170" s="272" t="s">
        <v>230</v>
      </c>
      <c r="C170" s="166"/>
      <c r="D170" s="159" t="s">
        <v>14</v>
      </c>
      <c r="E170" s="159" t="s">
        <v>94</v>
      </c>
      <c r="F170" s="159" t="s">
        <v>175</v>
      </c>
      <c r="G170" s="150"/>
      <c r="H170" s="152">
        <f aca="true" t="shared" si="20" ref="H170:J171">H171</f>
        <v>0</v>
      </c>
      <c r="I170" s="152">
        <f t="shared" si="20"/>
        <v>0</v>
      </c>
      <c r="J170" s="152">
        <f t="shared" si="20"/>
        <v>7000</v>
      </c>
      <c r="K170" s="66"/>
    </row>
    <row r="171" spans="1:11" ht="15" customHeight="1">
      <c r="A171" s="46"/>
      <c r="B171" s="232" t="s">
        <v>127</v>
      </c>
      <c r="C171" s="33"/>
      <c r="D171" s="29" t="s">
        <v>14</v>
      </c>
      <c r="E171" s="29" t="s">
        <v>94</v>
      </c>
      <c r="F171" s="33" t="s">
        <v>176</v>
      </c>
      <c r="G171" s="29"/>
      <c r="H171" s="59">
        <f t="shared" si="20"/>
        <v>0</v>
      </c>
      <c r="I171" s="59">
        <f t="shared" si="20"/>
        <v>0</v>
      </c>
      <c r="J171" s="59">
        <f t="shared" si="20"/>
        <v>7000</v>
      </c>
      <c r="K171" s="66"/>
    </row>
    <row r="172" spans="1:11" ht="15" customHeight="1">
      <c r="A172" s="46"/>
      <c r="B172" s="232" t="s">
        <v>127</v>
      </c>
      <c r="C172" s="33"/>
      <c r="D172" s="29" t="s">
        <v>14</v>
      </c>
      <c r="E172" s="29" t="s">
        <v>94</v>
      </c>
      <c r="F172" s="33" t="s">
        <v>177</v>
      </c>
      <c r="G172" s="29"/>
      <c r="H172" s="59">
        <f>H173</f>
        <v>0</v>
      </c>
      <c r="I172" s="59">
        <f>I173</f>
        <v>0</v>
      </c>
      <c r="J172" s="59">
        <f>J173</f>
        <v>7000</v>
      </c>
      <c r="K172" s="66"/>
    </row>
    <row r="173" spans="1:11" ht="30" customHeight="1">
      <c r="A173" s="204"/>
      <c r="B173" s="252" t="s">
        <v>95</v>
      </c>
      <c r="C173" s="206"/>
      <c r="D173" s="206" t="s">
        <v>14</v>
      </c>
      <c r="E173" s="206" t="s">
        <v>94</v>
      </c>
      <c r="F173" s="215" t="s">
        <v>400</v>
      </c>
      <c r="G173" s="206"/>
      <c r="H173" s="212">
        <f aca="true" t="shared" si="21" ref="H173:J174">H174</f>
        <v>0</v>
      </c>
      <c r="I173" s="212">
        <f t="shared" si="21"/>
        <v>0</v>
      </c>
      <c r="J173" s="212">
        <f t="shared" si="21"/>
        <v>7000</v>
      </c>
      <c r="K173" s="66"/>
    </row>
    <row r="174" spans="1:11" ht="30" customHeight="1">
      <c r="A174" s="27"/>
      <c r="B174" s="232" t="s">
        <v>50</v>
      </c>
      <c r="C174" s="29"/>
      <c r="D174" s="29" t="s">
        <v>14</v>
      </c>
      <c r="E174" s="29" t="s">
        <v>94</v>
      </c>
      <c r="F174" s="33" t="s">
        <v>400</v>
      </c>
      <c r="G174" s="29" t="s">
        <v>64</v>
      </c>
      <c r="H174" s="59">
        <f t="shared" si="21"/>
        <v>0</v>
      </c>
      <c r="I174" s="59">
        <f t="shared" si="21"/>
        <v>0</v>
      </c>
      <c r="J174" s="59">
        <f t="shared" si="21"/>
        <v>7000</v>
      </c>
      <c r="K174" s="66"/>
    </row>
    <row r="175" spans="1:11" ht="30" customHeight="1">
      <c r="A175" s="27"/>
      <c r="B175" s="232" t="s">
        <v>51</v>
      </c>
      <c r="C175" s="29"/>
      <c r="D175" s="29" t="s">
        <v>14</v>
      </c>
      <c r="E175" s="29" t="s">
        <v>94</v>
      </c>
      <c r="F175" s="33" t="s">
        <v>400</v>
      </c>
      <c r="G175" s="29" t="s">
        <v>52</v>
      </c>
      <c r="H175" s="59">
        <v>0</v>
      </c>
      <c r="I175" s="59">
        <v>0</v>
      </c>
      <c r="J175" s="436">
        <v>7000</v>
      </c>
      <c r="K175" s="66"/>
    </row>
    <row r="176" spans="1:10" ht="15" customHeight="1">
      <c r="A176" s="21"/>
      <c r="B176" s="267" t="s">
        <v>109</v>
      </c>
      <c r="C176" s="22"/>
      <c r="D176" s="22" t="s">
        <v>14</v>
      </c>
      <c r="E176" s="22" t="s">
        <v>110</v>
      </c>
      <c r="F176" s="22" t="s">
        <v>33</v>
      </c>
      <c r="G176" s="22" t="s">
        <v>33</v>
      </c>
      <c r="H176" s="56">
        <f>H177+H186+H192</f>
        <v>800</v>
      </c>
      <c r="I176" s="56">
        <f>I177+I186+I192</f>
        <v>200</v>
      </c>
      <c r="J176" s="56">
        <f>J177+J186+J192</f>
        <v>200</v>
      </c>
    </row>
    <row r="177" spans="1:11" s="3" customFormat="1" ht="60" customHeight="1">
      <c r="A177" s="164"/>
      <c r="B177" s="269" t="s">
        <v>265</v>
      </c>
      <c r="C177" s="162"/>
      <c r="D177" s="162" t="s">
        <v>14</v>
      </c>
      <c r="E177" s="162" t="s">
        <v>110</v>
      </c>
      <c r="F177" s="162" t="s">
        <v>107</v>
      </c>
      <c r="G177" s="162"/>
      <c r="H177" s="156">
        <f aca="true" t="shared" si="22" ref="H177:J178">H178</f>
        <v>600</v>
      </c>
      <c r="I177" s="156">
        <f t="shared" si="22"/>
        <v>0</v>
      </c>
      <c r="J177" s="156">
        <f t="shared" si="22"/>
        <v>0</v>
      </c>
      <c r="K177" s="65"/>
    </row>
    <row r="178" spans="1:11" s="3" customFormat="1" ht="15" customHeight="1">
      <c r="A178" s="316"/>
      <c r="B178" s="273" t="s">
        <v>572</v>
      </c>
      <c r="C178" s="136"/>
      <c r="D178" s="136" t="s">
        <v>14</v>
      </c>
      <c r="E178" s="136" t="s">
        <v>110</v>
      </c>
      <c r="F178" s="136" t="s">
        <v>340</v>
      </c>
      <c r="G178" s="136"/>
      <c r="H178" s="198">
        <f t="shared" si="22"/>
        <v>600</v>
      </c>
      <c r="I178" s="198">
        <f t="shared" si="22"/>
        <v>0</v>
      </c>
      <c r="J178" s="198">
        <f t="shared" si="22"/>
        <v>0</v>
      </c>
      <c r="K178" s="65"/>
    </row>
    <row r="179" spans="1:11" s="3" customFormat="1" ht="30" customHeight="1">
      <c r="A179" s="192"/>
      <c r="B179" s="270" t="s">
        <v>600</v>
      </c>
      <c r="C179" s="189"/>
      <c r="D179" s="186" t="s">
        <v>14</v>
      </c>
      <c r="E179" s="186" t="s">
        <v>110</v>
      </c>
      <c r="F179" s="186" t="s">
        <v>341</v>
      </c>
      <c r="G179" s="186"/>
      <c r="H179" s="191">
        <f>H180+H183</f>
        <v>600</v>
      </c>
      <c r="I179" s="191">
        <f>I180+I183</f>
        <v>0</v>
      </c>
      <c r="J179" s="191">
        <f>J180+J183</f>
        <v>0</v>
      </c>
      <c r="K179" s="65"/>
    </row>
    <row r="180" spans="1:11" ht="15" customHeight="1">
      <c r="A180" s="204"/>
      <c r="B180" s="252" t="s">
        <v>108</v>
      </c>
      <c r="C180" s="206"/>
      <c r="D180" s="206" t="s">
        <v>14</v>
      </c>
      <c r="E180" s="206" t="s">
        <v>110</v>
      </c>
      <c r="F180" s="206" t="s">
        <v>342</v>
      </c>
      <c r="G180" s="206"/>
      <c r="H180" s="212">
        <f>H182</f>
        <v>300</v>
      </c>
      <c r="I180" s="212">
        <f>I182</f>
        <v>0</v>
      </c>
      <c r="J180" s="212">
        <f>J182</f>
        <v>0</v>
      </c>
      <c r="K180" s="66"/>
    </row>
    <row r="181" spans="1:11" ht="30" customHeight="1">
      <c r="A181" s="27"/>
      <c r="B181" s="232" t="s">
        <v>50</v>
      </c>
      <c r="C181" s="29"/>
      <c r="D181" s="29" t="s">
        <v>14</v>
      </c>
      <c r="E181" s="29" t="s">
        <v>110</v>
      </c>
      <c r="F181" s="29" t="s">
        <v>342</v>
      </c>
      <c r="G181" s="29" t="s">
        <v>64</v>
      </c>
      <c r="H181" s="59">
        <f>H182</f>
        <v>300</v>
      </c>
      <c r="I181" s="59">
        <f>I182</f>
        <v>0</v>
      </c>
      <c r="J181" s="59">
        <f>J182</f>
        <v>0</v>
      </c>
      <c r="K181" s="66"/>
    </row>
    <row r="182" spans="1:11" ht="30" customHeight="1">
      <c r="A182" s="27"/>
      <c r="B182" s="232" t="s">
        <v>51</v>
      </c>
      <c r="C182" s="29"/>
      <c r="D182" s="29" t="s">
        <v>14</v>
      </c>
      <c r="E182" s="29" t="s">
        <v>110</v>
      </c>
      <c r="F182" s="29" t="s">
        <v>342</v>
      </c>
      <c r="G182" s="29" t="s">
        <v>52</v>
      </c>
      <c r="H182" s="59">
        <v>300</v>
      </c>
      <c r="I182" s="59">
        <v>0</v>
      </c>
      <c r="J182" s="59">
        <v>0</v>
      </c>
      <c r="K182" s="66"/>
    </row>
    <row r="183" spans="1:11" ht="30" customHeight="1">
      <c r="A183" s="204"/>
      <c r="B183" s="252" t="s">
        <v>111</v>
      </c>
      <c r="C183" s="206"/>
      <c r="D183" s="206" t="s">
        <v>14</v>
      </c>
      <c r="E183" s="206" t="s">
        <v>110</v>
      </c>
      <c r="F183" s="206" t="s">
        <v>343</v>
      </c>
      <c r="G183" s="206"/>
      <c r="H183" s="212">
        <f>H185</f>
        <v>300</v>
      </c>
      <c r="I183" s="212">
        <f>I185</f>
        <v>0</v>
      </c>
      <c r="J183" s="212">
        <f>J185</f>
        <v>0</v>
      </c>
      <c r="K183" s="66"/>
    </row>
    <row r="184" spans="1:11" ht="30" customHeight="1">
      <c r="A184" s="27"/>
      <c r="B184" s="232" t="s">
        <v>50</v>
      </c>
      <c r="C184" s="29"/>
      <c r="D184" s="29" t="s">
        <v>14</v>
      </c>
      <c r="E184" s="29" t="s">
        <v>110</v>
      </c>
      <c r="F184" s="29" t="s">
        <v>343</v>
      </c>
      <c r="G184" s="29" t="s">
        <v>64</v>
      </c>
      <c r="H184" s="59">
        <f>H185</f>
        <v>300</v>
      </c>
      <c r="I184" s="59">
        <f>I185</f>
        <v>0</v>
      </c>
      <c r="J184" s="59">
        <f>J185</f>
        <v>0</v>
      </c>
      <c r="K184" s="66"/>
    </row>
    <row r="185" spans="1:11" ht="30" customHeight="1">
      <c r="A185" s="27"/>
      <c r="B185" s="232" t="s">
        <v>51</v>
      </c>
      <c r="C185" s="29"/>
      <c r="D185" s="29" t="s">
        <v>14</v>
      </c>
      <c r="E185" s="29" t="s">
        <v>110</v>
      </c>
      <c r="F185" s="29" t="s">
        <v>343</v>
      </c>
      <c r="G185" s="29" t="s">
        <v>52</v>
      </c>
      <c r="H185" s="59">
        <v>300</v>
      </c>
      <c r="I185" s="59">
        <v>0</v>
      </c>
      <c r="J185" s="59">
        <v>0</v>
      </c>
      <c r="K185" s="66"/>
    </row>
    <row r="186" spans="1:11" ht="75" customHeight="1">
      <c r="A186" s="153"/>
      <c r="B186" s="274" t="s">
        <v>302</v>
      </c>
      <c r="C186" s="155"/>
      <c r="D186" s="162" t="s">
        <v>14</v>
      </c>
      <c r="E186" s="162" t="s">
        <v>110</v>
      </c>
      <c r="F186" s="155" t="s">
        <v>303</v>
      </c>
      <c r="G186" s="162" t="s">
        <v>33</v>
      </c>
      <c r="H186" s="156">
        <f aca="true" t="shared" si="23" ref="H186:J188">H187</f>
        <v>100</v>
      </c>
      <c r="I186" s="156">
        <f t="shared" si="23"/>
        <v>100</v>
      </c>
      <c r="J186" s="156">
        <f t="shared" si="23"/>
        <v>100</v>
      </c>
      <c r="K186" s="66"/>
    </row>
    <row r="187" spans="1:11" ht="15" customHeight="1">
      <c r="A187" s="201"/>
      <c r="B187" s="246" t="s">
        <v>572</v>
      </c>
      <c r="C187" s="135"/>
      <c r="D187" s="136" t="s">
        <v>14</v>
      </c>
      <c r="E187" s="136" t="s">
        <v>110</v>
      </c>
      <c r="F187" s="135" t="s">
        <v>362</v>
      </c>
      <c r="G187" s="136"/>
      <c r="H187" s="198">
        <f t="shared" si="23"/>
        <v>100</v>
      </c>
      <c r="I187" s="198">
        <f t="shared" si="23"/>
        <v>100</v>
      </c>
      <c r="J187" s="198">
        <f t="shared" si="23"/>
        <v>100</v>
      </c>
      <c r="K187" s="66"/>
    </row>
    <row r="188" spans="1:11" ht="75" customHeight="1">
      <c r="A188" s="181"/>
      <c r="B188" s="277" t="s">
        <v>634</v>
      </c>
      <c r="C188" s="183"/>
      <c r="D188" s="186" t="s">
        <v>14</v>
      </c>
      <c r="E188" s="186" t="s">
        <v>110</v>
      </c>
      <c r="F188" s="183" t="s">
        <v>363</v>
      </c>
      <c r="G188" s="186" t="s">
        <v>33</v>
      </c>
      <c r="H188" s="184">
        <f t="shared" si="23"/>
        <v>100</v>
      </c>
      <c r="I188" s="184">
        <f t="shared" si="23"/>
        <v>100</v>
      </c>
      <c r="J188" s="184">
        <f t="shared" si="23"/>
        <v>100</v>
      </c>
      <c r="K188" s="66"/>
    </row>
    <row r="189" spans="1:11" ht="60" customHeight="1">
      <c r="A189" s="209"/>
      <c r="B189" s="256" t="s">
        <v>304</v>
      </c>
      <c r="C189" s="207"/>
      <c r="D189" s="206" t="s">
        <v>14</v>
      </c>
      <c r="E189" s="206" t="s">
        <v>110</v>
      </c>
      <c r="F189" s="207" t="s">
        <v>364</v>
      </c>
      <c r="G189" s="206"/>
      <c r="H189" s="212">
        <f>H191</f>
        <v>100</v>
      </c>
      <c r="I189" s="212">
        <f>I191</f>
        <v>100</v>
      </c>
      <c r="J189" s="212">
        <f>J191</f>
        <v>100</v>
      </c>
      <c r="K189" s="66"/>
    </row>
    <row r="190" spans="1:11" ht="30" customHeight="1">
      <c r="A190" s="41"/>
      <c r="B190" s="237" t="s">
        <v>65</v>
      </c>
      <c r="C190" s="30"/>
      <c r="D190" s="29" t="s">
        <v>14</v>
      </c>
      <c r="E190" s="29" t="s">
        <v>110</v>
      </c>
      <c r="F190" s="32" t="s">
        <v>364</v>
      </c>
      <c r="G190" s="29" t="s">
        <v>66</v>
      </c>
      <c r="H190" s="59">
        <f>H191</f>
        <v>100</v>
      </c>
      <c r="I190" s="59">
        <f>I191</f>
        <v>100</v>
      </c>
      <c r="J190" s="59">
        <f>J191</f>
        <v>100</v>
      </c>
      <c r="K190" s="66"/>
    </row>
    <row r="191" spans="1:11" ht="30" customHeight="1">
      <c r="A191" s="41"/>
      <c r="B191" s="232" t="s">
        <v>305</v>
      </c>
      <c r="C191" s="30"/>
      <c r="D191" s="29" t="s">
        <v>14</v>
      </c>
      <c r="E191" s="29" t="s">
        <v>110</v>
      </c>
      <c r="F191" s="32" t="s">
        <v>364</v>
      </c>
      <c r="G191" s="29" t="s">
        <v>68</v>
      </c>
      <c r="H191" s="59">
        <v>100</v>
      </c>
      <c r="I191" s="59">
        <v>100</v>
      </c>
      <c r="J191" s="59">
        <v>100</v>
      </c>
      <c r="K191" s="66"/>
    </row>
    <row r="192" spans="1:11" s="3" customFormat="1" ht="45" customHeight="1">
      <c r="A192" s="165"/>
      <c r="B192" s="272" t="s">
        <v>230</v>
      </c>
      <c r="C192" s="166"/>
      <c r="D192" s="159" t="s">
        <v>14</v>
      </c>
      <c r="E192" s="159" t="s">
        <v>110</v>
      </c>
      <c r="F192" s="159" t="s">
        <v>175</v>
      </c>
      <c r="G192" s="150"/>
      <c r="H192" s="152">
        <f aca="true" t="shared" si="24" ref="H192:J193">H193</f>
        <v>100</v>
      </c>
      <c r="I192" s="152">
        <f t="shared" si="24"/>
        <v>100</v>
      </c>
      <c r="J192" s="152">
        <f t="shared" si="24"/>
        <v>100</v>
      </c>
      <c r="K192" s="65"/>
    </row>
    <row r="193" spans="1:11" s="3" customFormat="1" ht="15" customHeight="1">
      <c r="A193" s="46"/>
      <c r="B193" s="232" t="s">
        <v>127</v>
      </c>
      <c r="C193" s="33"/>
      <c r="D193" s="29" t="s">
        <v>14</v>
      </c>
      <c r="E193" s="29" t="s">
        <v>110</v>
      </c>
      <c r="F193" s="33" t="s">
        <v>176</v>
      </c>
      <c r="G193" s="29"/>
      <c r="H193" s="59">
        <f t="shared" si="24"/>
        <v>100</v>
      </c>
      <c r="I193" s="59">
        <f t="shared" si="24"/>
        <v>100</v>
      </c>
      <c r="J193" s="59">
        <f t="shared" si="24"/>
        <v>100</v>
      </c>
      <c r="K193" s="65"/>
    </row>
    <row r="194" spans="1:11" s="3" customFormat="1" ht="15" customHeight="1">
      <c r="A194" s="46"/>
      <c r="B194" s="232" t="s">
        <v>127</v>
      </c>
      <c r="C194" s="33"/>
      <c r="D194" s="29" t="s">
        <v>14</v>
      </c>
      <c r="E194" s="29" t="s">
        <v>110</v>
      </c>
      <c r="F194" s="33" t="s">
        <v>177</v>
      </c>
      <c r="G194" s="29"/>
      <c r="H194" s="59">
        <f>H195+H198</f>
        <v>100</v>
      </c>
      <c r="I194" s="59">
        <f>I195+I198</f>
        <v>100</v>
      </c>
      <c r="J194" s="59">
        <f>J195+J198</f>
        <v>100</v>
      </c>
      <c r="K194" s="65"/>
    </row>
    <row r="195" spans="1:11" ht="15" customHeight="1">
      <c r="A195" s="204"/>
      <c r="B195" s="252" t="s">
        <v>192</v>
      </c>
      <c r="C195" s="206"/>
      <c r="D195" s="206" t="s">
        <v>14</v>
      </c>
      <c r="E195" s="206" t="s">
        <v>110</v>
      </c>
      <c r="F195" s="215" t="s">
        <v>217</v>
      </c>
      <c r="G195" s="206"/>
      <c r="H195" s="212">
        <f aca="true" t="shared" si="25" ref="H195:J196">H196</f>
        <v>100</v>
      </c>
      <c r="I195" s="212">
        <f t="shared" si="25"/>
        <v>100</v>
      </c>
      <c r="J195" s="212">
        <f t="shared" si="25"/>
        <v>100</v>
      </c>
      <c r="K195" s="66"/>
    </row>
    <row r="196" spans="1:11" ht="30" customHeight="1">
      <c r="A196" s="27"/>
      <c r="B196" s="232" t="s">
        <v>50</v>
      </c>
      <c r="C196" s="29"/>
      <c r="D196" s="29" t="s">
        <v>14</v>
      </c>
      <c r="E196" s="29" t="s">
        <v>110</v>
      </c>
      <c r="F196" s="33" t="s">
        <v>217</v>
      </c>
      <c r="G196" s="29" t="s">
        <v>64</v>
      </c>
      <c r="H196" s="59">
        <f t="shared" si="25"/>
        <v>100</v>
      </c>
      <c r="I196" s="59">
        <f t="shared" si="25"/>
        <v>100</v>
      </c>
      <c r="J196" s="59">
        <f t="shared" si="25"/>
        <v>100</v>
      </c>
      <c r="K196" s="66"/>
    </row>
    <row r="197" spans="1:11" ht="30" customHeight="1">
      <c r="A197" s="27"/>
      <c r="B197" s="232" t="s">
        <v>51</v>
      </c>
      <c r="C197" s="29"/>
      <c r="D197" s="29" t="s">
        <v>14</v>
      </c>
      <c r="E197" s="29" t="s">
        <v>110</v>
      </c>
      <c r="F197" s="33" t="s">
        <v>217</v>
      </c>
      <c r="G197" s="29" t="s">
        <v>52</v>
      </c>
      <c r="H197" s="59">
        <v>100</v>
      </c>
      <c r="I197" s="59">
        <v>100</v>
      </c>
      <c r="J197" s="59">
        <v>100</v>
      </c>
      <c r="K197" s="66"/>
    </row>
    <row r="198" spans="1:11" ht="30" customHeight="1" hidden="1">
      <c r="A198" s="204"/>
      <c r="B198" s="252" t="s">
        <v>111</v>
      </c>
      <c r="C198" s="207"/>
      <c r="D198" s="206" t="s">
        <v>14</v>
      </c>
      <c r="E198" s="206" t="s">
        <v>110</v>
      </c>
      <c r="F198" s="215" t="s">
        <v>235</v>
      </c>
      <c r="G198" s="207" t="s">
        <v>33</v>
      </c>
      <c r="H198" s="229">
        <f>H200</f>
        <v>0</v>
      </c>
      <c r="I198" s="229">
        <f>I200</f>
        <v>0</v>
      </c>
      <c r="J198" s="229">
        <f>J200</f>
        <v>0</v>
      </c>
      <c r="K198" s="66"/>
    </row>
    <row r="199" spans="1:11" ht="30" customHeight="1" hidden="1">
      <c r="A199" s="27"/>
      <c r="B199" s="232" t="s">
        <v>50</v>
      </c>
      <c r="C199" s="30"/>
      <c r="D199" s="29" t="s">
        <v>14</v>
      </c>
      <c r="E199" s="29" t="s">
        <v>110</v>
      </c>
      <c r="F199" s="33" t="s">
        <v>235</v>
      </c>
      <c r="G199" s="30">
        <v>200</v>
      </c>
      <c r="H199" s="228">
        <f>H200</f>
        <v>0</v>
      </c>
      <c r="I199" s="228">
        <f>I200</f>
        <v>0</v>
      </c>
      <c r="J199" s="228">
        <f>J200</f>
        <v>0</v>
      </c>
      <c r="K199" s="66"/>
    </row>
    <row r="200" spans="1:11" ht="30" customHeight="1" hidden="1">
      <c r="A200" s="27"/>
      <c r="B200" s="232" t="s">
        <v>51</v>
      </c>
      <c r="C200" s="30"/>
      <c r="D200" s="29" t="s">
        <v>14</v>
      </c>
      <c r="E200" s="29" t="s">
        <v>110</v>
      </c>
      <c r="F200" s="33" t="s">
        <v>235</v>
      </c>
      <c r="G200" s="30">
        <v>240</v>
      </c>
      <c r="H200" s="228">
        <v>0</v>
      </c>
      <c r="I200" s="228">
        <v>0</v>
      </c>
      <c r="J200" s="228">
        <v>0</v>
      </c>
      <c r="K200" s="66"/>
    </row>
    <row r="201" spans="1:11" ht="15" customHeight="1">
      <c r="A201" s="18" t="s">
        <v>252</v>
      </c>
      <c r="B201" s="266" t="s">
        <v>15</v>
      </c>
      <c r="C201" s="47"/>
      <c r="D201" s="47" t="s">
        <v>16</v>
      </c>
      <c r="E201" s="47"/>
      <c r="F201" s="47" t="s">
        <v>56</v>
      </c>
      <c r="G201" s="47"/>
      <c r="H201" s="63">
        <f>H202+H249+H285</f>
        <v>63037.40656</v>
      </c>
      <c r="I201" s="63">
        <f>I202+I249+I285</f>
        <v>43683.432</v>
      </c>
      <c r="J201" s="63">
        <f>J202+J249+J285</f>
        <v>21611</v>
      </c>
      <c r="K201" s="61"/>
    </row>
    <row r="202" spans="1:10" ht="15" customHeight="1">
      <c r="A202" s="21"/>
      <c r="B202" s="267" t="s">
        <v>60</v>
      </c>
      <c r="C202" s="23"/>
      <c r="D202" s="23" t="s">
        <v>16</v>
      </c>
      <c r="E202" s="22" t="s">
        <v>61</v>
      </c>
      <c r="F202" s="23"/>
      <c r="G202" s="23"/>
      <c r="H202" s="56">
        <f>H203+H235+H241</f>
        <v>2338</v>
      </c>
      <c r="I202" s="56">
        <f>I203+I235+I241</f>
        <v>2468</v>
      </c>
      <c r="J202" s="56">
        <f>J203+J235+J241</f>
        <v>0</v>
      </c>
    </row>
    <row r="203" spans="1:10" ht="60" customHeight="1">
      <c r="A203" s="224"/>
      <c r="B203" s="278" t="s">
        <v>542</v>
      </c>
      <c r="C203" s="162"/>
      <c r="D203" s="162" t="s">
        <v>16</v>
      </c>
      <c r="E203" s="162" t="s">
        <v>61</v>
      </c>
      <c r="F203" s="162" t="s">
        <v>55</v>
      </c>
      <c r="G203" s="225"/>
      <c r="H203" s="171">
        <f>H204+H215</f>
        <v>2338</v>
      </c>
      <c r="I203" s="171">
        <f>I204+I215</f>
        <v>2468</v>
      </c>
      <c r="J203" s="171">
        <f>J204+J215</f>
        <v>0</v>
      </c>
    </row>
    <row r="204" spans="1:10" ht="15" customHeight="1">
      <c r="A204" s="203"/>
      <c r="B204" s="279" t="s">
        <v>575</v>
      </c>
      <c r="C204" s="135"/>
      <c r="D204" s="135" t="s">
        <v>16</v>
      </c>
      <c r="E204" s="136" t="s">
        <v>61</v>
      </c>
      <c r="F204" s="136" t="s">
        <v>576</v>
      </c>
      <c r="G204" s="197"/>
      <c r="H204" s="198">
        <f>H205</f>
        <v>38</v>
      </c>
      <c r="I204" s="198">
        <f>I205</f>
        <v>38</v>
      </c>
      <c r="J204" s="198">
        <f>J205</f>
        <v>0</v>
      </c>
    </row>
    <row r="205" spans="1:10" ht="30" customHeight="1">
      <c r="A205" s="193"/>
      <c r="B205" s="277" t="s">
        <v>578</v>
      </c>
      <c r="C205" s="183"/>
      <c r="D205" s="183" t="s">
        <v>16</v>
      </c>
      <c r="E205" s="186" t="s">
        <v>61</v>
      </c>
      <c r="F205" s="186" t="s">
        <v>577</v>
      </c>
      <c r="G205" s="183"/>
      <c r="H205" s="184">
        <f>H206+H209+H212</f>
        <v>38</v>
      </c>
      <c r="I205" s="184">
        <f>I206+I209+I212</f>
        <v>38</v>
      </c>
      <c r="J205" s="184">
        <f>J206+J209+J212</f>
        <v>0</v>
      </c>
    </row>
    <row r="206" spans="1:10" ht="45" customHeight="1" hidden="1">
      <c r="A206" s="218"/>
      <c r="B206" s="256" t="s">
        <v>579</v>
      </c>
      <c r="C206" s="207"/>
      <c r="D206" s="207" t="s">
        <v>16</v>
      </c>
      <c r="E206" s="206" t="s">
        <v>61</v>
      </c>
      <c r="F206" s="206" t="s">
        <v>580</v>
      </c>
      <c r="G206" s="207"/>
      <c r="H206" s="208">
        <f aca="true" t="shared" si="26" ref="H206:J207">H207</f>
        <v>0</v>
      </c>
      <c r="I206" s="208">
        <f t="shared" si="26"/>
        <v>0</v>
      </c>
      <c r="J206" s="208">
        <f t="shared" si="26"/>
        <v>0</v>
      </c>
    </row>
    <row r="207" spans="1:10" ht="30" customHeight="1" hidden="1">
      <c r="A207" s="48"/>
      <c r="B207" s="239" t="s">
        <v>57</v>
      </c>
      <c r="C207" s="30"/>
      <c r="D207" s="30" t="s">
        <v>16</v>
      </c>
      <c r="E207" s="29" t="s">
        <v>61</v>
      </c>
      <c r="F207" s="29" t="s">
        <v>580</v>
      </c>
      <c r="G207" s="30">
        <v>400</v>
      </c>
      <c r="H207" s="58">
        <f t="shared" si="26"/>
        <v>0</v>
      </c>
      <c r="I207" s="58">
        <f t="shared" si="26"/>
        <v>0</v>
      </c>
      <c r="J207" s="58">
        <f t="shared" si="26"/>
        <v>0</v>
      </c>
    </row>
    <row r="208" spans="1:10" ht="15" customHeight="1" hidden="1">
      <c r="A208" s="48"/>
      <c r="B208" s="232" t="s">
        <v>58</v>
      </c>
      <c r="C208" s="30"/>
      <c r="D208" s="30" t="s">
        <v>16</v>
      </c>
      <c r="E208" s="29" t="s">
        <v>61</v>
      </c>
      <c r="F208" s="29" t="s">
        <v>580</v>
      </c>
      <c r="G208" s="29" t="s">
        <v>59</v>
      </c>
      <c r="H208" s="58">
        <v>0</v>
      </c>
      <c r="I208" s="58">
        <f>37105.25811-37105.25811</f>
        <v>0</v>
      </c>
      <c r="J208" s="58">
        <v>0</v>
      </c>
    </row>
    <row r="209" spans="1:10" ht="45" customHeight="1" hidden="1">
      <c r="A209" s="218"/>
      <c r="B209" s="256" t="s">
        <v>581</v>
      </c>
      <c r="C209" s="207"/>
      <c r="D209" s="207" t="s">
        <v>16</v>
      </c>
      <c r="E209" s="206" t="s">
        <v>61</v>
      </c>
      <c r="F209" s="206" t="s">
        <v>582</v>
      </c>
      <c r="G209" s="207"/>
      <c r="H209" s="208">
        <f aca="true" t="shared" si="27" ref="H209:J210">H210</f>
        <v>0</v>
      </c>
      <c r="I209" s="208">
        <f t="shared" si="27"/>
        <v>0</v>
      </c>
      <c r="J209" s="208">
        <f t="shared" si="27"/>
        <v>0</v>
      </c>
    </row>
    <row r="210" spans="1:10" ht="30" customHeight="1" hidden="1">
      <c r="A210" s="48"/>
      <c r="B210" s="239" t="s">
        <v>57</v>
      </c>
      <c r="C210" s="30"/>
      <c r="D210" s="30" t="s">
        <v>16</v>
      </c>
      <c r="E210" s="29" t="s">
        <v>61</v>
      </c>
      <c r="F210" s="29" t="s">
        <v>582</v>
      </c>
      <c r="G210" s="30">
        <v>400</v>
      </c>
      <c r="H210" s="58">
        <f t="shared" si="27"/>
        <v>0</v>
      </c>
      <c r="I210" s="58">
        <f t="shared" si="27"/>
        <v>0</v>
      </c>
      <c r="J210" s="58">
        <f t="shared" si="27"/>
        <v>0</v>
      </c>
    </row>
    <row r="211" spans="1:10" ht="15" customHeight="1" hidden="1">
      <c r="A211" s="48"/>
      <c r="B211" s="232" t="s">
        <v>58</v>
      </c>
      <c r="C211" s="30"/>
      <c r="D211" s="30" t="s">
        <v>16</v>
      </c>
      <c r="E211" s="29" t="s">
        <v>61</v>
      </c>
      <c r="F211" s="29" t="s">
        <v>582</v>
      </c>
      <c r="G211" s="29" t="s">
        <v>59</v>
      </c>
      <c r="H211" s="58">
        <v>0</v>
      </c>
      <c r="I211" s="58">
        <v>0</v>
      </c>
      <c r="J211" s="58">
        <v>0</v>
      </c>
    </row>
    <row r="212" spans="1:10" ht="30" customHeight="1">
      <c r="A212" s="218"/>
      <c r="B212" s="256" t="s">
        <v>286</v>
      </c>
      <c r="C212" s="207"/>
      <c r="D212" s="207" t="s">
        <v>16</v>
      </c>
      <c r="E212" s="206" t="s">
        <v>61</v>
      </c>
      <c r="F212" s="206" t="s">
        <v>583</v>
      </c>
      <c r="G212" s="207"/>
      <c r="H212" s="208">
        <f aca="true" t="shared" si="28" ref="H212:J213">H213</f>
        <v>38</v>
      </c>
      <c r="I212" s="208">
        <f t="shared" si="28"/>
        <v>38</v>
      </c>
      <c r="J212" s="208">
        <f t="shared" si="28"/>
        <v>0</v>
      </c>
    </row>
    <row r="213" spans="1:10" ht="30" customHeight="1">
      <c r="A213" s="48"/>
      <c r="B213" s="239" t="s">
        <v>57</v>
      </c>
      <c r="C213" s="30"/>
      <c r="D213" s="30" t="s">
        <v>16</v>
      </c>
      <c r="E213" s="29" t="s">
        <v>61</v>
      </c>
      <c r="F213" s="29" t="s">
        <v>583</v>
      </c>
      <c r="G213" s="30">
        <v>400</v>
      </c>
      <c r="H213" s="58">
        <f t="shared" si="28"/>
        <v>38</v>
      </c>
      <c r="I213" s="58">
        <f t="shared" si="28"/>
        <v>38</v>
      </c>
      <c r="J213" s="58">
        <f t="shared" si="28"/>
        <v>0</v>
      </c>
    </row>
    <row r="214" spans="1:10" ht="15" customHeight="1">
      <c r="A214" s="48"/>
      <c r="B214" s="232" t="s">
        <v>58</v>
      </c>
      <c r="C214" s="30"/>
      <c r="D214" s="30" t="s">
        <v>16</v>
      </c>
      <c r="E214" s="29" t="s">
        <v>61</v>
      </c>
      <c r="F214" s="29" t="s">
        <v>583</v>
      </c>
      <c r="G214" s="29" t="s">
        <v>59</v>
      </c>
      <c r="H214" s="58">
        <v>38</v>
      </c>
      <c r="I214" s="58">
        <v>38</v>
      </c>
      <c r="J214" s="58">
        <v>0</v>
      </c>
    </row>
    <row r="215" spans="1:10" ht="15" customHeight="1">
      <c r="A215" s="203"/>
      <c r="B215" s="246" t="s">
        <v>572</v>
      </c>
      <c r="C215" s="135"/>
      <c r="D215" s="135" t="s">
        <v>16</v>
      </c>
      <c r="E215" s="136" t="s">
        <v>61</v>
      </c>
      <c r="F215" s="136" t="s">
        <v>366</v>
      </c>
      <c r="G215" s="197"/>
      <c r="H215" s="198">
        <f>H216+H222+H231</f>
        <v>2300</v>
      </c>
      <c r="I215" s="198">
        <f>I216+I222+I231</f>
        <v>2430</v>
      </c>
      <c r="J215" s="198">
        <f>J216+J222+J231</f>
        <v>0</v>
      </c>
    </row>
    <row r="216" spans="1:10" ht="30" customHeight="1">
      <c r="A216" s="193"/>
      <c r="B216" s="277" t="s">
        <v>584</v>
      </c>
      <c r="C216" s="183"/>
      <c r="D216" s="183" t="s">
        <v>16</v>
      </c>
      <c r="E216" s="186" t="s">
        <v>61</v>
      </c>
      <c r="F216" s="186" t="s">
        <v>367</v>
      </c>
      <c r="G216" s="188"/>
      <c r="H216" s="184">
        <f>H217</f>
        <v>1300</v>
      </c>
      <c r="I216" s="184">
        <f>I217</f>
        <v>1430</v>
      </c>
      <c r="J216" s="184">
        <f>J217</f>
        <v>0</v>
      </c>
    </row>
    <row r="217" spans="1:10" ht="30" customHeight="1">
      <c r="A217" s="218"/>
      <c r="B217" s="256" t="s">
        <v>63</v>
      </c>
      <c r="C217" s="207"/>
      <c r="D217" s="207" t="s">
        <v>16</v>
      </c>
      <c r="E217" s="206" t="s">
        <v>61</v>
      </c>
      <c r="F217" s="206" t="s">
        <v>368</v>
      </c>
      <c r="G217" s="219"/>
      <c r="H217" s="208">
        <f>H219+H221</f>
        <v>1300</v>
      </c>
      <c r="I217" s="208">
        <f>I219+I221</f>
        <v>1430</v>
      </c>
      <c r="J217" s="208">
        <f>J219+J221</f>
        <v>0</v>
      </c>
    </row>
    <row r="218" spans="1:10" ht="30" customHeight="1">
      <c r="A218" s="48"/>
      <c r="B218" s="237" t="s">
        <v>50</v>
      </c>
      <c r="C218" s="30"/>
      <c r="D218" s="30" t="s">
        <v>16</v>
      </c>
      <c r="E218" s="29" t="s">
        <v>61</v>
      </c>
      <c r="F218" s="29" t="s">
        <v>368</v>
      </c>
      <c r="G218" s="30">
        <v>200</v>
      </c>
      <c r="H218" s="58">
        <f>H219</f>
        <v>1300</v>
      </c>
      <c r="I218" s="58">
        <f>I219</f>
        <v>1430</v>
      </c>
      <c r="J218" s="58">
        <f>J219</f>
        <v>0</v>
      </c>
    </row>
    <row r="219" spans="1:10" ht="30" customHeight="1">
      <c r="A219" s="48"/>
      <c r="B219" s="232" t="s">
        <v>51</v>
      </c>
      <c r="C219" s="30"/>
      <c r="D219" s="30" t="s">
        <v>16</v>
      </c>
      <c r="E219" s="29" t="s">
        <v>61</v>
      </c>
      <c r="F219" s="29" t="s">
        <v>368</v>
      </c>
      <c r="G219" s="29" t="s">
        <v>52</v>
      </c>
      <c r="H219" s="59">
        <v>1300</v>
      </c>
      <c r="I219" s="59">
        <v>1430</v>
      </c>
      <c r="J219" s="59">
        <v>0</v>
      </c>
    </row>
    <row r="220" spans="1:10" ht="30" customHeight="1" hidden="1">
      <c r="A220" s="48"/>
      <c r="B220" s="238" t="s">
        <v>65</v>
      </c>
      <c r="C220" s="30"/>
      <c r="D220" s="30" t="s">
        <v>16</v>
      </c>
      <c r="E220" s="29" t="s">
        <v>61</v>
      </c>
      <c r="F220" s="29" t="s">
        <v>368</v>
      </c>
      <c r="G220" s="29" t="s">
        <v>66</v>
      </c>
      <c r="H220" s="59">
        <f>H221</f>
        <v>0</v>
      </c>
      <c r="I220" s="59">
        <f>I221</f>
        <v>0</v>
      </c>
      <c r="J220" s="59">
        <f>J221</f>
        <v>0</v>
      </c>
    </row>
    <row r="221" spans="1:10" ht="30" customHeight="1" hidden="1">
      <c r="A221" s="48"/>
      <c r="B221" s="232" t="s">
        <v>67</v>
      </c>
      <c r="C221" s="30"/>
      <c r="D221" s="30" t="s">
        <v>16</v>
      </c>
      <c r="E221" s="29" t="s">
        <v>61</v>
      </c>
      <c r="F221" s="29" t="s">
        <v>368</v>
      </c>
      <c r="G221" s="30">
        <v>630</v>
      </c>
      <c r="H221" s="58">
        <v>0</v>
      </c>
      <c r="I221" s="58">
        <v>0</v>
      </c>
      <c r="J221" s="58">
        <v>0</v>
      </c>
    </row>
    <row r="222" spans="1:10" ht="30" customHeight="1">
      <c r="A222" s="193"/>
      <c r="B222" s="277" t="s">
        <v>585</v>
      </c>
      <c r="C222" s="183"/>
      <c r="D222" s="183" t="s">
        <v>16</v>
      </c>
      <c r="E222" s="186" t="s">
        <v>61</v>
      </c>
      <c r="F222" s="186" t="s">
        <v>369</v>
      </c>
      <c r="G222" s="183"/>
      <c r="H222" s="184">
        <f>H223+H228</f>
        <v>1000</v>
      </c>
      <c r="I222" s="184">
        <f>I223+I228</f>
        <v>1000</v>
      </c>
      <c r="J222" s="184">
        <f>J223+J228</f>
        <v>0</v>
      </c>
    </row>
    <row r="223" spans="1:10" ht="30" customHeight="1" hidden="1">
      <c r="A223" s="218"/>
      <c r="B223" s="256" t="s">
        <v>69</v>
      </c>
      <c r="C223" s="207"/>
      <c r="D223" s="207" t="s">
        <v>16</v>
      </c>
      <c r="E223" s="206" t="s">
        <v>61</v>
      </c>
      <c r="F223" s="206" t="s">
        <v>370</v>
      </c>
      <c r="G223" s="207"/>
      <c r="H223" s="208">
        <f>H224+H226</f>
        <v>0</v>
      </c>
      <c r="I223" s="208">
        <f>I224+I226</f>
        <v>0</v>
      </c>
      <c r="J223" s="208">
        <f>J224+J226</f>
        <v>0</v>
      </c>
    </row>
    <row r="224" spans="1:10" ht="30" customHeight="1" hidden="1">
      <c r="A224" s="48"/>
      <c r="B224" s="239" t="s">
        <v>50</v>
      </c>
      <c r="C224" s="30"/>
      <c r="D224" s="30" t="s">
        <v>16</v>
      </c>
      <c r="E224" s="29" t="s">
        <v>61</v>
      </c>
      <c r="F224" s="29" t="s">
        <v>370</v>
      </c>
      <c r="G224" s="30">
        <v>200</v>
      </c>
      <c r="H224" s="58">
        <f>H225</f>
        <v>0</v>
      </c>
      <c r="I224" s="58">
        <f>I225</f>
        <v>0</v>
      </c>
      <c r="J224" s="58">
        <f>J225</f>
        <v>0</v>
      </c>
    </row>
    <row r="225" spans="1:10" ht="30" customHeight="1" hidden="1">
      <c r="A225" s="48"/>
      <c r="B225" s="232" t="s">
        <v>51</v>
      </c>
      <c r="C225" s="30"/>
      <c r="D225" s="30" t="s">
        <v>16</v>
      </c>
      <c r="E225" s="29" t="s">
        <v>61</v>
      </c>
      <c r="F225" s="29" t="s">
        <v>370</v>
      </c>
      <c r="G225" s="29" t="s">
        <v>52</v>
      </c>
      <c r="H225" s="58">
        <f>1000-1000</f>
        <v>0</v>
      </c>
      <c r="I225" s="58">
        <f>434.97494-434.97494</f>
        <v>0</v>
      </c>
      <c r="J225" s="58">
        <v>0</v>
      </c>
    </row>
    <row r="226" spans="1:10" ht="30" customHeight="1" hidden="1">
      <c r="A226" s="48"/>
      <c r="B226" s="239" t="s">
        <v>57</v>
      </c>
      <c r="C226" s="30"/>
      <c r="D226" s="30" t="s">
        <v>16</v>
      </c>
      <c r="E226" s="29" t="s">
        <v>61</v>
      </c>
      <c r="F226" s="29" t="s">
        <v>370</v>
      </c>
      <c r="G226" s="30">
        <v>400</v>
      </c>
      <c r="H226" s="58">
        <f>H227</f>
        <v>0</v>
      </c>
      <c r="I226" s="58">
        <f>I227</f>
        <v>0</v>
      </c>
      <c r="J226" s="58">
        <f>J227</f>
        <v>0</v>
      </c>
    </row>
    <row r="227" spans="1:10" ht="15" customHeight="1" hidden="1">
      <c r="A227" s="48"/>
      <c r="B227" s="232" t="s">
        <v>58</v>
      </c>
      <c r="C227" s="30"/>
      <c r="D227" s="30" t="s">
        <v>16</v>
      </c>
      <c r="E227" s="29" t="s">
        <v>61</v>
      </c>
      <c r="F227" s="29" t="s">
        <v>370</v>
      </c>
      <c r="G227" s="29" t="s">
        <v>59</v>
      </c>
      <c r="H227" s="58">
        <v>0</v>
      </c>
      <c r="I227" s="58">
        <v>0</v>
      </c>
      <c r="J227" s="58">
        <v>0</v>
      </c>
    </row>
    <row r="228" spans="1:10" ht="45" customHeight="1">
      <c r="A228" s="218"/>
      <c r="B228" s="256" t="s">
        <v>274</v>
      </c>
      <c r="C228" s="207"/>
      <c r="D228" s="207" t="s">
        <v>16</v>
      </c>
      <c r="E228" s="206" t="s">
        <v>61</v>
      </c>
      <c r="F228" s="206" t="s">
        <v>371</v>
      </c>
      <c r="G228" s="207"/>
      <c r="H228" s="208">
        <f aca="true" t="shared" si="29" ref="H228:J229">H229</f>
        <v>1000</v>
      </c>
      <c r="I228" s="208">
        <f t="shared" si="29"/>
        <v>1000</v>
      </c>
      <c r="J228" s="208">
        <f t="shared" si="29"/>
        <v>0</v>
      </c>
    </row>
    <row r="229" spans="1:10" ht="30" customHeight="1">
      <c r="A229" s="48"/>
      <c r="B229" s="239" t="s">
        <v>50</v>
      </c>
      <c r="C229" s="30"/>
      <c r="D229" s="30" t="s">
        <v>16</v>
      </c>
      <c r="E229" s="29" t="s">
        <v>61</v>
      </c>
      <c r="F229" s="29" t="s">
        <v>371</v>
      </c>
      <c r="G229" s="30">
        <v>200</v>
      </c>
      <c r="H229" s="58">
        <f t="shared" si="29"/>
        <v>1000</v>
      </c>
      <c r="I229" s="58">
        <f t="shared" si="29"/>
        <v>1000</v>
      </c>
      <c r="J229" s="58">
        <f t="shared" si="29"/>
        <v>0</v>
      </c>
    </row>
    <row r="230" spans="1:10" ht="30" customHeight="1">
      <c r="A230" s="48"/>
      <c r="B230" s="232" t="s">
        <v>51</v>
      </c>
      <c r="C230" s="30"/>
      <c r="D230" s="30" t="s">
        <v>16</v>
      </c>
      <c r="E230" s="29" t="s">
        <v>61</v>
      </c>
      <c r="F230" s="29" t="s">
        <v>371</v>
      </c>
      <c r="G230" s="29" t="s">
        <v>52</v>
      </c>
      <c r="H230" s="58">
        <v>1000</v>
      </c>
      <c r="I230" s="58">
        <v>1000</v>
      </c>
      <c r="J230" s="58">
        <v>0</v>
      </c>
    </row>
    <row r="231" spans="1:10" ht="30" customHeight="1" hidden="1">
      <c r="A231" s="193"/>
      <c r="B231" s="277" t="s">
        <v>586</v>
      </c>
      <c r="C231" s="183"/>
      <c r="D231" s="183" t="s">
        <v>16</v>
      </c>
      <c r="E231" s="186" t="s">
        <v>61</v>
      </c>
      <c r="F231" s="186" t="s">
        <v>372</v>
      </c>
      <c r="G231" s="188"/>
      <c r="H231" s="184">
        <f>H232</f>
        <v>0</v>
      </c>
      <c r="I231" s="184">
        <f>I232</f>
        <v>0</v>
      </c>
      <c r="J231" s="184">
        <f>J232</f>
        <v>0</v>
      </c>
    </row>
    <row r="232" spans="1:10" ht="15" customHeight="1" hidden="1">
      <c r="A232" s="218"/>
      <c r="B232" s="256" t="s">
        <v>116</v>
      </c>
      <c r="C232" s="207"/>
      <c r="D232" s="207" t="s">
        <v>16</v>
      </c>
      <c r="E232" s="206" t="s">
        <v>61</v>
      </c>
      <c r="F232" s="206" t="s">
        <v>373</v>
      </c>
      <c r="G232" s="206"/>
      <c r="H232" s="208">
        <f>H234</f>
        <v>0</v>
      </c>
      <c r="I232" s="208">
        <f>I234</f>
        <v>0</v>
      </c>
      <c r="J232" s="208">
        <f>J234</f>
        <v>0</v>
      </c>
    </row>
    <row r="233" spans="1:10" ht="30" customHeight="1" hidden="1">
      <c r="A233" s="48"/>
      <c r="B233" s="237" t="s">
        <v>50</v>
      </c>
      <c r="C233" s="30"/>
      <c r="D233" s="30" t="s">
        <v>16</v>
      </c>
      <c r="E233" s="29" t="s">
        <v>61</v>
      </c>
      <c r="F233" s="29" t="s">
        <v>373</v>
      </c>
      <c r="G233" s="29" t="s">
        <v>64</v>
      </c>
      <c r="H233" s="58">
        <f>H234</f>
        <v>0</v>
      </c>
      <c r="I233" s="58">
        <f>I234</f>
        <v>0</v>
      </c>
      <c r="J233" s="58">
        <f>J234</f>
        <v>0</v>
      </c>
    </row>
    <row r="234" spans="1:10" ht="30" customHeight="1" hidden="1">
      <c r="A234" s="48"/>
      <c r="B234" s="232" t="s">
        <v>51</v>
      </c>
      <c r="C234" s="30"/>
      <c r="D234" s="30" t="s">
        <v>16</v>
      </c>
      <c r="E234" s="29" t="s">
        <v>61</v>
      </c>
      <c r="F234" s="29" t="s">
        <v>373</v>
      </c>
      <c r="G234" s="29" t="s">
        <v>52</v>
      </c>
      <c r="H234" s="58">
        <v>0</v>
      </c>
      <c r="I234" s="58">
        <v>0</v>
      </c>
      <c r="J234" s="58">
        <v>0</v>
      </c>
    </row>
    <row r="235" spans="1:10" ht="75" customHeight="1" hidden="1">
      <c r="A235" s="167"/>
      <c r="B235" s="274" t="s">
        <v>563</v>
      </c>
      <c r="C235" s="155"/>
      <c r="D235" s="155" t="s">
        <v>16</v>
      </c>
      <c r="E235" s="162" t="s">
        <v>61</v>
      </c>
      <c r="F235" s="162" t="s">
        <v>365</v>
      </c>
      <c r="G235" s="155"/>
      <c r="H235" s="156">
        <f aca="true" t="shared" si="30" ref="H235:J236">H236</f>
        <v>0</v>
      </c>
      <c r="I235" s="156">
        <f t="shared" si="30"/>
        <v>0</v>
      </c>
      <c r="J235" s="156">
        <f t="shared" si="30"/>
        <v>0</v>
      </c>
    </row>
    <row r="236" spans="1:10" ht="15" customHeight="1" hidden="1">
      <c r="A236" s="318"/>
      <c r="B236" s="246" t="s">
        <v>570</v>
      </c>
      <c r="C236" s="135"/>
      <c r="D236" s="136" t="s">
        <v>16</v>
      </c>
      <c r="E236" s="136" t="s">
        <v>61</v>
      </c>
      <c r="F236" s="136" t="s">
        <v>571</v>
      </c>
      <c r="G236" s="135"/>
      <c r="H236" s="198">
        <f t="shared" si="30"/>
        <v>0</v>
      </c>
      <c r="I236" s="198">
        <f t="shared" si="30"/>
        <v>0</v>
      </c>
      <c r="J236" s="198">
        <f t="shared" si="30"/>
        <v>0</v>
      </c>
    </row>
    <row r="237" spans="1:10" ht="30" customHeight="1" hidden="1">
      <c r="A237" s="193"/>
      <c r="B237" s="277" t="s">
        <v>569</v>
      </c>
      <c r="C237" s="183"/>
      <c r="D237" s="183" t="s">
        <v>16</v>
      </c>
      <c r="E237" s="186" t="s">
        <v>61</v>
      </c>
      <c r="F237" s="186" t="s">
        <v>568</v>
      </c>
      <c r="G237" s="186" t="s">
        <v>33</v>
      </c>
      <c r="H237" s="184">
        <f aca="true" t="shared" si="31" ref="H237:J239">H238</f>
        <v>0</v>
      </c>
      <c r="I237" s="184">
        <f t="shared" si="31"/>
        <v>0</v>
      </c>
      <c r="J237" s="184">
        <f t="shared" si="31"/>
        <v>0</v>
      </c>
    </row>
    <row r="238" spans="1:10" ht="30" customHeight="1" hidden="1">
      <c r="A238" s="216"/>
      <c r="B238" s="255" t="s">
        <v>566</v>
      </c>
      <c r="C238" s="206"/>
      <c r="D238" s="206" t="s">
        <v>16</v>
      </c>
      <c r="E238" s="206" t="s">
        <v>61</v>
      </c>
      <c r="F238" s="206" t="s">
        <v>567</v>
      </c>
      <c r="G238" s="217"/>
      <c r="H238" s="212">
        <f t="shared" si="31"/>
        <v>0</v>
      </c>
      <c r="I238" s="212">
        <f t="shared" si="31"/>
        <v>0</v>
      </c>
      <c r="J238" s="212">
        <f t="shared" si="31"/>
        <v>0</v>
      </c>
    </row>
    <row r="239" spans="1:10" ht="15" customHeight="1" hidden="1">
      <c r="A239" s="48"/>
      <c r="B239" s="243" t="s">
        <v>182</v>
      </c>
      <c r="C239" s="30"/>
      <c r="D239" s="30" t="s">
        <v>16</v>
      </c>
      <c r="E239" s="29" t="s">
        <v>61</v>
      </c>
      <c r="F239" s="29" t="s">
        <v>567</v>
      </c>
      <c r="G239" s="29" t="s">
        <v>198</v>
      </c>
      <c r="H239" s="59">
        <f t="shared" si="31"/>
        <v>0</v>
      </c>
      <c r="I239" s="59">
        <f t="shared" si="31"/>
        <v>0</v>
      </c>
      <c r="J239" s="59">
        <f t="shared" si="31"/>
        <v>0</v>
      </c>
    </row>
    <row r="240" spans="1:10" ht="30" customHeight="1" hidden="1">
      <c r="A240" s="10"/>
      <c r="B240" s="235" t="s">
        <v>183</v>
      </c>
      <c r="C240" s="29"/>
      <c r="D240" s="29" t="s">
        <v>16</v>
      </c>
      <c r="E240" s="29" t="s">
        <v>61</v>
      </c>
      <c r="F240" s="29" t="s">
        <v>567</v>
      </c>
      <c r="G240" s="433">
        <v>320</v>
      </c>
      <c r="H240" s="59">
        <v>0</v>
      </c>
      <c r="I240" s="59">
        <v>0</v>
      </c>
      <c r="J240" s="59">
        <v>0</v>
      </c>
    </row>
    <row r="241" spans="1:10" ht="45" customHeight="1" hidden="1">
      <c r="A241" s="158"/>
      <c r="B241" s="272" t="s">
        <v>230</v>
      </c>
      <c r="C241" s="169"/>
      <c r="D241" s="169" t="s">
        <v>16</v>
      </c>
      <c r="E241" s="159" t="s">
        <v>61</v>
      </c>
      <c r="F241" s="159" t="s">
        <v>175</v>
      </c>
      <c r="G241" s="150"/>
      <c r="H241" s="152">
        <f>H242</f>
        <v>0</v>
      </c>
      <c r="I241" s="152">
        <f aca="true" t="shared" si="32" ref="I241:J247">I242</f>
        <v>0</v>
      </c>
      <c r="J241" s="152">
        <f t="shared" si="32"/>
        <v>0</v>
      </c>
    </row>
    <row r="242" spans="1:10" ht="15" customHeight="1" hidden="1">
      <c r="A242" s="27"/>
      <c r="B242" s="232" t="s">
        <v>127</v>
      </c>
      <c r="C242" s="33"/>
      <c r="D242" s="30" t="s">
        <v>16</v>
      </c>
      <c r="E242" s="29" t="s">
        <v>61</v>
      </c>
      <c r="F242" s="33" t="s">
        <v>176</v>
      </c>
      <c r="G242" s="25"/>
      <c r="H242" s="58">
        <f>H243</f>
        <v>0</v>
      </c>
      <c r="I242" s="58">
        <f t="shared" si="32"/>
        <v>0</v>
      </c>
      <c r="J242" s="58">
        <f t="shared" si="32"/>
        <v>0</v>
      </c>
    </row>
    <row r="243" spans="1:10" ht="15" customHeight="1" hidden="1">
      <c r="A243" s="27"/>
      <c r="B243" s="232" t="s">
        <v>127</v>
      </c>
      <c r="C243" s="33"/>
      <c r="D243" s="30" t="s">
        <v>16</v>
      </c>
      <c r="E243" s="29" t="s">
        <v>61</v>
      </c>
      <c r="F243" s="33" t="s">
        <v>177</v>
      </c>
      <c r="G243" s="25"/>
      <c r="H243" s="58">
        <f>H244</f>
        <v>0</v>
      </c>
      <c r="I243" s="58">
        <f t="shared" si="32"/>
        <v>0</v>
      </c>
      <c r="J243" s="58">
        <f t="shared" si="32"/>
        <v>0</v>
      </c>
    </row>
    <row r="244" spans="1:10" ht="30" customHeight="1" hidden="1">
      <c r="A244" s="204"/>
      <c r="B244" s="252" t="s">
        <v>63</v>
      </c>
      <c r="C244" s="207"/>
      <c r="D244" s="207" t="s">
        <v>16</v>
      </c>
      <c r="E244" s="206" t="s">
        <v>61</v>
      </c>
      <c r="F244" s="207" t="s">
        <v>267</v>
      </c>
      <c r="G244" s="206"/>
      <c r="H244" s="208">
        <f>H245+H247</f>
        <v>0</v>
      </c>
      <c r="I244" s="208">
        <f>I245+I247</f>
        <v>0</v>
      </c>
      <c r="J244" s="208">
        <f>J245+J247</f>
        <v>0</v>
      </c>
    </row>
    <row r="245" spans="1:10" ht="30" customHeight="1" hidden="1">
      <c r="A245" s="27"/>
      <c r="B245" s="238" t="s">
        <v>65</v>
      </c>
      <c r="C245" s="30"/>
      <c r="D245" s="30" t="s">
        <v>16</v>
      </c>
      <c r="E245" s="29" t="s">
        <v>61</v>
      </c>
      <c r="F245" s="30" t="s">
        <v>267</v>
      </c>
      <c r="G245" s="29" t="s">
        <v>66</v>
      </c>
      <c r="H245" s="58">
        <f>H246</f>
        <v>0</v>
      </c>
      <c r="I245" s="58">
        <f t="shared" si="32"/>
        <v>0</v>
      </c>
      <c r="J245" s="58">
        <f t="shared" si="32"/>
        <v>0</v>
      </c>
    </row>
    <row r="246" spans="1:10" ht="30" customHeight="1" hidden="1">
      <c r="A246" s="27"/>
      <c r="B246" s="232" t="s">
        <v>67</v>
      </c>
      <c r="C246" s="30"/>
      <c r="D246" s="30" t="s">
        <v>16</v>
      </c>
      <c r="E246" s="29" t="s">
        <v>61</v>
      </c>
      <c r="F246" s="30" t="s">
        <v>267</v>
      </c>
      <c r="G246" s="30">
        <v>630</v>
      </c>
      <c r="H246" s="59">
        <v>0</v>
      </c>
      <c r="I246" s="59">
        <v>0</v>
      </c>
      <c r="J246" s="59">
        <v>0</v>
      </c>
    </row>
    <row r="247" spans="1:10" ht="15" customHeight="1" hidden="1">
      <c r="A247" s="27"/>
      <c r="B247" s="232" t="s">
        <v>78</v>
      </c>
      <c r="C247" s="30"/>
      <c r="D247" s="30" t="s">
        <v>16</v>
      </c>
      <c r="E247" s="29" t="s">
        <v>61</v>
      </c>
      <c r="F247" s="30" t="s">
        <v>267</v>
      </c>
      <c r="G247" s="29" t="s">
        <v>79</v>
      </c>
      <c r="H247" s="58">
        <f>H248</f>
        <v>0</v>
      </c>
      <c r="I247" s="58">
        <f t="shared" si="32"/>
        <v>0</v>
      </c>
      <c r="J247" s="58">
        <f t="shared" si="32"/>
        <v>0</v>
      </c>
    </row>
    <row r="248" spans="1:10" ht="15" customHeight="1" hidden="1">
      <c r="A248" s="27"/>
      <c r="B248" s="232" t="s">
        <v>167</v>
      </c>
      <c r="C248" s="30"/>
      <c r="D248" s="30" t="s">
        <v>16</v>
      </c>
      <c r="E248" s="29" t="s">
        <v>61</v>
      </c>
      <c r="F248" s="30" t="s">
        <v>267</v>
      </c>
      <c r="G248" s="30">
        <v>830</v>
      </c>
      <c r="H248" s="59">
        <v>0</v>
      </c>
      <c r="I248" s="59">
        <v>0</v>
      </c>
      <c r="J248" s="59">
        <v>0</v>
      </c>
    </row>
    <row r="249" spans="1:10" ht="15" customHeight="1">
      <c r="A249" s="21"/>
      <c r="B249" s="267" t="s">
        <v>101</v>
      </c>
      <c r="C249" s="23"/>
      <c r="D249" s="23" t="s">
        <v>16</v>
      </c>
      <c r="E249" s="22" t="s">
        <v>102</v>
      </c>
      <c r="F249" s="23"/>
      <c r="G249" s="23"/>
      <c r="H249" s="56">
        <f>H250+H277</f>
        <v>3250</v>
      </c>
      <c r="I249" s="56">
        <f>I250+I277</f>
        <v>3250</v>
      </c>
      <c r="J249" s="56">
        <f>J250+J277</f>
        <v>1050</v>
      </c>
    </row>
    <row r="250" spans="1:11" ht="90" customHeight="1">
      <c r="A250" s="153"/>
      <c r="B250" s="274" t="s">
        <v>538</v>
      </c>
      <c r="C250" s="155"/>
      <c r="D250" s="155" t="s">
        <v>16</v>
      </c>
      <c r="E250" s="162" t="s">
        <v>102</v>
      </c>
      <c r="F250" s="155" t="s">
        <v>376</v>
      </c>
      <c r="G250" s="162" t="s">
        <v>33</v>
      </c>
      <c r="H250" s="156">
        <f>H251</f>
        <v>2200</v>
      </c>
      <c r="I250" s="156">
        <f>I251</f>
        <v>2200</v>
      </c>
      <c r="J250" s="156">
        <f>J251</f>
        <v>0</v>
      </c>
      <c r="K250" s="67"/>
    </row>
    <row r="251" spans="1:10" ht="15" customHeight="1">
      <c r="A251" s="201"/>
      <c r="B251" s="246" t="s">
        <v>572</v>
      </c>
      <c r="C251" s="135"/>
      <c r="D251" s="135" t="s">
        <v>16</v>
      </c>
      <c r="E251" s="136" t="s">
        <v>102</v>
      </c>
      <c r="F251" s="135" t="s">
        <v>377</v>
      </c>
      <c r="G251" s="136"/>
      <c r="H251" s="202">
        <f>H252+H261+H268</f>
        <v>2200</v>
      </c>
      <c r="I251" s="202">
        <f>I252+I261+I268</f>
        <v>2200</v>
      </c>
      <c r="J251" s="202">
        <f>J252+J261+J268</f>
        <v>0</v>
      </c>
    </row>
    <row r="252" spans="1:10" ht="30" customHeight="1">
      <c r="A252" s="181"/>
      <c r="B252" s="277" t="s">
        <v>609</v>
      </c>
      <c r="C252" s="183"/>
      <c r="D252" s="183" t="s">
        <v>16</v>
      </c>
      <c r="E252" s="186" t="s">
        <v>102</v>
      </c>
      <c r="F252" s="183" t="s">
        <v>378</v>
      </c>
      <c r="G252" s="186" t="s">
        <v>33</v>
      </c>
      <c r="H252" s="191">
        <f>H253+H256</f>
        <v>200</v>
      </c>
      <c r="I252" s="191">
        <f>I253+I256</f>
        <v>200</v>
      </c>
      <c r="J252" s="191">
        <f>J253+J256</f>
        <v>0</v>
      </c>
    </row>
    <row r="253" spans="1:10" ht="30" customHeight="1">
      <c r="A253" s="209"/>
      <c r="B253" s="252" t="s">
        <v>306</v>
      </c>
      <c r="C253" s="207"/>
      <c r="D253" s="207" t="s">
        <v>16</v>
      </c>
      <c r="E253" s="206" t="s">
        <v>102</v>
      </c>
      <c r="F253" s="207" t="s">
        <v>379</v>
      </c>
      <c r="G253" s="206"/>
      <c r="H253" s="212">
        <f aca="true" t="shared" si="33" ref="H253:J254">H254</f>
        <v>200</v>
      </c>
      <c r="I253" s="212">
        <f t="shared" si="33"/>
        <v>200</v>
      </c>
      <c r="J253" s="212">
        <f t="shared" si="33"/>
        <v>0</v>
      </c>
    </row>
    <row r="254" spans="1:10" ht="30" customHeight="1">
      <c r="A254" s="42"/>
      <c r="B254" s="232" t="s">
        <v>50</v>
      </c>
      <c r="C254" s="30"/>
      <c r="D254" s="30" t="s">
        <v>16</v>
      </c>
      <c r="E254" s="29" t="s">
        <v>102</v>
      </c>
      <c r="F254" s="30" t="s">
        <v>379</v>
      </c>
      <c r="G254" s="29" t="s">
        <v>64</v>
      </c>
      <c r="H254" s="59">
        <f t="shared" si="33"/>
        <v>200</v>
      </c>
      <c r="I254" s="59">
        <f t="shared" si="33"/>
        <v>200</v>
      </c>
      <c r="J254" s="59">
        <f t="shared" si="33"/>
        <v>0</v>
      </c>
    </row>
    <row r="255" spans="1:10" ht="30" customHeight="1">
      <c r="A255" s="42"/>
      <c r="B255" s="237" t="s">
        <v>51</v>
      </c>
      <c r="C255" s="30"/>
      <c r="D255" s="30" t="s">
        <v>16</v>
      </c>
      <c r="E255" s="29" t="s">
        <v>102</v>
      </c>
      <c r="F255" s="30" t="s">
        <v>379</v>
      </c>
      <c r="G255" s="29" t="s">
        <v>52</v>
      </c>
      <c r="H255" s="295">
        <f>100+100</f>
        <v>200</v>
      </c>
      <c r="I255" s="295">
        <f>100+100</f>
        <v>200</v>
      </c>
      <c r="J255" s="295">
        <v>0</v>
      </c>
    </row>
    <row r="256" spans="1:10" ht="30" customHeight="1" hidden="1">
      <c r="A256" s="209"/>
      <c r="B256" s="252" t="s">
        <v>221</v>
      </c>
      <c r="C256" s="207"/>
      <c r="D256" s="207" t="s">
        <v>16</v>
      </c>
      <c r="E256" s="206" t="s">
        <v>102</v>
      </c>
      <c r="F256" s="207" t="s">
        <v>386</v>
      </c>
      <c r="G256" s="206"/>
      <c r="H256" s="212">
        <f>H257+H259</f>
        <v>0</v>
      </c>
      <c r="I256" s="212">
        <f>I257+I259</f>
        <v>0</v>
      </c>
      <c r="J256" s="212">
        <f>J257+J259</f>
        <v>0</v>
      </c>
    </row>
    <row r="257" spans="1:10" ht="30" customHeight="1" hidden="1">
      <c r="A257" s="42"/>
      <c r="B257" s="232" t="s">
        <v>50</v>
      </c>
      <c r="C257" s="30"/>
      <c r="D257" s="30" t="s">
        <v>16</v>
      </c>
      <c r="E257" s="29" t="s">
        <v>102</v>
      </c>
      <c r="F257" s="30" t="s">
        <v>386</v>
      </c>
      <c r="G257" s="29" t="s">
        <v>64</v>
      </c>
      <c r="H257" s="59">
        <f>H258</f>
        <v>0</v>
      </c>
      <c r="I257" s="59">
        <f>I258</f>
        <v>0</v>
      </c>
      <c r="J257" s="59">
        <f>J258</f>
        <v>0</v>
      </c>
    </row>
    <row r="258" spans="1:10" ht="30" customHeight="1" hidden="1">
      <c r="A258" s="42"/>
      <c r="B258" s="237" t="s">
        <v>51</v>
      </c>
      <c r="C258" s="30"/>
      <c r="D258" s="30" t="s">
        <v>16</v>
      </c>
      <c r="E258" s="29" t="s">
        <v>102</v>
      </c>
      <c r="F258" s="30" t="s">
        <v>386</v>
      </c>
      <c r="G258" s="29" t="s">
        <v>52</v>
      </c>
      <c r="H258" s="295">
        <v>0</v>
      </c>
      <c r="I258" s="295">
        <v>0</v>
      </c>
      <c r="J258" s="295">
        <v>0</v>
      </c>
    </row>
    <row r="259" spans="1:10" ht="30" customHeight="1" hidden="1">
      <c r="A259" s="42"/>
      <c r="B259" s="234" t="s">
        <v>57</v>
      </c>
      <c r="C259" s="30"/>
      <c r="D259" s="30" t="s">
        <v>16</v>
      </c>
      <c r="E259" s="29" t="s">
        <v>102</v>
      </c>
      <c r="F259" s="30" t="s">
        <v>386</v>
      </c>
      <c r="G259" s="29" t="s">
        <v>62</v>
      </c>
      <c r="H259" s="295">
        <f>H260</f>
        <v>0</v>
      </c>
      <c r="I259" s="295">
        <f>I260</f>
        <v>0</v>
      </c>
      <c r="J259" s="295">
        <f>J260</f>
        <v>0</v>
      </c>
    </row>
    <row r="260" spans="1:10" ht="15" customHeight="1" hidden="1">
      <c r="A260" s="42"/>
      <c r="B260" s="234" t="s">
        <v>58</v>
      </c>
      <c r="C260" s="30"/>
      <c r="D260" s="30" t="s">
        <v>16</v>
      </c>
      <c r="E260" s="29" t="s">
        <v>102</v>
      </c>
      <c r="F260" s="142" t="s">
        <v>386</v>
      </c>
      <c r="G260" s="29" t="s">
        <v>59</v>
      </c>
      <c r="H260" s="295">
        <v>0</v>
      </c>
      <c r="I260" s="295">
        <v>0</v>
      </c>
      <c r="J260" s="295">
        <v>0</v>
      </c>
    </row>
    <row r="261" spans="1:11" ht="30" customHeight="1">
      <c r="A261" s="181"/>
      <c r="B261" s="277" t="s">
        <v>610</v>
      </c>
      <c r="C261" s="183"/>
      <c r="D261" s="183" t="s">
        <v>16</v>
      </c>
      <c r="E261" s="186" t="s">
        <v>102</v>
      </c>
      <c r="F261" s="183" t="s">
        <v>380</v>
      </c>
      <c r="G261" s="186" t="s">
        <v>33</v>
      </c>
      <c r="H261" s="184">
        <f>H262+H265</f>
        <v>1600</v>
      </c>
      <c r="I261" s="184">
        <f>I262+I265</f>
        <v>1600</v>
      </c>
      <c r="J261" s="184">
        <f>J262+J265</f>
        <v>0</v>
      </c>
      <c r="K261" s="67"/>
    </row>
    <row r="262" spans="1:11" s="4" customFormat="1" ht="45" customHeight="1" hidden="1">
      <c r="A262" s="204"/>
      <c r="B262" s="256" t="s">
        <v>100</v>
      </c>
      <c r="C262" s="207"/>
      <c r="D262" s="207" t="s">
        <v>16</v>
      </c>
      <c r="E262" s="206" t="s">
        <v>102</v>
      </c>
      <c r="F262" s="207" t="s">
        <v>382</v>
      </c>
      <c r="G262" s="206"/>
      <c r="H262" s="212">
        <f aca="true" t="shared" si="34" ref="H262:J263">H263</f>
        <v>0</v>
      </c>
      <c r="I262" s="212">
        <f t="shared" si="34"/>
        <v>0</v>
      </c>
      <c r="J262" s="212">
        <f t="shared" si="34"/>
        <v>0</v>
      </c>
      <c r="K262" s="68"/>
    </row>
    <row r="263" spans="1:11" s="4" customFormat="1" ht="30" customHeight="1" hidden="1">
      <c r="A263" s="27"/>
      <c r="B263" s="243" t="s">
        <v>57</v>
      </c>
      <c r="C263" s="30"/>
      <c r="D263" s="30" t="s">
        <v>16</v>
      </c>
      <c r="E263" s="29" t="s">
        <v>102</v>
      </c>
      <c r="F263" s="30" t="s">
        <v>382</v>
      </c>
      <c r="G263" s="29" t="s">
        <v>62</v>
      </c>
      <c r="H263" s="59">
        <f t="shared" si="34"/>
        <v>0</v>
      </c>
      <c r="I263" s="59">
        <f t="shared" si="34"/>
        <v>0</v>
      </c>
      <c r="J263" s="59">
        <f t="shared" si="34"/>
        <v>0</v>
      </c>
      <c r="K263" s="68"/>
    </row>
    <row r="264" spans="1:11" s="4" customFormat="1" ht="15" customHeight="1" hidden="1">
      <c r="A264" s="27"/>
      <c r="B264" s="235" t="s">
        <v>58</v>
      </c>
      <c r="C264" s="30"/>
      <c r="D264" s="30" t="s">
        <v>16</v>
      </c>
      <c r="E264" s="29" t="s">
        <v>102</v>
      </c>
      <c r="F264" s="30" t="s">
        <v>382</v>
      </c>
      <c r="G264" s="29" t="s">
        <v>59</v>
      </c>
      <c r="H264" s="59">
        <v>0</v>
      </c>
      <c r="I264" s="59">
        <v>0</v>
      </c>
      <c r="J264" s="59">
        <v>0</v>
      </c>
      <c r="K264" s="68"/>
    </row>
    <row r="265" spans="1:11" s="4" customFormat="1" ht="15" customHeight="1">
      <c r="A265" s="204"/>
      <c r="B265" s="256" t="s">
        <v>103</v>
      </c>
      <c r="C265" s="207"/>
      <c r="D265" s="207" t="s">
        <v>16</v>
      </c>
      <c r="E265" s="206" t="s">
        <v>102</v>
      </c>
      <c r="F265" s="207" t="s">
        <v>381</v>
      </c>
      <c r="G265" s="206"/>
      <c r="H265" s="212">
        <f>H267</f>
        <v>1600</v>
      </c>
      <c r="I265" s="212">
        <f>I267</f>
        <v>1600</v>
      </c>
      <c r="J265" s="212">
        <f>J267</f>
        <v>0</v>
      </c>
      <c r="K265" s="68"/>
    </row>
    <row r="266" spans="1:11" s="4" customFormat="1" ht="30" customHeight="1">
      <c r="A266" s="27"/>
      <c r="B266" s="237" t="s">
        <v>50</v>
      </c>
      <c r="C266" s="30"/>
      <c r="D266" s="30" t="s">
        <v>16</v>
      </c>
      <c r="E266" s="29" t="s">
        <v>102</v>
      </c>
      <c r="F266" s="30" t="s">
        <v>381</v>
      </c>
      <c r="G266" s="29" t="s">
        <v>64</v>
      </c>
      <c r="H266" s="59">
        <f>H267</f>
        <v>1600</v>
      </c>
      <c r="I266" s="59">
        <f>I267</f>
        <v>1600</v>
      </c>
      <c r="J266" s="59">
        <f>J267</f>
        <v>0</v>
      </c>
      <c r="K266" s="68"/>
    </row>
    <row r="267" spans="1:11" s="4" customFormat="1" ht="30" customHeight="1">
      <c r="A267" s="27"/>
      <c r="B267" s="232" t="s">
        <v>51</v>
      </c>
      <c r="C267" s="30"/>
      <c r="D267" s="30" t="s">
        <v>16</v>
      </c>
      <c r="E267" s="29" t="s">
        <v>102</v>
      </c>
      <c r="F267" s="30" t="s">
        <v>381</v>
      </c>
      <c r="G267" s="29" t="s">
        <v>52</v>
      </c>
      <c r="H267" s="59">
        <v>1600</v>
      </c>
      <c r="I267" s="59">
        <v>1600</v>
      </c>
      <c r="J267" s="59">
        <v>0</v>
      </c>
      <c r="K267" s="68"/>
    </row>
    <row r="268" spans="1:11" ht="30" customHeight="1">
      <c r="A268" s="181"/>
      <c r="B268" s="277" t="s">
        <v>611</v>
      </c>
      <c r="C268" s="183"/>
      <c r="D268" s="183" t="s">
        <v>16</v>
      </c>
      <c r="E268" s="186" t="s">
        <v>102</v>
      </c>
      <c r="F268" s="183" t="s">
        <v>383</v>
      </c>
      <c r="G268" s="186" t="s">
        <v>33</v>
      </c>
      <c r="H268" s="184">
        <f>H269+H274</f>
        <v>400</v>
      </c>
      <c r="I268" s="184">
        <f>I269+I274</f>
        <v>400</v>
      </c>
      <c r="J268" s="184">
        <f>J269+J274</f>
        <v>0</v>
      </c>
      <c r="K268" s="67"/>
    </row>
    <row r="269" spans="1:11" ht="30" customHeight="1" hidden="1">
      <c r="A269" s="209"/>
      <c r="B269" s="252" t="s">
        <v>104</v>
      </c>
      <c r="C269" s="207"/>
      <c r="D269" s="207" t="s">
        <v>16</v>
      </c>
      <c r="E269" s="206" t="s">
        <v>102</v>
      </c>
      <c r="F269" s="207" t="s">
        <v>384</v>
      </c>
      <c r="G269" s="206"/>
      <c r="H269" s="208">
        <f>H271+H273</f>
        <v>0</v>
      </c>
      <c r="I269" s="208">
        <f>I271+I273</f>
        <v>0</v>
      </c>
      <c r="J269" s="208">
        <f>J271+J273</f>
        <v>0</v>
      </c>
      <c r="K269" s="67"/>
    </row>
    <row r="270" spans="1:11" ht="30" customHeight="1" hidden="1">
      <c r="A270" s="42"/>
      <c r="B270" s="232" t="s">
        <v>50</v>
      </c>
      <c r="C270" s="30"/>
      <c r="D270" s="30" t="s">
        <v>16</v>
      </c>
      <c r="E270" s="29" t="s">
        <v>102</v>
      </c>
      <c r="F270" s="30" t="s">
        <v>384</v>
      </c>
      <c r="G270" s="29" t="s">
        <v>64</v>
      </c>
      <c r="H270" s="58">
        <f>H271</f>
        <v>0</v>
      </c>
      <c r="I270" s="58">
        <f>I271</f>
        <v>0</v>
      </c>
      <c r="J270" s="58">
        <f>J271</f>
        <v>0</v>
      </c>
      <c r="K270" s="67"/>
    </row>
    <row r="271" spans="1:11" ht="30" customHeight="1" hidden="1">
      <c r="A271" s="42"/>
      <c r="B271" s="237" t="s">
        <v>51</v>
      </c>
      <c r="C271" s="30"/>
      <c r="D271" s="30" t="s">
        <v>16</v>
      </c>
      <c r="E271" s="29" t="s">
        <v>102</v>
      </c>
      <c r="F271" s="30" t="s">
        <v>384</v>
      </c>
      <c r="G271" s="29" t="s">
        <v>52</v>
      </c>
      <c r="H271" s="58">
        <v>0</v>
      </c>
      <c r="I271" s="58">
        <v>0</v>
      </c>
      <c r="J271" s="58">
        <v>0</v>
      </c>
      <c r="K271" s="67"/>
    </row>
    <row r="272" spans="1:11" ht="30" customHeight="1" hidden="1">
      <c r="A272" s="42"/>
      <c r="B272" s="243" t="s">
        <v>57</v>
      </c>
      <c r="C272" s="30"/>
      <c r="D272" s="30" t="s">
        <v>16</v>
      </c>
      <c r="E272" s="29" t="s">
        <v>102</v>
      </c>
      <c r="F272" s="30" t="s">
        <v>384</v>
      </c>
      <c r="G272" s="29" t="s">
        <v>62</v>
      </c>
      <c r="H272" s="58">
        <f>H273</f>
        <v>0</v>
      </c>
      <c r="I272" s="58">
        <f>I273</f>
        <v>0</v>
      </c>
      <c r="J272" s="58">
        <f>J273</f>
        <v>0</v>
      </c>
      <c r="K272" s="67"/>
    </row>
    <row r="273" spans="1:11" ht="15" customHeight="1" hidden="1">
      <c r="A273" s="42"/>
      <c r="B273" s="235" t="s">
        <v>58</v>
      </c>
      <c r="C273" s="30"/>
      <c r="D273" s="30" t="s">
        <v>16</v>
      </c>
      <c r="E273" s="29" t="s">
        <v>102</v>
      </c>
      <c r="F273" s="30" t="s">
        <v>384</v>
      </c>
      <c r="G273" s="29" t="s">
        <v>59</v>
      </c>
      <c r="H273" s="58">
        <v>0</v>
      </c>
      <c r="I273" s="58">
        <v>0</v>
      </c>
      <c r="J273" s="58">
        <v>0</v>
      </c>
      <c r="K273" s="67"/>
    </row>
    <row r="274" spans="1:11" ht="45" customHeight="1">
      <c r="A274" s="204"/>
      <c r="B274" s="252" t="s">
        <v>105</v>
      </c>
      <c r="C274" s="207"/>
      <c r="D274" s="207" t="s">
        <v>16</v>
      </c>
      <c r="E274" s="206" t="s">
        <v>102</v>
      </c>
      <c r="F274" s="207" t="s">
        <v>385</v>
      </c>
      <c r="G274" s="206"/>
      <c r="H274" s="208">
        <f>H276</f>
        <v>400</v>
      </c>
      <c r="I274" s="208">
        <f>I276</f>
        <v>400</v>
      </c>
      <c r="J274" s="208">
        <f>J276</f>
        <v>0</v>
      </c>
      <c r="K274" s="67"/>
    </row>
    <row r="275" spans="1:11" ht="30" customHeight="1">
      <c r="A275" s="27"/>
      <c r="B275" s="280" t="s">
        <v>50</v>
      </c>
      <c r="C275" s="30"/>
      <c r="D275" s="30" t="s">
        <v>16</v>
      </c>
      <c r="E275" s="29" t="s">
        <v>102</v>
      </c>
      <c r="F275" s="30" t="s">
        <v>385</v>
      </c>
      <c r="G275" s="29" t="s">
        <v>64</v>
      </c>
      <c r="H275" s="58">
        <f>H276</f>
        <v>400</v>
      </c>
      <c r="I275" s="58">
        <f>I276</f>
        <v>400</v>
      </c>
      <c r="J275" s="58">
        <f>J276</f>
        <v>0</v>
      </c>
      <c r="K275" s="67"/>
    </row>
    <row r="276" spans="1:11" ht="30" customHeight="1">
      <c r="A276" s="27"/>
      <c r="B276" s="232" t="s">
        <v>51</v>
      </c>
      <c r="C276" s="30"/>
      <c r="D276" s="30" t="s">
        <v>16</v>
      </c>
      <c r="E276" s="29" t="s">
        <v>102</v>
      </c>
      <c r="F276" s="30" t="s">
        <v>385</v>
      </c>
      <c r="G276" s="29" t="s">
        <v>52</v>
      </c>
      <c r="H276" s="295">
        <f>200+200</f>
        <v>400</v>
      </c>
      <c r="I276" s="295">
        <f>200+200</f>
        <v>400</v>
      </c>
      <c r="J276" s="295">
        <v>0</v>
      </c>
      <c r="K276" s="67"/>
    </row>
    <row r="277" spans="1:10" ht="45" customHeight="1">
      <c r="A277" s="158"/>
      <c r="B277" s="272" t="s">
        <v>230</v>
      </c>
      <c r="C277" s="169"/>
      <c r="D277" s="169" t="s">
        <v>16</v>
      </c>
      <c r="E277" s="159" t="s">
        <v>102</v>
      </c>
      <c r="F277" s="159" t="s">
        <v>175</v>
      </c>
      <c r="G277" s="150"/>
      <c r="H277" s="152">
        <f aca="true" t="shared" si="35" ref="H277:J279">H278</f>
        <v>1050</v>
      </c>
      <c r="I277" s="152">
        <f t="shared" si="35"/>
        <v>1050</v>
      </c>
      <c r="J277" s="152">
        <f t="shared" si="35"/>
        <v>1050</v>
      </c>
    </row>
    <row r="278" spans="1:10" ht="15" customHeight="1">
      <c r="A278" s="27"/>
      <c r="B278" s="232" t="s">
        <v>127</v>
      </c>
      <c r="C278" s="33"/>
      <c r="D278" s="30" t="s">
        <v>16</v>
      </c>
      <c r="E278" s="29" t="s">
        <v>102</v>
      </c>
      <c r="F278" s="33" t="s">
        <v>176</v>
      </c>
      <c r="G278" s="25"/>
      <c r="H278" s="58">
        <f t="shared" si="35"/>
        <v>1050</v>
      </c>
      <c r="I278" s="58">
        <f t="shared" si="35"/>
        <v>1050</v>
      </c>
      <c r="J278" s="58">
        <f t="shared" si="35"/>
        <v>1050</v>
      </c>
    </row>
    <row r="279" spans="1:10" ht="15" customHeight="1">
      <c r="A279" s="27"/>
      <c r="B279" s="232" t="s">
        <v>127</v>
      </c>
      <c r="C279" s="33"/>
      <c r="D279" s="30" t="s">
        <v>16</v>
      </c>
      <c r="E279" s="29" t="s">
        <v>102</v>
      </c>
      <c r="F279" s="33" t="s">
        <v>177</v>
      </c>
      <c r="G279" s="25"/>
      <c r="H279" s="58">
        <f t="shared" si="35"/>
        <v>1050</v>
      </c>
      <c r="I279" s="58">
        <f t="shared" si="35"/>
        <v>1050</v>
      </c>
      <c r="J279" s="58">
        <f t="shared" si="35"/>
        <v>1050</v>
      </c>
    </row>
    <row r="280" spans="1:10" ht="45" customHeight="1">
      <c r="A280" s="204"/>
      <c r="B280" s="252" t="s">
        <v>195</v>
      </c>
      <c r="C280" s="207"/>
      <c r="D280" s="207" t="s">
        <v>16</v>
      </c>
      <c r="E280" s="206" t="s">
        <v>102</v>
      </c>
      <c r="F280" s="207" t="s">
        <v>194</v>
      </c>
      <c r="G280" s="206"/>
      <c r="H280" s="208">
        <f>H281+H283</f>
        <v>1050</v>
      </c>
      <c r="I280" s="208">
        <f>I281+I283</f>
        <v>1050</v>
      </c>
      <c r="J280" s="208">
        <f>J281+J283</f>
        <v>1050</v>
      </c>
    </row>
    <row r="281" spans="1:10" ht="30" customHeight="1">
      <c r="A281" s="27"/>
      <c r="B281" s="280" t="s">
        <v>50</v>
      </c>
      <c r="C281" s="30"/>
      <c r="D281" s="30" t="s">
        <v>16</v>
      </c>
      <c r="E281" s="29" t="s">
        <v>102</v>
      </c>
      <c r="F281" s="30" t="s">
        <v>194</v>
      </c>
      <c r="G281" s="29" t="s">
        <v>64</v>
      </c>
      <c r="H281" s="58">
        <f>H282</f>
        <v>1050</v>
      </c>
      <c r="I281" s="58">
        <f>I282</f>
        <v>1050</v>
      </c>
      <c r="J281" s="58">
        <f>J282</f>
        <v>1050</v>
      </c>
    </row>
    <row r="282" spans="1:10" ht="30" customHeight="1">
      <c r="A282" s="27"/>
      <c r="B282" s="232" t="s">
        <v>51</v>
      </c>
      <c r="C282" s="30"/>
      <c r="D282" s="30" t="s">
        <v>16</v>
      </c>
      <c r="E282" s="29" t="s">
        <v>102</v>
      </c>
      <c r="F282" s="30" t="s">
        <v>194</v>
      </c>
      <c r="G282" s="33" t="s">
        <v>52</v>
      </c>
      <c r="H282" s="59">
        <f>500+550</f>
        <v>1050</v>
      </c>
      <c r="I282" s="59">
        <f>500+550</f>
        <v>1050</v>
      </c>
      <c r="J282" s="59">
        <f>500+550</f>
        <v>1050</v>
      </c>
    </row>
    <row r="283" spans="1:10" ht="15" customHeight="1" hidden="1">
      <c r="A283" s="27"/>
      <c r="B283" s="234" t="s">
        <v>78</v>
      </c>
      <c r="C283" s="30"/>
      <c r="D283" s="30" t="s">
        <v>16</v>
      </c>
      <c r="E283" s="29" t="s">
        <v>102</v>
      </c>
      <c r="F283" s="30" t="s">
        <v>194</v>
      </c>
      <c r="G283" s="33" t="s">
        <v>79</v>
      </c>
      <c r="H283" s="59">
        <f>H284</f>
        <v>0</v>
      </c>
      <c r="I283" s="59">
        <f>I284</f>
        <v>0</v>
      </c>
      <c r="J283" s="59">
        <f>J284</f>
        <v>0</v>
      </c>
    </row>
    <row r="284" spans="1:10" ht="15" customHeight="1" hidden="1">
      <c r="A284" s="27"/>
      <c r="B284" s="232" t="s">
        <v>167</v>
      </c>
      <c r="C284" s="30"/>
      <c r="D284" s="30" t="s">
        <v>16</v>
      </c>
      <c r="E284" s="29" t="s">
        <v>102</v>
      </c>
      <c r="F284" s="30" t="s">
        <v>194</v>
      </c>
      <c r="G284" s="33" t="s">
        <v>168</v>
      </c>
      <c r="H284" s="59">
        <v>0</v>
      </c>
      <c r="I284" s="59">
        <v>0</v>
      </c>
      <c r="J284" s="59">
        <v>0</v>
      </c>
    </row>
    <row r="285" spans="1:10" s="5" customFormat="1" ht="15" customHeight="1">
      <c r="A285" s="21"/>
      <c r="B285" s="267" t="s">
        <v>98</v>
      </c>
      <c r="C285" s="23"/>
      <c r="D285" s="23" t="s">
        <v>16</v>
      </c>
      <c r="E285" s="22" t="s">
        <v>99</v>
      </c>
      <c r="F285" s="23"/>
      <c r="G285" s="22"/>
      <c r="H285" s="56">
        <f>H286+H295+H301+H333+H307+H316+H344+H355+H377</f>
        <v>57449.40656</v>
      </c>
      <c r="I285" s="56">
        <f>I286+I295+I301+I333+I307+I316+I344+I355+I377</f>
        <v>37965.432</v>
      </c>
      <c r="J285" s="56">
        <f>J286+J295+J301+J333+J307+J316+J344+J355+J377</f>
        <v>20561</v>
      </c>
    </row>
    <row r="286" spans="1:10" s="5" customFormat="1" ht="60" customHeight="1">
      <c r="A286" s="153"/>
      <c r="B286" s="274" t="s">
        <v>635</v>
      </c>
      <c r="C286" s="155"/>
      <c r="D286" s="155" t="s">
        <v>16</v>
      </c>
      <c r="E286" s="162" t="s">
        <v>99</v>
      </c>
      <c r="F286" s="155" t="s">
        <v>88</v>
      </c>
      <c r="G286" s="162" t="s">
        <v>33</v>
      </c>
      <c r="H286" s="156">
        <f aca="true" t="shared" si="36" ref="H286:J287">H287</f>
        <v>1102.63158</v>
      </c>
      <c r="I286" s="156">
        <f t="shared" si="36"/>
        <v>0</v>
      </c>
      <c r="J286" s="156">
        <f t="shared" si="36"/>
        <v>0</v>
      </c>
    </row>
    <row r="287" spans="1:10" s="5" customFormat="1" ht="15" customHeight="1">
      <c r="A287" s="201"/>
      <c r="B287" s="246" t="s">
        <v>572</v>
      </c>
      <c r="C287" s="135"/>
      <c r="D287" s="136" t="s">
        <v>16</v>
      </c>
      <c r="E287" s="136" t="s">
        <v>99</v>
      </c>
      <c r="F287" s="135" t="s">
        <v>332</v>
      </c>
      <c r="G287" s="136"/>
      <c r="H287" s="198">
        <f t="shared" si="36"/>
        <v>1102.63158</v>
      </c>
      <c r="I287" s="198">
        <f t="shared" si="36"/>
        <v>0</v>
      </c>
      <c r="J287" s="198">
        <f t="shared" si="36"/>
        <v>0</v>
      </c>
    </row>
    <row r="288" spans="1:10" s="5" customFormat="1" ht="45" customHeight="1">
      <c r="A288" s="181"/>
      <c r="B288" s="277" t="s">
        <v>592</v>
      </c>
      <c r="C288" s="183"/>
      <c r="D288" s="183" t="s">
        <v>16</v>
      </c>
      <c r="E288" s="186" t="s">
        <v>99</v>
      </c>
      <c r="F288" s="183" t="s">
        <v>333</v>
      </c>
      <c r="G288" s="186" t="s">
        <v>33</v>
      </c>
      <c r="H288" s="184">
        <f>H289+H292</f>
        <v>1102.63158</v>
      </c>
      <c r="I288" s="184">
        <f>I289+I292</f>
        <v>0</v>
      </c>
      <c r="J288" s="184">
        <f>J289+J292</f>
        <v>0</v>
      </c>
    </row>
    <row r="289" spans="1:10" s="5" customFormat="1" ht="15" customHeight="1">
      <c r="A289" s="209"/>
      <c r="B289" s="256" t="s">
        <v>202</v>
      </c>
      <c r="C289" s="207"/>
      <c r="D289" s="207" t="s">
        <v>16</v>
      </c>
      <c r="E289" s="206" t="s">
        <v>99</v>
      </c>
      <c r="F289" s="207" t="s">
        <v>334</v>
      </c>
      <c r="G289" s="206"/>
      <c r="H289" s="212">
        <f>H291</f>
        <v>50</v>
      </c>
      <c r="I289" s="212">
        <f>I291</f>
        <v>0</v>
      </c>
      <c r="J289" s="212">
        <f>J291</f>
        <v>0</v>
      </c>
    </row>
    <row r="290" spans="1:10" s="5" customFormat="1" ht="30" customHeight="1">
      <c r="A290" s="41"/>
      <c r="B290" s="237" t="s">
        <v>50</v>
      </c>
      <c r="C290" s="30"/>
      <c r="D290" s="30" t="s">
        <v>16</v>
      </c>
      <c r="E290" s="29" t="s">
        <v>99</v>
      </c>
      <c r="F290" s="32" t="s">
        <v>334</v>
      </c>
      <c r="G290" s="29" t="s">
        <v>64</v>
      </c>
      <c r="H290" s="59">
        <f>H291</f>
        <v>50</v>
      </c>
      <c r="I290" s="59">
        <f>I291</f>
        <v>0</v>
      </c>
      <c r="J290" s="59">
        <f>J291</f>
        <v>0</v>
      </c>
    </row>
    <row r="291" spans="1:10" s="5" customFormat="1" ht="30" customHeight="1">
      <c r="A291" s="41"/>
      <c r="B291" s="232" t="s">
        <v>51</v>
      </c>
      <c r="C291" s="30"/>
      <c r="D291" s="30" t="s">
        <v>16</v>
      </c>
      <c r="E291" s="29" t="s">
        <v>99</v>
      </c>
      <c r="F291" s="32" t="s">
        <v>334</v>
      </c>
      <c r="G291" s="29" t="s">
        <v>52</v>
      </c>
      <c r="H291" s="59">
        <v>50</v>
      </c>
      <c r="I291" s="59">
        <v>0</v>
      </c>
      <c r="J291" s="59">
        <v>0</v>
      </c>
    </row>
    <row r="292" spans="1:10" s="5" customFormat="1" ht="30" customHeight="1">
      <c r="A292" s="209"/>
      <c r="B292" s="256" t="s">
        <v>216</v>
      </c>
      <c r="C292" s="207"/>
      <c r="D292" s="207" t="s">
        <v>16</v>
      </c>
      <c r="E292" s="206" t="s">
        <v>99</v>
      </c>
      <c r="F292" s="207" t="s">
        <v>391</v>
      </c>
      <c r="G292" s="206"/>
      <c r="H292" s="212">
        <f>H294</f>
        <v>1052.63158</v>
      </c>
      <c r="I292" s="212">
        <f>I294</f>
        <v>0</v>
      </c>
      <c r="J292" s="212">
        <f>J294</f>
        <v>0</v>
      </c>
    </row>
    <row r="293" spans="1:10" s="5" customFormat="1" ht="30" customHeight="1">
      <c r="A293" s="41"/>
      <c r="B293" s="237" t="s">
        <v>50</v>
      </c>
      <c r="C293" s="30"/>
      <c r="D293" s="30" t="s">
        <v>16</v>
      </c>
      <c r="E293" s="29" t="s">
        <v>99</v>
      </c>
      <c r="F293" s="32" t="s">
        <v>391</v>
      </c>
      <c r="G293" s="29" t="s">
        <v>64</v>
      </c>
      <c r="H293" s="59">
        <f>H294</f>
        <v>1052.63158</v>
      </c>
      <c r="I293" s="59">
        <f>I294</f>
        <v>0</v>
      </c>
      <c r="J293" s="59">
        <f>J294</f>
        <v>0</v>
      </c>
    </row>
    <row r="294" spans="1:10" s="5" customFormat="1" ht="30" customHeight="1">
      <c r="A294" s="41"/>
      <c r="B294" s="232" t="s">
        <v>51</v>
      </c>
      <c r="C294" s="30"/>
      <c r="D294" s="30" t="s">
        <v>16</v>
      </c>
      <c r="E294" s="29" t="s">
        <v>99</v>
      </c>
      <c r="F294" s="32" t="s">
        <v>391</v>
      </c>
      <c r="G294" s="29" t="s">
        <v>52</v>
      </c>
      <c r="H294" s="59">
        <f>52.63158+1000</f>
        <v>1052.63158</v>
      </c>
      <c r="I294" s="59">
        <v>0</v>
      </c>
      <c r="J294" s="59">
        <v>0</v>
      </c>
    </row>
    <row r="295" spans="1:10" s="5" customFormat="1" ht="45" customHeight="1">
      <c r="A295" s="164"/>
      <c r="B295" s="269" t="s">
        <v>561</v>
      </c>
      <c r="C295" s="162"/>
      <c r="D295" s="162" t="s">
        <v>16</v>
      </c>
      <c r="E295" s="162" t="s">
        <v>99</v>
      </c>
      <c r="F295" s="162" t="s">
        <v>91</v>
      </c>
      <c r="G295" s="162"/>
      <c r="H295" s="156">
        <f aca="true" t="shared" si="37" ref="H295:J299">H296</f>
        <v>10800</v>
      </c>
      <c r="I295" s="156">
        <f t="shared" si="37"/>
        <v>10800</v>
      </c>
      <c r="J295" s="156">
        <f t="shared" si="37"/>
        <v>0</v>
      </c>
    </row>
    <row r="296" spans="1:10" s="5" customFormat="1" ht="15" customHeight="1">
      <c r="A296" s="317"/>
      <c r="B296" s="246" t="s">
        <v>572</v>
      </c>
      <c r="C296" s="200"/>
      <c r="D296" s="136" t="s">
        <v>16</v>
      </c>
      <c r="E296" s="136" t="s">
        <v>99</v>
      </c>
      <c r="F296" s="136" t="s">
        <v>324</v>
      </c>
      <c r="G296" s="136"/>
      <c r="H296" s="198">
        <f t="shared" si="37"/>
        <v>10800</v>
      </c>
      <c r="I296" s="198">
        <f t="shared" si="37"/>
        <v>10800</v>
      </c>
      <c r="J296" s="198">
        <f t="shared" si="37"/>
        <v>0</v>
      </c>
    </row>
    <row r="297" spans="1:10" s="5" customFormat="1" ht="75" customHeight="1">
      <c r="A297" s="190"/>
      <c r="B297" s="270" t="s">
        <v>593</v>
      </c>
      <c r="C297" s="186"/>
      <c r="D297" s="186" t="s">
        <v>16</v>
      </c>
      <c r="E297" s="186" t="s">
        <v>99</v>
      </c>
      <c r="F297" s="186" t="s">
        <v>325</v>
      </c>
      <c r="G297" s="186"/>
      <c r="H297" s="191">
        <f t="shared" si="37"/>
        <v>10800</v>
      </c>
      <c r="I297" s="191">
        <f t="shared" si="37"/>
        <v>10800</v>
      </c>
      <c r="J297" s="191">
        <f t="shared" si="37"/>
        <v>0</v>
      </c>
    </row>
    <row r="298" spans="1:10" s="5" customFormat="1" ht="30" customHeight="1">
      <c r="A298" s="204"/>
      <c r="B298" s="252" t="s">
        <v>92</v>
      </c>
      <c r="C298" s="206"/>
      <c r="D298" s="206" t="s">
        <v>16</v>
      </c>
      <c r="E298" s="206" t="s">
        <v>99</v>
      </c>
      <c r="F298" s="206" t="s">
        <v>326</v>
      </c>
      <c r="G298" s="206"/>
      <c r="H298" s="212">
        <f t="shared" si="37"/>
        <v>10800</v>
      </c>
      <c r="I298" s="212">
        <f t="shared" si="37"/>
        <v>10800</v>
      </c>
      <c r="J298" s="212">
        <f t="shared" si="37"/>
        <v>0</v>
      </c>
    </row>
    <row r="299" spans="1:10" s="5" customFormat="1" ht="30" customHeight="1">
      <c r="A299" s="27"/>
      <c r="B299" s="232" t="s">
        <v>50</v>
      </c>
      <c r="C299" s="29"/>
      <c r="D299" s="29" t="s">
        <v>16</v>
      </c>
      <c r="E299" s="29" t="s">
        <v>99</v>
      </c>
      <c r="F299" s="29" t="s">
        <v>326</v>
      </c>
      <c r="G299" s="29" t="s">
        <v>64</v>
      </c>
      <c r="H299" s="59">
        <f t="shared" si="37"/>
        <v>10800</v>
      </c>
      <c r="I299" s="59">
        <f t="shared" si="37"/>
        <v>10800</v>
      </c>
      <c r="J299" s="59">
        <f t="shared" si="37"/>
        <v>0</v>
      </c>
    </row>
    <row r="300" spans="1:10" s="5" customFormat="1" ht="30" customHeight="1">
      <c r="A300" s="27"/>
      <c r="B300" s="232" t="s">
        <v>51</v>
      </c>
      <c r="C300" s="29"/>
      <c r="D300" s="29" t="s">
        <v>16</v>
      </c>
      <c r="E300" s="29" t="s">
        <v>99</v>
      </c>
      <c r="F300" s="29" t="s">
        <v>326</v>
      </c>
      <c r="G300" s="29" t="s">
        <v>52</v>
      </c>
      <c r="H300" s="59">
        <f>1000+1000+8000+200+100+500</f>
        <v>10800</v>
      </c>
      <c r="I300" s="59">
        <f>1000+1000+8000+200+100+500</f>
        <v>10800</v>
      </c>
      <c r="J300" s="59">
        <v>0</v>
      </c>
    </row>
    <row r="301" spans="1:10" s="6" customFormat="1" ht="75" customHeight="1">
      <c r="A301" s="153"/>
      <c r="B301" s="274" t="s">
        <v>264</v>
      </c>
      <c r="C301" s="155"/>
      <c r="D301" s="155" t="s">
        <v>16</v>
      </c>
      <c r="E301" s="162" t="s">
        <v>99</v>
      </c>
      <c r="F301" s="155" t="s">
        <v>97</v>
      </c>
      <c r="G301" s="162" t="s">
        <v>33</v>
      </c>
      <c r="H301" s="156">
        <f aca="true" t="shared" si="38" ref="H301:J303">H302</f>
        <v>800</v>
      </c>
      <c r="I301" s="156">
        <f t="shared" si="38"/>
        <v>0</v>
      </c>
      <c r="J301" s="156">
        <f t="shared" si="38"/>
        <v>0</v>
      </c>
    </row>
    <row r="302" spans="1:10" s="6" customFormat="1" ht="15" customHeight="1">
      <c r="A302" s="201"/>
      <c r="B302" s="246" t="s">
        <v>572</v>
      </c>
      <c r="C302" s="135"/>
      <c r="D302" s="136" t="s">
        <v>16</v>
      </c>
      <c r="E302" s="136" t="s">
        <v>99</v>
      </c>
      <c r="F302" s="135" t="s">
        <v>329</v>
      </c>
      <c r="G302" s="136"/>
      <c r="H302" s="198">
        <f t="shared" si="38"/>
        <v>800</v>
      </c>
      <c r="I302" s="198">
        <f t="shared" si="38"/>
        <v>0</v>
      </c>
      <c r="J302" s="198">
        <f t="shared" si="38"/>
        <v>0</v>
      </c>
    </row>
    <row r="303" spans="1:10" s="6" customFormat="1" ht="45" customHeight="1">
      <c r="A303" s="181"/>
      <c r="B303" s="277" t="s">
        <v>598</v>
      </c>
      <c r="C303" s="183"/>
      <c r="D303" s="183" t="s">
        <v>16</v>
      </c>
      <c r="E303" s="186" t="s">
        <v>99</v>
      </c>
      <c r="F303" s="183" t="s">
        <v>330</v>
      </c>
      <c r="G303" s="186" t="s">
        <v>33</v>
      </c>
      <c r="H303" s="184">
        <f t="shared" si="38"/>
        <v>800</v>
      </c>
      <c r="I303" s="184">
        <f t="shared" si="38"/>
        <v>0</v>
      </c>
      <c r="J303" s="184">
        <f t="shared" si="38"/>
        <v>0</v>
      </c>
    </row>
    <row r="304" spans="1:10" s="6" customFormat="1" ht="15" customHeight="1">
      <c r="A304" s="209"/>
      <c r="B304" s="256" t="s">
        <v>202</v>
      </c>
      <c r="C304" s="207"/>
      <c r="D304" s="207" t="s">
        <v>16</v>
      </c>
      <c r="E304" s="206" t="s">
        <v>99</v>
      </c>
      <c r="F304" s="207" t="s">
        <v>331</v>
      </c>
      <c r="G304" s="206"/>
      <c r="H304" s="212">
        <f>H306</f>
        <v>800</v>
      </c>
      <c r="I304" s="212">
        <f>I306</f>
        <v>0</v>
      </c>
      <c r="J304" s="212">
        <f>J306</f>
        <v>0</v>
      </c>
    </row>
    <row r="305" spans="1:10" s="6" customFormat="1" ht="30" customHeight="1">
      <c r="A305" s="41"/>
      <c r="B305" s="237" t="s">
        <v>50</v>
      </c>
      <c r="C305" s="30"/>
      <c r="D305" s="30" t="s">
        <v>16</v>
      </c>
      <c r="E305" s="29" t="s">
        <v>99</v>
      </c>
      <c r="F305" s="32" t="s">
        <v>331</v>
      </c>
      <c r="G305" s="29" t="s">
        <v>64</v>
      </c>
      <c r="H305" s="59">
        <f>H306</f>
        <v>800</v>
      </c>
      <c r="I305" s="59">
        <f>I306</f>
        <v>0</v>
      </c>
      <c r="J305" s="59">
        <f>J306</f>
        <v>0</v>
      </c>
    </row>
    <row r="306" spans="1:10" s="6" customFormat="1" ht="30" customHeight="1">
      <c r="A306" s="41"/>
      <c r="B306" s="232" t="s">
        <v>51</v>
      </c>
      <c r="C306" s="30"/>
      <c r="D306" s="30" t="s">
        <v>16</v>
      </c>
      <c r="E306" s="29" t="s">
        <v>99</v>
      </c>
      <c r="F306" s="32" t="s">
        <v>331</v>
      </c>
      <c r="G306" s="29" t="s">
        <v>52</v>
      </c>
      <c r="H306" s="59">
        <f>100+600+100</f>
        <v>800</v>
      </c>
      <c r="I306" s="59">
        <v>0</v>
      </c>
      <c r="J306" s="59">
        <v>0</v>
      </c>
    </row>
    <row r="307" spans="1:10" ht="75" customHeight="1">
      <c r="A307" s="168"/>
      <c r="B307" s="269" t="s">
        <v>395</v>
      </c>
      <c r="C307" s="170"/>
      <c r="D307" s="155" t="s">
        <v>16</v>
      </c>
      <c r="E307" s="162" t="s">
        <v>99</v>
      </c>
      <c r="F307" s="155" t="s">
        <v>224</v>
      </c>
      <c r="G307" s="162"/>
      <c r="H307" s="171">
        <f aca="true" t="shared" si="39" ref="H307:J308">H308</f>
        <v>2587.32998</v>
      </c>
      <c r="I307" s="171">
        <f t="shared" si="39"/>
        <v>0</v>
      </c>
      <c r="J307" s="171">
        <f t="shared" si="39"/>
        <v>0</v>
      </c>
    </row>
    <row r="308" spans="1:10" ht="15" customHeight="1">
      <c r="A308" s="201"/>
      <c r="B308" s="273" t="s">
        <v>572</v>
      </c>
      <c r="C308" s="135"/>
      <c r="D308" s="136" t="s">
        <v>16</v>
      </c>
      <c r="E308" s="136" t="s">
        <v>99</v>
      </c>
      <c r="F308" s="135" t="s">
        <v>335</v>
      </c>
      <c r="G308" s="136"/>
      <c r="H308" s="202">
        <f t="shared" si="39"/>
        <v>2587.32998</v>
      </c>
      <c r="I308" s="202">
        <f t="shared" si="39"/>
        <v>0</v>
      </c>
      <c r="J308" s="202">
        <f t="shared" si="39"/>
        <v>0</v>
      </c>
    </row>
    <row r="309" spans="1:10" ht="30" customHeight="1">
      <c r="A309" s="190"/>
      <c r="B309" s="270" t="s">
        <v>599</v>
      </c>
      <c r="C309" s="183"/>
      <c r="D309" s="183" t="s">
        <v>16</v>
      </c>
      <c r="E309" s="186" t="s">
        <v>99</v>
      </c>
      <c r="F309" s="183" t="s">
        <v>336</v>
      </c>
      <c r="G309" s="186"/>
      <c r="H309" s="191">
        <f>H310+H313</f>
        <v>2587.32998</v>
      </c>
      <c r="I309" s="191">
        <f>I310+I313</f>
        <v>0</v>
      </c>
      <c r="J309" s="191">
        <f>J310+J313</f>
        <v>0</v>
      </c>
    </row>
    <row r="310" spans="1:10" ht="75" customHeight="1">
      <c r="A310" s="204"/>
      <c r="B310" s="252" t="s">
        <v>339</v>
      </c>
      <c r="C310" s="207"/>
      <c r="D310" s="207" t="s">
        <v>16</v>
      </c>
      <c r="E310" s="206" t="s">
        <v>99</v>
      </c>
      <c r="F310" s="207" t="s">
        <v>338</v>
      </c>
      <c r="G310" s="206"/>
      <c r="H310" s="212">
        <f aca="true" t="shared" si="40" ref="H310:J311">H311</f>
        <v>150</v>
      </c>
      <c r="I310" s="212">
        <f t="shared" si="40"/>
        <v>0</v>
      </c>
      <c r="J310" s="212">
        <f t="shared" si="40"/>
        <v>0</v>
      </c>
    </row>
    <row r="311" spans="1:10" ht="30" customHeight="1">
      <c r="A311" s="27"/>
      <c r="B311" s="237" t="s">
        <v>50</v>
      </c>
      <c r="C311" s="30"/>
      <c r="D311" s="30" t="s">
        <v>16</v>
      </c>
      <c r="E311" s="29" t="s">
        <v>99</v>
      </c>
      <c r="F311" s="30" t="s">
        <v>338</v>
      </c>
      <c r="G311" s="29" t="s">
        <v>64</v>
      </c>
      <c r="H311" s="59">
        <f t="shared" si="40"/>
        <v>150</v>
      </c>
      <c r="I311" s="59">
        <f t="shared" si="40"/>
        <v>0</v>
      </c>
      <c r="J311" s="59">
        <f t="shared" si="40"/>
        <v>0</v>
      </c>
    </row>
    <row r="312" spans="1:10" ht="30" customHeight="1">
      <c r="A312" s="27"/>
      <c r="B312" s="232" t="s">
        <v>51</v>
      </c>
      <c r="C312" s="30"/>
      <c r="D312" s="30" t="s">
        <v>16</v>
      </c>
      <c r="E312" s="29" t="s">
        <v>99</v>
      </c>
      <c r="F312" s="30" t="s">
        <v>338</v>
      </c>
      <c r="G312" s="29" t="s">
        <v>52</v>
      </c>
      <c r="H312" s="59">
        <f>75+75</f>
        <v>150</v>
      </c>
      <c r="I312" s="59">
        <v>0</v>
      </c>
      <c r="J312" s="59">
        <v>0</v>
      </c>
    </row>
    <row r="313" spans="1:10" ht="75" customHeight="1">
      <c r="A313" s="204"/>
      <c r="B313" s="252" t="s">
        <v>238</v>
      </c>
      <c r="C313" s="207"/>
      <c r="D313" s="207" t="s">
        <v>16</v>
      </c>
      <c r="E313" s="206" t="s">
        <v>99</v>
      </c>
      <c r="F313" s="207" t="s">
        <v>337</v>
      </c>
      <c r="G313" s="206"/>
      <c r="H313" s="212">
        <f aca="true" t="shared" si="41" ref="H313:J314">H314</f>
        <v>2437.32998</v>
      </c>
      <c r="I313" s="212">
        <f t="shared" si="41"/>
        <v>0</v>
      </c>
      <c r="J313" s="212">
        <f t="shared" si="41"/>
        <v>0</v>
      </c>
    </row>
    <row r="314" spans="1:10" ht="30" customHeight="1">
      <c r="A314" s="27"/>
      <c r="B314" s="237" t="s">
        <v>50</v>
      </c>
      <c r="C314" s="30"/>
      <c r="D314" s="30" t="s">
        <v>16</v>
      </c>
      <c r="E314" s="29" t="s">
        <v>99</v>
      </c>
      <c r="F314" s="30" t="s">
        <v>337</v>
      </c>
      <c r="G314" s="29" t="s">
        <v>64</v>
      </c>
      <c r="H314" s="59">
        <f t="shared" si="41"/>
        <v>2437.32998</v>
      </c>
      <c r="I314" s="59">
        <f t="shared" si="41"/>
        <v>0</v>
      </c>
      <c r="J314" s="59">
        <f t="shared" si="41"/>
        <v>0</v>
      </c>
    </row>
    <row r="315" spans="1:10" ht="30" customHeight="1">
      <c r="A315" s="27"/>
      <c r="B315" s="232" t="s">
        <v>51</v>
      </c>
      <c r="C315" s="30"/>
      <c r="D315" s="30" t="s">
        <v>16</v>
      </c>
      <c r="E315" s="29" t="s">
        <v>99</v>
      </c>
      <c r="F315" s="30" t="s">
        <v>337</v>
      </c>
      <c r="G315" s="29" t="s">
        <v>52</v>
      </c>
      <c r="H315" s="59">
        <f>396.42998+2040.9</f>
        <v>2437.32998</v>
      </c>
      <c r="I315" s="59">
        <v>0</v>
      </c>
      <c r="J315" s="59">
        <v>0</v>
      </c>
    </row>
    <row r="316" spans="1:10" ht="45" customHeight="1">
      <c r="A316" s="168"/>
      <c r="B316" s="274" t="s">
        <v>397</v>
      </c>
      <c r="C316" s="155"/>
      <c r="D316" s="155" t="s">
        <v>16</v>
      </c>
      <c r="E316" s="162" t="s">
        <v>99</v>
      </c>
      <c r="F316" s="155" t="s">
        <v>117</v>
      </c>
      <c r="G316" s="162" t="s">
        <v>33</v>
      </c>
      <c r="H316" s="156">
        <f>H317+H325</f>
        <v>18389.445</v>
      </c>
      <c r="I316" s="156">
        <f>I317+I325</f>
        <v>18389.432</v>
      </c>
      <c r="J316" s="156">
        <f>J317+J325</f>
        <v>0</v>
      </c>
    </row>
    <row r="317" spans="1:10" ht="15" customHeight="1">
      <c r="A317" s="201"/>
      <c r="B317" s="246" t="s">
        <v>572</v>
      </c>
      <c r="C317" s="135"/>
      <c r="D317" s="136" t="s">
        <v>16</v>
      </c>
      <c r="E317" s="136" t="s">
        <v>99</v>
      </c>
      <c r="F317" s="135" t="s">
        <v>347</v>
      </c>
      <c r="G317" s="136"/>
      <c r="H317" s="198">
        <f>H318</f>
        <v>15200</v>
      </c>
      <c r="I317" s="198">
        <f>I318</f>
        <v>15200</v>
      </c>
      <c r="J317" s="198">
        <f>J318</f>
        <v>0</v>
      </c>
    </row>
    <row r="318" spans="1:10" ht="30" customHeight="1">
      <c r="A318" s="181"/>
      <c r="B318" s="277" t="s">
        <v>602</v>
      </c>
      <c r="C318" s="183"/>
      <c r="D318" s="183" t="s">
        <v>16</v>
      </c>
      <c r="E318" s="186" t="s">
        <v>99</v>
      </c>
      <c r="F318" s="183" t="s">
        <v>348</v>
      </c>
      <c r="G318" s="186" t="s">
        <v>33</v>
      </c>
      <c r="H318" s="184">
        <f>H319+H322</f>
        <v>15200</v>
      </c>
      <c r="I318" s="184">
        <f>I319+I322</f>
        <v>15200</v>
      </c>
      <c r="J318" s="184">
        <f>J319+J322</f>
        <v>0</v>
      </c>
    </row>
    <row r="319" spans="1:10" ht="15" customHeight="1">
      <c r="A319" s="204"/>
      <c r="B319" s="252" t="s">
        <v>202</v>
      </c>
      <c r="C319" s="207"/>
      <c r="D319" s="207" t="s">
        <v>16</v>
      </c>
      <c r="E319" s="206" t="s">
        <v>99</v>
      </c>
      <c r="F319" s="213" t="s">
        <v>349</v>
      </c>
      <c r="G319" s="206"/>
      <c r="H319" s="212">
        <f>H321</f>
        <v>5800</v>
      </c>
      <c r="I319" s="212">
        <f>I321</f>
        <v>5800</v>
      </c>
      <c r="J319" s="212">
        <f>J321</f>
        <v>0</v>
      </c>
    </row>
    <row r="320" spans="1:10" ht="30" customHeight="1">
      <c r="A320" s="27"/>
      <c r="B320" s="280" t="s">
        <v>50</v>
      </c>
      <c r="C320" s="30"/>
      <c r="D320" s="30" t="s">
        <v>16</v>
      </c>
      <c r="E320" s="29" t="s">
        <v>99</v>
      </c>
      <c r="F320" s="32" t="s">
        <v>349</v>
      </c>
      <c r="G320" s="29" t="s">
        <v>64</v>
      </c>
      <c r="H320" s="59">
        <f>H321</f>
        <v>5800</v>
      </c>
      <c r="I320" s="59">
        <f>I321</f>
        <v>5800</v>
      </c>
      <c r="J320" s="59">
        <f>J321</f>
        <v>0</v>
      </c>
    </row>
    <row r="321" spans="1:10" ht="30" customHeight="1">
      <c r="A321" s="27"/>
      <c r="B321" s="232" t="s">
        <v>51</v>
      </c>
      <c r="C321" s="30"/>
      <c r="D321" s="30" t="s">
        <v>16</v>
      </c>
      <c r="E321" s="29" t="s">
        <v>99</v>
      </c>
      <c r="F321" s="32" t="s">
        <v>349</v>
      </c>
      <c r="G321" s="29" t="s">
        <v>52</v>
      </c>
      <c r="H321" s="59">
        <f>700+5000+100</f>
        <v>5800</v>
      </c>
      <c r="I321" s="59">
        <f>700+5000+100</f>
        <v>5800</v>
      </c>
      <c r="J321" s="59">
        <v>0</v>
      </c>
    </row>
    <row r="322" spans="1:10" ht="30" customHeight="1">
      <c r="A322" s="204"/>
      <c r="B322" s="252" t="s">
        <v>118</v>
      </c>
      <c r="C322" s="207"/>
      <c r="D322" s="207" t="s">
        <v>16</v>
      </c>
      <c r="E322" s="206" t="s">
        <v>99</v>
      </c>
      <c r="F322" s="213" t="s">
        <v>350</v>
      </c>
      <c r="G322" s="206"/>
      <c r="H322" s="212">
        <f aca="true" t="shared" si="42" ref="H322:J323">H323</f>
        <v>9400</v>
      </c>
      <c r="I322" s="212">
        <f t="shared" si="42"/>
        <v>9400</v>
      </c>
      <c r="J322" s="212">
        <f t="shared" si="42"/>
        <v>0</v>
      </c>
    </row>
    <row r="323" spans="1:10" ht="30" customHeight="1">
      <c r="A323" s="27"/>
      <c r="B323" s="280" t="s">
        <v>50</v>
      </c>
      <c r="C323" s="30"/>
      <c r="D323" s="30" t="s">
        <v>16</v>
      </c>
      <c r="E323" s="29" t="s">
        <v>99</v>
      </c>
      <c r="F323" s="32" t="s">
        <v>350</v>
      </c>
      <c r="G323" s="29" t="s">
        <v>64</v>
      </c>
      <c r="H323" s="59">
        <f t="shared" si="42"/>
        <v>9400</v>
      </c>
      <c r="I323" s="59">
        <f t="shared" si="42"/>
        <v>9400</v>
      </c>
      <c r="J323" s="59">
        <f t="shared" si="42"/>
        <v>0</v>
      </c>
    </row>
    <row r="324" spans="1:10" ht="30" customHeight="1">
      <c r="A324" s="27"/>
      <c r="B324" s="232" t="s">
        <v>51</v>
      </c>
      <c r="C324" s="30"/>
      <c r="D324" s="30" t="s">
        <v>16</v>
      </c>
      <c r="E324" s="29" t="s">
        <v>99</v>
      </c>
      <c r="F324" s="32" t="s">
        <v>350</v>
      </c>
      <c r="G324" s="29" t="s">
        <v>52</v>
      </c>
      <c r="H324" s="59">
        <f>9000+400</f>
        <v>9400</v>
      </c>
      <c r="I324" s="59">
        <f>9000+400</f>
        <v>9400</v>
      </c>
      <c r="J324" s="59">
        <v>0</v>
      </c>
    </row>
    <row r="325" spans="1:10" ht="15" customHeight="1">
      <c r="A325" s="201"/>
      <c r="B325" s="246" t="s">
        <v>570</v>
      </c>
      <c r="C325" s="135"/>
      <c r="D325" s="136" t="s">
        <v>16</v>
      </c>
      <c r="E325" s="136" t="s">
        <v>99</v>
      </c>
      <c r="F325" s="135" t="s">
        <v>603</v>
      </c>
      <c r="G325" s="136"/>
      <c r="H325" s="198">
        <f aca="true" t="shared" si="43" ref="H325:J328">H326</f>
        <v>3189.445</v>
      </c>
      <c r="I325" s="198">
        <f t="shared" si="43"/>
        <v>3189.432</v>
      </c>
      <c r="J325" s="198">
        <f t="shared" si="43"/>
        <v>0</v>
      </c>
    </row>
    <row r="326" spans="1:10" ht="45" customHeight="1">
      <c r="A326" s="181"/>
      <c r="B326" s="277" t="s">
        <v>604</v>
      </c>
      <c r="C326" s="183"/>
      <c r="D326" s="183" t="s">
        <v>16</v>
      </c>
      <c r="E326" s="186" t="s">
        <v>99</v>
      </c>
      <c r="F326" s="183" t="s">
        <v>605</v>
      </c>
      <c r="G326" s="186" t="s">
        <v>33</v>
      </c>
      <c r="H326" s="184">
        <f>H327+H330</f>
        <v>3189.445</v>
      </c>
      <c r="I326" s="184">
        <f>I327+I330</f>
        <v>3189.432</v>
      </c>
      <c r="J326" s="184">
        <f>J327+J330</f>
        <v>0</v>
      </c>
    </row>
    <row r="327" spans="1:10" ht="30" customHeight="1">
      <c r="A327" s="204"/>
      <c r="B327" s="252" t="s">
        <v>277</v>
      </c>
      <c r="C327" s="207"/>
      <c r="D327" s="207" t="s">
        <v>16</v>
      </c>
      <c r="E327" s="206" t="s">
        <v>99</v>
      </c>
      <c r="F327" s="213" t="s">
        <v>607</v>
      </c>
      <c r="G327" s="206"/>
      <c r="H327" s="212">
        <f t="shared" si="43"/>
        <v>3189.445</v>
      </c>
      <c r="I327" s="212">
        <f t="shared" si="43"/>
        <v>3189.432</v>
      </c>
      <c r="J327" s="212">
        <f t="shared" si="43"/>
        <v>0</v>
      </c>
    </row>
    <row r="328" spans="1:10" ht="30" customHeight="1">
      <c r="A328" s="27"/>
      <c r="B328" s="280" t="s">
        <v>50</v>
      </c>
      <c r="C328" s="30"/>
      <c r="D328" s="30" t="s">
        <v>16</v>
      </c>
      <c r="E328" s="29" t="s">
        <v>99</v>
      </c>
      <c r="F328" s="32" t="s">
        <v>607</v>
      </c>
      <c r="G328" s="29" t="s">
        <v>64</v>
      </c>
      <c r="H328" s="59">
        <f t="shared" si="43"/>
        <v>3189.445</v>
      </c>
      <c r="I328" s="59">
        <f t="shared" si="43"/>
        <v>3189.432</v>
      </c>
      <c r="J328" s="59">
        <f t="shared" si="43"/>
        <v>0</v>
      </c>
    </row>
    <row r="329" spans="1:10" ht="30" customHeight="1">
      <c r="A329" s="27"/>
      <c r="B329" s="232" t="s">
        <v>51</v>
      </c>
      <c r="C329" s="30"/>
      <c r="D329" s="30" t="s">
        <v>16</v>
      </c>
      <c r="E329" s="29" t="s">
        <v>99</v>
      </c>
      <c r="F329" s="32" t="s">
        <v>607</v>
      </c>
      <c r="G329" s="29" t="s">
        <v>52</v>
      </c>
      <c r="H329" s="59">
        <f>318.945+2870.5</f>
        <v>3189.445</v>
      </c>
      <c r="I329" s="59">
        <f>382.732+2806.7</f>
        <v>3189.432</v>
      </c>
      <c r="J329" s="59">
        <v>0</v>
      </c>
    </row>
    <row r="330" spans="1:10" ht="15" customHeight="1" hidden="1">
      <c r="A330" s="204"/>
      <c r="B330" s="252" t="s">
        <v>278</v>
      </c>
      <c r="C330" s="207"/>
      <c r="D330" s="207" t="s">
        <v>16</v>
      </c>
      <c r="E330" s="206" t="s">
        <v>99</v>
      </c>
      <c r="F330" s="213" t="s">
        <v>606</v>
      </c>
      <c r="G330" s="206"/>
      <c r="H330" s="212">
        <f aca="true" t="shared" si="44" ref="H330:J331">H331</f>
        <v>0</v>
      </c>
      <c r="I330" s="212">
        <f t="shared" si="44"/>
        <v>0</v>
      </c>
      <c r="J330" s="212">
        <f t="shared" si="44"/>
        <v>0</v>
      </c>
    </row>
    <row r="331" spans="1:10" ht="30" customHeight="1" hidden="1">
      <c r="A331" s="27"/>
      <c r="B331" s="280" t="s">
        <v>50</v>
      </c>
      <c r="C331" s="30"/>
      <c r="D331" s="30" t="s">
        <v>16</v>
      </c>
      <c r="E331" s="29" t="s">
        <v>99</v>
      </c>
      <c r="F331" s="32" t="s">
        <v>606</v>
      </c>
      <c r="G331" s="29" t="s">
        <v>64</v>
      </c>
      <c r="H331" s="59">
        <f t="shared" si="44"/>
        <v>0</v>
      </c>
      <c r="I331" s="59">
        <f t="shared" si="44"/>
        <v>0</v>
      </c>
      <c r="J331" s="59">
        <f t="shared" si="44"/>
        <v>0</v>
      </c>
    </row>
    <row r="332" spans="1:10" ht="30" customHeight="1" hidden="1">
      <c r="A332" s="27"/>
      <c r="B332" s="232" t="s">
        <v>51</v>
      </c>
      <c r="C332" s="30"/>
      <c r="D332" s="30" t="s">
        <v>16</v>
      </c>
      <c r="E332" s="29" t="s">
        <v>99</v>
      </c>
      <c r="F332" s="32" t="s">
        <v>606</v>
      </c>
      <c r="G332" s="29" t="s">
        <v>52</v>
      </c>
      <c r="H332" s="59">
        <f>123.2-123.2</f>
        <v>0</v>
      </c>
      <c r="I332" s="59">
        <v>0</v>
      </c>
      <c r="J332" s="59">
        <v>0</v>
      </c>
    </row>
    <row r="333" spans="1:10" ht="90" customHeight="1">
      <c r="A333" s="153"/>
      <c r="B333" s="274" t="s">
        <v>538</v>
      </c>
      <c r="C333" s="155"/>
      <c r="D333" s="155" t="s">
        <v>16</v>
      </c>
      <c r="E333" s="162" t="s">
        <v>99</v>
      </c>
      <c r="F333" s="155" t="s">
        <v>376</v>
      </c>
      <c r="G333" s="162" t="s">
        <v>33</v>
      </c>
      <c r="H333" s="156">
        <f>H334+H339</f>
        <v>7850</v>
      </c>
      <c r="I333" s="156">
        <f>I334+I339</f>
        <v>8450</v>
      </c>
      <c r="J333" s="156">
        <f>J334+J339</f>
        <v>0</v>
      </c>
    </row>
    <row r="334" spans="1:10" ht="15" customHeight="1">
      <c r="A334" s="199"/>
      <c r="B334" s="246" t="s">
        <v>572</v>
      </c>
      <c r="C334" s="135"/>
      <c r="D334" s="135" t="s">
        <v>16</v>
      </c>
      <c r="E334" s="136" t="s">
        <v>99</v>
      </c>
      <c r="F334" s="135" t="s">
        <v>377</v>
      </c>
      <c r="G334" s="136"/>
      <c r="H334" s="198">
        <f aca="true" t="shared" si="45" ref="H334:J335">H335</f>
        <v>7850</v>
      </c>
      <c r="I334" s="198">
        <f t="shared" si="45"/>
        <v>8450</v>
      </c>
      <c r="J334" s="198">
        <f t="shared" si="45"/>
        <v>0</v>
      </c>
    </row>
    <row r="335" spans="1:10" ht="30" customHeight="1">
      <c r="A335" s="181"/>
      <c r="B335" s="277" t="s">
        <v>613</v>
      </c>
      <c r="C335" s="183"/>
      <c r="D335" s="183" t="s">
        <v>16</v>
      </c>
      <c r="E335" s="186" t="s">
        <v>99</v>
      </c>
      <c r="F335" s="183" t="s">
        <v>387</v>
      </c>
      <c r="G335" s="186"/>
      <c r="H335" s="184">
        <f>H336</f>
        <v>7850</v>
      </c>
      <c r="I335" s="184">
        <f t="shared" si="45"/>
        <v>8450</v>
      </c>
      <c r="J335" s="184">
        <f t="shared" si="45"/>
        <v>0</v>
      </c>
    </row>
    <row r="336" spans="1:11" s="4" customFormat="1" ht="30" customHeight="1">
      <c r="A336" s="204"/>
      <c r="B336" s="256" t="s">
        <v>106</v>
      </c>
      <c r="C336" s="207"/>
      <c r="D336" s="207" t="s">
        <v>16</v>
      </c>
      <c r="E336" s="206" t="s">
        <v>99</v>
      </c>
      <c r="F336" s="207" t="s">
        <v>388</v>
      </c>
      <c r="G336" s="206"/>
      <c r="H336" s="212">
        <f>H338</f>
        <v>7850</v>
      </c>
      <c r="I336" s="212">
        <f>I338</f>
        <v>8450</v>
      </c>
      <c r="J336" s="212">
        <f>J338</f>
        <v>0</v>
      </c>
      <c r="K336" s="70"/>
    </row>
    <row r="337" spans="1:11" s="4" customFormat="1" ht="30" customHeight="1">
      <c r="A337" s="27"/>
      <c r="B337" s="237" t="s">
        <v>50</v>
      </c>
      <c r="C337" s="30"/>
      <c r="D337" s="30" t="s">
        <v>16</v>
      </c>
      <c r="E337" s="29" t="s">
        <v>99</v>
      </c>
      <c r="F337" s="30" t="s">
        <v>388</v>
      </c>
      <c r="G337" s="29" t="s">
        <v>64</v>
      </c>
      <c r="H337" s="59">
        <f>H338</f>
        <v>7850</v>
      </c>
      <c r="I337" s="59">
        <f>I338</f>
        <v>8450</v>
      </c>
      <c r="J337" s="59">
        <f>J338</f>
        <v>0</v>
      </c>
      <c r="K337" s="70"/>
    </row>
    <row r="338" spans="1:10" ht="30" customHeight="1">
      <c r="A338" s="27"/>
      <c r="B338" s="232" t="s">
        <v>51</v>
      </c>
      <c r="C338" s="30"/>
      <c r="D338" s="30" t="s">
        <v>16</v>
      </c>
      <c r="E338" s="29" t="s">
        <v>99</v>
      </c>
      <c r="F338" s="30" t="s">
        <v>388</v>
      </c>
      <c r="G338" s="29" t="s">
        <v>52</v>
      </c>
      <c r="H338" s="59">
        <f>6100+50+200+600+500+300+100</f>
        <v>7850</v>
      </c>
      <c r="I338" s="59">
        <f>6700+50+200+600+500+300+100</f>
        <v>8450</v>
      </c>
      <c r="J338" s="59">
        <v>0</v>
      </c>
    </row>
    <row r="339" spans="1:10" ht="15" customHeight="1" hidden="1">
      <c r="A339" s="199"/>
      <c r="B339" s="246" t="s">
        <v>570</v>
      </c>
      <c r="C339" s="135"/>
      <c r="D339" s="135" t="s">
        <v>16</v>
      </c>
      <c r="E339" s="136" t="s">
        <v>99</v>
      </c>
      <c r="F339" s="135" t="s">
        <v>614</v>
      </c>
      <c r="G339" s="136"/>
      <c r="H339" s="198">
        <f aca="true" t="shared" si="46" ref="H339:J340">H340</f>
        <v>0</v>
      </c>
      <c r="I339" s="198">
        <f t="shared" si="46"/>
        <v>0</v>
      </c>
      <c r="J339" s="198">
        <f t="shared" si="46"/>
        <v>0</v>
      </c>
    </row>
    <row r="340" spans="1:10" ht="45" customHeight="1" hidden="1">
      <c r="A340" s="181"/>
      <c r="B340" s="277" t="s">
        <v>615</v>
      </c>
      <c r="C340" s="183"/>
      <c r="D340" s="183" t="s">
        <v>16</v>
      </c>
      <c r="E340" s="186" t="s">
        <v>99</v>
      </c>
      <c r="F340" s="183" t="s">
        <v>616</v>
      </c>
      <c r="G340" s="186"/>
      <c r="H340" s="184">
        <f t="shared" si="46"/>
        <v>0</v>
      </c>
      <c r="I340" s="184">
        <f t="shared" si="46"/>
        <v>0</v>
      </c>
      <c r="J340" s="184">
        <f t="shared" si="46"/>
        <v>0</v>
      </c>
    </row>
    <row r="341" spans="1:10" ht="60" customHeight="1" hidden="1">
      <c r="A341" s="204"/>
      <c r="B341" s="261" t="s">
        <v>237</v>
      </c>
      <c r="C341" s="207"/>
      <c r="D341" s="207" t="s">
        <v>16</v>
      </c>
      <c r="E341" s="206" t="s">
        <v>99</v>
      </c>
      <c r="F341" s="207" t="s">
        <v>617</v>
      </c>
      <c r="G341" s="206"/>
      <c r="H341" s="212">
        <f>H343</f>
        <v>0</v>
      </c>
      <c r="I341" s="212">
        <f>I343</f>
        <v>0</v>
      </c>
      <c r="J341" s="212">
        <f>J343</f>
        <v>0</v>
      </c>
    </row>
    <row r="342" spans="1:10" ht="30" customHeight="1" hidden="1">
      <c r="A342" s="27"/>
      <c r="B342" s="248" t="s">
        <v>50</v>
      </c>
      <c r="C342" s="30"/>
      <c r="D342" s="30" t="s">
        <v>16</v>
      </c>
      <c r="E342" s="29" t="s">
        <v>99</v>
      </c>
      <c r="F342" s="30" t="s">
        <v>617</v>
      </c>
      <c r="G342" s="29" t="s">
        <v>64</v>
      </c>
      <c r="H342" s="59">
        <f>H343</f>
        <v>0</v>
      </c>
      <c r="I342" s="59">
        <f>I343</f>
        <v>0</v>
      </c>
      <c r="J342" s="59">
        <f>J343</f>
        <v>0</v>
      </c>
    </row>
    <row r="343" spans="1:10" ht="30" customHeight="1" hidden="1">
      <c r="A343" s="27"/>
      <c r="B343" s="232" t="s">
        <v>51</v>
      </c>
      <c r="C343" s="30"/>
      <c r="D343" s="30" t="s">
        <v>16</v>
      </c>
      <c r="E343" s="29" t="s">
        <v>99</v>
      </c>
      <c r="F343" s="30" t="s">
        <v>617</v>
      </c>
      <c r="G343" s="29" t="s">
        <v>52</v>
      </c>
      <c r="H343" s="59">
        <v>0</v>
      </c>
      <c r="I343" s="59">
        <v>0</v>
      </c>
      <c r="J343" s="59">
        <v>0</v>
      </c>
    </row>
    <row r="344" spans="1:10" ht="60" customHeight="1">
      <c r="A344" s="168"/>
      <c r="B344" s="269" t="s">
        <v>281</v>
      </c>
      <c r="C344" s="162"/>
      <c r="D344" s="154" t="s">
        <v>16</v>
      </c>
      <c r="E344" s="172" t="s">
        <v>99</v>
      </c>
      <c r="F344" s="162" t="s">
        <v>282</v>
      </c>
      <c r="G344" s="162"/>
      <c r="H344" s="171">
        <f>H345+H350</f>
        <v>70</v>
      </c>
      <c r="I344" s="171">
        <f>I345+I350</f>
        <v>0</v>
      </c>
      <c r="J344" s="171">
        <f>J345+J350</f>
        <v>0</v>
      </c>
    </row>
    <row r="345" spans="1:10" ht="15" customHeight="1">
      <c r="A345" s="201"/>
      <c r="B345" s="273" t="s">
        <v>572</v>
      </c>
      <c r="C345" s="136"/>
      <c r="D345" s="136" t="s">
        <v>16</v>
      </c>
      <c r="E345" s="136" t="s">
        <v>99</v>
      </c>
      <c r="F345" s="136" t="s">
        <v>355</v>
      </c>
      <c r="G345" s="136"/>
      <c r="H345" s="202">
        <f aca="true" t="shared" si="47" ref="H345:J346">H346</f>
        <v>70</v>
      </c>
      <c r="I345" s="202">
        <f t="shared" si="47"/>
        <v>0</v>
      </c>
      <c r="J345" s="202">
        <f t="shared" si="47"/>
        <v>0</v>
      </c>
    </row>
    <row r="346" spans="1:10" ht="45" customHeight="1">
      <c r="A346" s="190"/>
      <c r="B346" s="270" t="s">
        <v>618</v>
      </c>
      <c r="C346" s="189"/>
      <c r="D346" s="183" t="s">
        <v>16</v>
      </c>
      <c r="E346" s="186" t="s">
        <v>99</v>
      </c>
      <c r="F346" s="186" t="s">
        <v>356</v>
      </c>
      <c r="G346" s="186"/>
      <c r="H346" s="191">
        <f t="shared" si="47"/>
        <v>70</v>
      </c>
      <c r="I346" s="191">
        <f t="shared" si="47"/>
        <v>0</v>
      </c>
      <c r="J346" s="191">
        <f t="shared" si="47"/>
        <v>0</v>
      </c>
    </row>
    <row r="347" spans="1:10" ht="45" customHeight="1">
      <c r="A347" s="204"/>
      <c r="B347" s="252" t="s">
        <v>288</v>
      </c>
      <c r="C347" s="206"/>
      <c r="D347" s="207" t="s">
        <v>16</v>
      </c>
      <c r="E347" s="206" t="s">
        <v>99</v>
      </c>
      <c r="F347" s="206" t="s">
        <v>357</v>
      </c>
      <c r="G347" s="206"/>
      <c r="H347" s="212">
        <f aca="true" t="shared" si="48" ref="H347:J353">H348</f>
        <v>70</v>
      </c>
      <c r="I347" s="212">
        <f t="shared" si="48"/>
        <v>0</v>
      </c>
      <c r="J347" s="212">
        <f t="shared" si="48"/>
        <v>0</v>
      </c>
    </row>
    <row r="348" spans="1:10" ht="30" customHeight="1">
      <c r="A348" s="27"/>
      <c r="B348" s="232" t="s">
        <v>50</v>
      </c>
      <c r="C348" s="29"/>
      <c r="D348" s="30" t="s">
        <v>16</v>
      </c>
      <c r="E348" s="29" t="s">
        <v>99</v>
      </c>
      <c r="F348" s="29" t="s">
        <v>357</v>
      </c>
      <c r="G348" s="29" t="s">
        <v>64</v>
      </c>
      <c r="H348" s="59">
        <f t="shared" si="48"/>
        <v>70</v>
      </c>
      <c r="I348" s="59">
        <f t="shared" si="48"/>
        <v>0</v>
      </c>
      <c r="J348" s="59">
        <f t="shared" si="48"/>
        <v>0</v>
      </c>
    </row>
    <row r="349" spans="1:10" ht="30" customHeight="1">
      <c r="A349" s="27"/>
      <c r="B349" s="232" t="s">
        <v>51</v>
      </c>
      <c r="C349" s="29"/>
      <c r="D349" s="30" t="s">
        <v>16</v>
      </c>
      <c r="E349" s="29" t="s">
        <v>99</v>
      </c>
      <c r="F349" s="29" t="s">
        <v>357</v>
      </c>
      <c r="G349" s="29" t="s">
        <v>52</v>
      </c>
      <c r="H349" s="59">
        <f>50+20</f>
        <v>70</v>
      </c>
      <c r="I349" s="59">
        <v>0</v>
      </c>
      <c r="J349" s="59">
        <v>0</v>
      </c>
    </row>
    <row r="350" spans="1:10" ht="15" customHeight="1" hidden="1">
      <c r="A350" s="201"/>
      <c r="B350" s="273" t="s">
        <v>570</v>
      </c>
      <c r="C350" s="136"/>
      <c r="D350" s="136" t="s">
        <v>16</v>
      </c>
      <c r="E350" s="136" t="s">
        <v>99</v>
      </c>
      <c r="F350" s="136" t="s">
        <v>619</v>
      </c>
      <c r="G350" s="136"/>
      <c r="H350" s="202">
        <f aca="true" t="shared" si="49" ref="H350:J351">H351</f>
        <v>0</v>
      </c>
      <c r="I350" s="202">
        <f t="shared" si="49"/>
        <v>0</v>
      </c>
      <c r="J350" s="202">
        <f t="shared" si="49"/>
        <v>0</v>
      </c>
    </row>
    <row r="351" spans="1:10" ht="15" customHeight="1" hidden="1">
      <c r="A351" s="190"/>
      <c r="B351" s="270" t="s">
        <v>620</v>
      </c>
      <c r="C351" s="189"/>
      <c r="D351" s="183" t="s">
        <v>16</v>
      </c>
      <c r="E351" s="186" t="s">
        <v>99</v>
      </c>
      <c r="F351" s="186" t="s">
        <v>621</v>
      </c>
      <c r="G351" s="186"/>
      <c r="H351" s="191">
        <f t="shared" si="49"/>
        <v>0</v>
      </c>
      <c r="I351" s="191">
        <f t="shared" si="49"/>
        <v>0</v>
      </c>
      <c r="J351" s="191">
        <f t="shared" si="49"/>
        <v>0</v>
      </c>
    </row>
    <row r="352" spans="1:10" ht="45" customHeight="1" hidden="1">
      <c r="A352" s="204"/>
      <c r="B352" s="252" t="s">
        <v>289</v>
      </c>
      <c r="C352" s="206"/>
      <c r="D352" s="207" t="s">
        <v>16</v>
      </c>
      <c r="E352" s="206" t="s">
        <v>99</v>
      </c>
      <c r="F352" s="206" t="s">
        <v>622</v>
      </c>
      <c r="G352" s="206"/>
      <c r="H352" s="212">
        <f t="shared" si="48"/>
        <v>0</v>
      </c>
      <c r="I352" s="212">
        <f t="shared" si="48"/>
        <v>0</v>
      </c>
      <c r="J352" s="212">
        <f t="shared" si="48"/>
        <v>0</v>
      </c>
    </row>
    <row r="353" spans="1:10" ht="30" customHeight="1" hidden="1">
      <c r="A353" s="27"/>
      <c r="B353" s="232" t="s">
        <v>50</v>
      </c>
      <c r="C353" s="29"/>
      <c r="D353" s="30" t="s">
        <v>16</v>
      </c>
      <c r="E353" s="29" t="s">
        <v>99</v>
      </c>
      <c r="F353" s="29" t="s">
        <v>622</v>
      </c>
      <c r="G353" s="29" t="s">
        <v>64</v>
      </c>
      <c r="H353" s="59">
        <f t="shared" si="48"/>
        <v>0</v>
      </c>
      <c r="I353" s="59">
        <f t="shared" si="48"/>
        <v>0</v>
      </c>
      <c r="J353" s="59">
        <f t="shared" si="48"/>
        <v>0</v>
      </c>
    </row>
    <row r="354" spans="1:10" ht="30" customHeight="1" hidden="1">
      <c r="A354" s="27"/>
      <c r="B354" s="232" t="s">
        <v>51</v>
      </c>
      <c r="C354" s="29"/>
      <c r="D354" s="30" t="s">
        <v>16</v>
      </c>
      <c r="E354" s="29" t="s">
        <v>99</v>
      </c>
      <c r="F354" s="29" t="s">
        <v>622</v>
      </c>
      <c r="G354" s="29" t="s">
        <v>52</v>
      </c>
      <c r="H354" s="59">
        <v>0</v>
      </c>
      <c r="I354" s="59">
        <v>0</v>
      </c>
      <c r="J354" s="59">
        <v>0</v>
      </c>
    </row>
    <row r="355" spans="1:10" ht="45" customHeight="1">
      <c r="A355" s="168"/>
      <c r="B355" s="274" t="s">
        <v>260</v>
      </c>
      <c r="C355" s="155"/>
      <c r="D355" s="155" t="s">
        <v>16</v>
      </c>
      <c r="E355" s="162" t="s">
        <v>99</v>
      </c>
      <c r="F355" s="155" t="s">
        <v>229</v>
      </c>
      <c r="G355" s="162" t="s">
        <v>33</v>
      </c>
      <c r="H355" s="156">
        <f>H356+H361+H369</f>
        <v>12450</v>
      </c>
      <c r="I355" s="156">
        <f>I356+I361+I369</f>
        <v>0</v>
      </c>
      <c r="J355" s="156">
        <f>J356+J361+J369</f>
        <v>0</v>
      </c>
    </row>
    <row r="356" spans="1:10" ht="15" customHeight="1">
      <c r="A356" s="201"/>
      <c r="B356" s="246" t="s">
        <v>575</v>
      </c>
      <c r="C356" s="135"/>
      <c r="D356" s="136" t="s">
        <v>16</v>
      </c>
      <c r="E356" s="136" t="s">
        <v>99</v>
      </c>
      <c r="F356" s="135" t="s">
        <v>623</v>
      </c>
      <c r="G356" s="136"/>
      <c r="H356" s="198">
        <f aca="true" t="shared" si="50" ref="H356:J357">H357</f>
        <v>12000</v>
      </c>
      <c r="I356" s="198">
        <f t="shared" si="50"/>
        <v>0</v>
      </c>
      <c r="J356" s="198">
        <f t="shared" si="50"/>
        <v>0</v>
      </c>
    </row>
    <row r="357" spans="1:10" ht="30" customHeight="1">
      <c r="A357" s="181"/>
      <c r="B357" s="277" t="s">
        <v>624</v>
      </c>
      <c r="C357" s="183"/>
      <c r="D357" s="183" t="s">
        <v>16</v>
      </c>
      <c r="E357" s="186" t="s">
        <v>99</v>
      </c>
      <c r="F357" s="183" t="s">
        <v>625</v>
      </c>
      <c r="G357" s="186" t="s">
        <v>33</v>
      </c>
      <c r="H357" s="184">
        <f t="shared" si="50"/>
        <v>12000</v>
      </c>
      <c r="I357" s="184">
        <f t="shared" si="50"/>
        <v>0</v>
      </c>
      <c r="J357" s="184">
        <f t="shared" si="50"/>
        <v>0</v>
      </c>
    </row>
    <row r="358" spans="1:10" ht="30" customHeight="1">
      <c r="A358" s="204"/>
      <c r="B358" s="252" t="s">
        <v>259</v>
      </c>
      <c r="C358" s="207"/>
      <c r="D358" s="207" t="s">
        <v>16</v>
      </c>
      <c r="E358" s="206" t="s">
        <v>99</v>
      </c>
      <c r="F358" s="213" t="s">
        <v>626</v>
      </c>
      <c r="G358" s="206"/>
      <c r="H358" s="212">
        <f>H360</f>
        <v>12000</v>
      </c>
      <c r="I358" s="212">
        <f>I360</f>
        <v>0</v>
      </c>
      <c r="J358" s="212">
        <f>J360</f>
        <v>0</v>
      </c>
    </row>
    <row r="359" spans="1:10" ht="30" customHeight="1">
      <c r="A359" s="27"/>
      <c r="B359" s="280" t="s">
        <v>50</v>
      </c>
      <c r="C359" s="30"/>
      <c r="D359" s="30" t="s">
        <v>16</v>
      </c>
      <c r="E359" s="29" t="s">
        <v>99</v>
      </c>
      <c r="F359" s="32" t="s">
        <v>626</v>
      </c>
      <c r="G359" s="29" t="s">
        <v>64</v>
      </c>
      <c r="H359" s="59">
        <f>H360</f>
        <v>12000</v>
      </c>
      <c r="I359" s="59">
        <f>I360</f>
        <v>0</v>
      </c>
      <c r="J359" s="59">
        <f>J360</f>
        <v>0</v>
      </c>
    </row>
    <row r="360" spans="1:10" ht="30" customHeight="1">
      <c r="A360" s="27"/>
      <c r="B360" s="232" t="s">
        <v>51</v>
      </c>
      <c r="C360" s="30"/>
      <c r="D360" s="30" t="s">
        <v>16</v>
      </c>
      <c r="E360" s="29" t="s">
        <v>99</v>
      </c>
      <c r="F360" s="32" t="s">
        <v>626</v>
      </c>
      <c r="G360" s="29" t="s">
        <v>52</v>
      </c>
      <c r="H360" s="59">
        <f>2000+10000</f>
        <v>12000</v>
      </c>
      <c r="I360" s="59">
        <v>0</v>
      </c>
      <c r="J360" s="59">
        <v>0</v>
      </c>
    </row>
    <row r="361" spans="1:10" ht="15" customHeight="1">
      <c r="A361" s="201"/>
      <c r="B361" s="273" t="s">
        <v>572</v>
      </c>
      <c r="C361" s="136"/>
      <c r="D361" s="136" t="s">
        <v>16</v>
      </c>
      <c r="E361" s="136" t="s">
        <v>99</v>
      </c>
      <c r="F361" s="319" t="s">
        <v>358</v>
      </c>
      <c r="G361" s="136"/>
      <c r="H361" s="202">
        <f>H362</f>
        <v>450</v>
      </c>
      <c r="I361" s="202">
        <f>I362</f>
        <v>0</v>
      </c>
      <c r="J361" s="202">
        <f>J362</f>
        <v>0</v>
      </c>
    </row>
    <row r="362" spans="1:10" ht="30" customHeight="1">
      <c r="A362" s="181"/>
      <c r="B362" s="277" t="s">
        <v>627</v>
      </c>
      <c r="C362" s="183"/>
      <c r="D362" s="183" t="s">
        <v>16</v>
      </c>
      <c r="E362" s="186" t="s">
        <v>99</v>
      </c>
      <c r="F362" s="183" t="s">
        <v>359</v>
      </c>
      <c r="G362" s="186" t="s">
        <v>33</v>
      </c>
      <c r="H362" s="184">
        <f>H363+H366</f>
        <v>450</v>
      </c>
      <c r="I362" s="184">
        <f>I363+I366</f>
        <v>0</v>
      </c>
      <c r="J362" s="184">
        <f>J363+J366</f>
        <v>0</v>
      </c>
    </row>
    <row r="363" spans="1:10" ht="45" customHeight="1" hidden="1">
      <c r="A363" s="204"/>
      <c r="B363" s="252" t="s">
        <v>96</v>
      </c>
      <c r="C363" s="206"/>
      <c r="D363" s="206" t="s">
        <v>16</v>
      </c>
      <c r="E363" s="206" t="s">
        <v>99</v>
      </c>
      <c r="F363" s="206" t="s">
        <v>360</v>
      </c>
      <c r="G363" s="206"/>
      <c r="H363" s="212">
        <f>H365</f>
        <v>0</v>
      </c>
      <c r="I363" s="212">
        <f>I365</f>
        <v>0</v>
      </c>
      <c r="J363" s="212">
        <f>J365</f>
        <v>0</v>
      </c>
    </row>
    <row r="364" spans="1:10" ht="30" customHeight="1" hidden="1">
      <c r="A364" s="27"/>
      <c r="B364" s="232" t="s">
        <v>50</v>
      </c>
      <c r="C364" s="29"/>
      <c r="D364" s="29" t="s">
        <v>16</v>
      </c>
      <c r="E364" s="29" t="s">
        <v>99</v>
      </c>
      <c r="F364" s="29" t="s">
        <v>360</v>
      </c>
      <c r="G364" s="29" t="s">
        <v>64</v>
      </c>
      <c r="H364" s="59">
        <f>H365</f>
        <v>0</v>
      </c>
      <c r="I364" s="59">
        <f>I365</f>
        <v>0</v>
      </c>
      <c r="J364" s="59">
        <f>J365</f>
        <v>0</v>
      </c>
    </row>
    <row r="365" spans="1:10" ht="30" customHeight="1" hidden="1">
      <c r="A365" s="27"/>
      <c r="B365" s="232" t="s">
        <v>51</v>
      </c>
      <c r="C365" s="29"/>
      <c r="D365" s="29" t="s">
        <v>16</v>
      </c>
      <c r="E365" s="29" t="s">
        <v>99</v>
      </c>
      <c r="F365" s="29" t="s">
        <v>360</v>
      </c>
      <c r="G365" s="29" t="s">
        <v>52</v>
      </c>
      <c r="H365" s="59">
        <v>0</v>
      </c>
      <c r="I365" s="59">
        <v>0</v>
      </c>
      <c r="J365" s="59">
        <v>0</v>
      </c>
    </row>
    <row r="366" spans="1:10" ht="15" customHeight="1">
      <c r="A366" s="204"/>
      <c r="B366" s="252" t="s">
        <v>202</v>
      </c>
      <c r="C366" s="206"/>
      <c r="D366" s="206" t="s">
        <v>16</v>
      </c>
      <c r="E366" s="206" t="s">
        <v>99</v>
      </c>
      <c r="F366" s="206" t="s">
        <v>361</v>
      </c>
      <c r="G366" s="206"/>
      <c r="H366" s="212">
        <f aca="true" t="shared" si="51" ref="H366:J367">H367</f>
        <v>450</v>
      </c>
      <c r="I366" s="212">
        <f t="shared" si="51"/>
        <v>0</v>
      </c>
      <c r="J366" s="212">
        <f t="shared" si="51"/>
        <v>0</v>
      </c>
    </row>
    <row r="367" spans="1:10" ht="30" customHeight="1">
      <c r="A367" s="27"/>
      <c r="B367" s="232" t="s">
        <v>50</v>
      </c>
      <c r="C367" s="29"/>
      <c r="D367" s="29" t="s">
        <v>16</v>
      </c>
      <c r="E367" s="29" t="s">
        <v>99</v>
      </c>
      <c r="F367" s="29" t="s">
        <v>361</v>
      </c>
      <c r="G367" s="29" t="s">
        <v>64</v>
      </c>
      <c r="H367" s="59">
        <f t="shared" si="51"/>
        <v>450</v>
      </c>
      <c r="I367" s="59">
        <f t="shared" si="51"/>
        <v>0</v>
      </c>
      <c r="J367" s="59">
        <f t="shared" si="51"/>
        <v>0</v>
      </c>
    </row>
    <row r="368" spans="1:10" ht="30" customHeight="1">
      <c r="A368" s="27"/>
      <c r="B368" s="232" t="s">
        <v>51</v>
      </c>
      <c r="C368" s="29"/>
      <c r="D368" s="29" t="s">
        <v>16</v>
      </c>
      <c r="E368" s="29" t="s">
        <v>99</v>
      </c>
      <c r="F368" s="29" t="s">
        <v>361</v>
      </c>
      <c r="G368" s="29" t="s">
        <v>52</v>
      </c>
      <c r="H368" s="59">
        <f>150+200+100</f>
        <v>450</v>
      </c>
      <c r="I368" s="59">
        <v>0</v>
      </c>
      <c r="J368" s="59">
        <v>0</v>
      </c>
    </row>
    <row r="369" spans="1:10" ht="15" customHeight="1" hidden="1">
      <c r="A369" s="201"/>
      <c r="B369" s="273" t="s">
        <v>570</v>
      </c>
      <c r="C369" s="136"/>
      <c r="D369" s="136" t="s">
        <v>16</v>
      </c>
      <c r="E369" s="136" t="s">
        <v>99</v>
      </c>
      <c r="F369" s="319" t="s">
        <v>628</v>
      </c>
      <c r="G369" s="136"/>
      <c r="H369" s="202">
        <f>H370</f>
        <v>0</v>
      </c>
      <c r="I369" s="202">
        <f>I370</f>
        <v>0</v>
      </c>
      <c r="J369" s="202">
        <f>J370</f>
        <v>0</v>
      </c>
    </row>
    <row r="370" spans="1:10" ht="30" customHeight="1" hidden="1">
      <c r="A370" s="181"/>
      <c r="B370" s="277" t="s">
        <v>630</v>
      </c>
      <c r="C370" s="183"/>
      <c r="D370" s="183" t="s">
        <v>16</v>
      </c>
      <c r="E370" s="186" t="s">
        <v>99</v>
      </c>
      <c r="F370" s="183" t="s">
        <v>629</v>
      </c>
      <c r="G370" s="186" t="s">
        <v>33</v>
      </c>
      <c r="H370" s="184">
        <f>H371+H374</f>
        <v>0</v>
      </c>
      <c r="I370" s="184">
        <f>I371+I374</f>
        <v>0</v>
      </c>
      <c r="J370" s="184">
        <f>J371+J374</f>
        <v>0</v>
      </c>
    </row>
    <row r="371" spans="1:10" ht="45" customHeight="1" hidden="1">
      <c r="A371" s="204"/>
      <c r="B371" s="252" t="s">
        <v>631</v>
      </c>
      <c r="C371" s="207"/>
      <c r="D371" s="207" t="s">
        <v>16</v>
      </c>
      <c r="E371" s="206" t="s">
        <v>99</v>
      </c>
      <c r="F371" s="213" t="s">
        <v>632</v>
      </c>
      <c r="G371" s="206"/>
      <c r="H371" s="212">
        <f>H373</f>
        <v>0</v>
      </c>
      <c r="I371" s="212">
        <f>I373</f>
        <v>0</v>
      </c>
      <c r="J371" s="212">
        <f>J373</f>
        <v>0</v>
      </c>
    </row>
    <row r="372" spans="1:10" ht="30" customHeight="1" hidden="1">
      <c r="A372" s="27"/>
      <c r="B372" s="280" t="s">
        <v>50</v>
      </c>
      <c r="C372" s="30"/>
      <c r="D372" s="30" t="s">
        <v>16</v>
      </c>
      <c r="E372" s="29" t="s">
        <v>99</v>
      </c>
      <c r="F372" s="32" t="s">
        <v>632</v>
      </c>
      <c r="G372" s="29" t="s">
        <v>64</v>
      </c>
      <c r="H372" s="59">
        <f>H373</f>
        <v>0</v>
      </c>
      <c r="I372" s="59">
        <f>I373</f>
        <v>0</v>
      </c>
      <c r="J372" s="59">
        <f>J373</f>
        <v>0</v>
      </c>
    </row>
    <row r="373" spans="1:10" ht="30" customHeight="1" hidden="1">
      <c r="A373" s="27"/>
      <c r="B373" s="232" t="s">
        <v>51</v>
      </c>
      <c r="C373" s="30"/>
      <c r="D373" s="30" t="s">
        <v>16</v>
      </c>
      <c r="E373" s="29" t="s">
        <v>99</v>
      </c>
      <c r="F373" s="32" t="s">
        <v>632</v>
      </c>
      <c r="G373" s="29" t="s">
        <v>52</v>
      </c>
      <c r="H373" s="59">
        <v>0</v>
      </c>
      <c r="I373" s="59">
        <v>0</v>
      </c>
      <c r="J373" s="59">
        <v>0</v>
      </c>
    </row>
    <row r="374" spans="1:10" ht="30" customHeight="1" hidden="1">
      <c r="A374" s="204"/>
      <c r="B374" s="252" t="s">
        <v>297</v>
      </c>
      <c r="C374" s="207"/>
      <c r="D374" s="207" t="s">
        <v>16</v>
      </c>
      <c r="E374" s="206" t="s">
        <v>99</v>
      </c>
      <c r="F374" s="213" t="s">
        <v>633</v>
      </c>
      <c r="G374" s="206"/>
      <c r="H374" s="212">
        <f>H376</f>
        <v>0</v>
      </c>
      <c r="I374" s="212">
        <f>I376</f>
        <v>0</v>
      </c>
      <c r="J374" s="212">
        <f>J376</f>
        <v>0</v>
      </c>
    </row>
    <row r="375" spans="1:10" ht="30" customHeight="1" hidden="1">
      <c r="A375" s="27"/>
      <c r="B375" s="280" t="s">
        <v>50</v>
      </c>
      <c r="C375" s="30"/>
      <c r="D375" s="30" t="s">
        <v>16</v>
      </c>
      <c r="E375" s="29" t="s">
        <v>99</v>
      </c>
      <c r="F375" s="32" t="s">
        <v>633</v>
      </c>
      <c r="G375" s="29" t="s">
        <v>64</v>
      </c>
      <c r="H375" s="59">
        <f>H376</f>
        <v>0</v>
      </c>
      <c r="I375" s="59">
        <f>I376</f>
        <v>0</v>
      </c>
      <c r="J375" s="59">
        <f>J376</f>
        <v>0</v>
      </c>
    </row>
    <row r="376" spans="1:10" ht="30" customHeight="1" hidden="1">
      <c r="A376" s="27"/>
      <c r="B376" s="232" t="s">
        <v>51</v>
      </c>
      <c r="C376" s="30"/>
      <c r="D376" s="30" t="s">
        <v>16</v>
      </c>
      <c r="E376" s="29" t="s">
        <v>99</v>
      </c>
      <c r="F376" s="32" t="s">
        <v>633</v>
      </c>
      <c r="G376" s="29" t="s">
        <v>52</v>
      </c>
      <c r="H376" s="59">
        <v>0</v>
      </c>
      <c r="I376" s="59">
        <v>0</v>
      </c>
      <c r="J376" s="59">
        <v>0</v>
      </c>
    </row>
    <row r="377" spans="1:10" ht="45" customHeight="1">
      <c r="A377" s="158"/>
      <c r="B377" s="272" t="s">
        <v>230</v>
      </c>
      <c r="C377" s="173"/>
      <c r="D377" s="173" t="s">
        <v>16</v>
      </c>
      <c r="E377" s="174" t="s">
        <v>99</v>
      </c>
      <c r="F377" s="159" t="s">
        <v>175</v>
      </c>
      <c r="G377" s="175"/>
      <c r="H377" s="176">
        <f aca="true" t="shared" si="52" ref="H377:J378">H378</f>
        <v>3400</v>
      </c>
      <c r="I377" s="176">
        <f t="shared" si="52"/>
        <v>326</v>
      </c>
      <c r="J377" s="176">
        <f t="shared" si="52"/>
        <v>20561</v>
      </c>
    </row>
    <row r="378" spans="1:10" ht="15" customHeight="1">
      <c r="A378" s="27"/>
      <c r="B378" s="232" t="s">
        <v>127</v>
      </c>
      <c r="C378" s="49"/>
      <c r="D378" s="30" t="s">
        <v>16</v>
      </c>
      <c r="E378" s="29" t="s">
        <v>99</v>
      </c>
      <c r="F378" s="33" t="s">
        <v>176</v>
      </c>
      <c r="G378" s="50"/>
      <c r="H378" s="58">
        <f t="shared" si="52"/>
        <v>3400</v>
      </c>
      <c r="I378" s="58">
        <f t="shared" si="52"/>
        <v>326</v>
      </c>
      <c r="J378" s="58">
        <f t="shared" si="52"/>
        <v>20561</v>
      </c>
    </row>
    <row r="379" spans="1:10" ht="15" customHeight="1">
      <c r="A379" s="27"/>
      <c r="B379" s="232" t="s">
        <v>127</v>
      </c>
      <c r="C379" s="49"/>
      <c r="D379" s="30" t="s">
        <v>16</v>
      </c>
      <c r="E379" s="29" t="s">
        <v>99</v>
      </c>
      <c r="F379" s="33" t="s">
        <v>177</v>
      </c>
      <c r="G379" s="50"/>
      <c r="H379" s="58">
        <f>H380+H383+H388+H393</f>
        <v>3400</v>
      </c>
      <c r="I379" s="58">
        <f>I380+I383+I388+I393</f>
        <v>326</v>
      </c>
      <c r="J379" s="58">
        <f>J380+J383+J388+J393</f>
        <v>20561</v>
      </c>
    </row>
    <row r="380" spans="1:10" ht="30" customHeight="1" hidden="1">
      <c r="A380" s="204"/>
      <c r="B380" s="252" t="s">
        <v>276</v>
      </c>
      <c r="C380" s="207"/>
      <c r="D380" s="207" t="s">
        <v>16</v>
      </c>
      <c r="E380" s="206" t="s">
        <v>99</v>
      </c>
      <c r="F380" s="215" t="s">
        <v>275</v>
      </c>
      <c r="G380" s="206"/>
      <c r="H380" s="212">
        <f>H382+H384</f>
        <v>0</v>
      </c>
      <c r="I380" s="212">
        <f>I382+I384</f>
        <v>0</v>
      </c>
      <c r="J380" s="212">
        <f>J382+J384</f>
        <v>0</v>
      </c>
    </row>
    <row r="381" spans="1:10" ht="30" customHeight="1" hidden="1">
      <c r="A381" s="27"/>
      <c r="B381" s="232" t="s">
        <v>50</v>
      </c>
      <c r="C381" s="30"/>
      <c r="D381" s="30" t="s">
        <v>16</v>
      </c>
      <c r="E381" s="29" t="s">
        <v>99</v>
      </c>
      <c r="F381" s="33" t="s">
        <v>275</v>
      </c>
      <c r="G381" s="29" t="s">
        <v>64</v>
      </c>
      <c r="H381" s="59">
        <f>H382</f>
        <v>0</v>
      </c>
      <c r="I381" s="59">
        <f>I382</f>
        <v>0</v>
      </c>
      <c r="J381" s="59">
        <f>J382</f>
        <v>0</v>
      </c>
    </row>
    <row r="382" spans="1:10" ht="30" customHeight="1" hidden="1">
      <c r="A382" s="27"/>
      <c r="B382" s="232" t="s">
        <v>51</v>
      </c>
      <c r="C382" s="30"/>
      <c r="D382" s="30" t="s">
        <v>16</v>
      </c>
      <c r="E382" s="29" t="s">
        <v>99</v>
      </c>
      <c r="F382" s="33" t="s">
        <v>275</v>
      </c>
      <c r="G382" s="33" t="s">
        <v>52</v>
      </c>
      <c r="H382" s="59">
        <v>0</v>
      </c>
      <c r="I382" s="59">
        <v>0</v>
      </c>
      <c r="J382" s="59">
        <v>0</v>
      </c>
    </row>
    <row r="383" spans="1:10" ht="30" customHeight="1" hidden="1">
      <c r="A383" s="204"/>
      <c r="B383" s="256" t="s">
        <v>106</v>
      </c>
      <c r="C383" s="220"/>
      <c r="D383" s="207" t="s">
        <v>16</v>
      </c>
      <c r="E383" s="206" t="s">
        <v>99</v>
      </c>
      <c r="F383" s="215" t="s">
        <v>201</v>
      </c>
      <c r="G383" s="221"/>
      <c r="H383" s="208">
        <f>H385+H387</f>
        <v>0</v>
      </c>
      <c r="I383" s="208">
        <f>I385+I387</f>
        <v>0</v>
      </c>
      <c r="J383" s="208">
        <f>J385+J387</f>
        <v>0</v>
      </c>
    </row>
    <row r="384" spans="1:10" ht="30" customHeight="1" hidden="1">
      <c r="A384" s="27"/>
      <c r="B384" s="237" t="s">
        <v>50</v>
      </c>
      <c r="C384" s="49"/>
      <c r="D384" s="30" t="s">
        <v>16</v>
      </c>
      <c r="E384" s="29" t="s">
        <v>99</v>
      </c>
      <c r="F384" s="33" t="s">
        <v>201</v>
      </c>
      <c r="G384" s="29" t="s">
        <v>64</v>
      </c>
      <c r="H384" s="58">
        <f>H385</f>
        <v>0</v>
      </c>
      <c r="I384" s="58">
        <f>I385</f>
        <v>0</v>
      </c>
      <c r="J384" s="58">
        <f>J385</f>
        <v>0</v>
      </c>
    </row>
    <row r="385" spans="1:10" ht="30" customHeight="1" hidden="1">
      <c r="A385" s="27"/>
      <c r="B385" s="232" t="s">
        <v>51</v>
      </c>
      <c r="C385" s="49"/>
      <c r="D385" s="30" t="s">
        <v>16</v>
      </c>
      <c r="E385" s="29" t="s">
        <v>99</v>
      </c>
      <c r="F385" s="33" t="s">
        <v>201</v>
      </c>
      <c r="G385" s="29" t="s">
        <v>52</v>
      </c>
      <c r="H385" s="58">
        <v>0</v>
      </c>
      <c r="I385" s="58">
        <v>0</v>
      </c>
      <c r="J385" s="58">
        <v>0</v>
      </c>
    </row>
    <row r="386" spans="1:10" ht="15" customHeight="1" hidden="1">
      <c r="A386" s="27"/>
      <c r="B386" s="232" t="s">
        <v>78</v>
      </c>
      <c r="C386" s="49"/>
      <c r="D386" s="30" t="s">
        <v>16</v>
      </c>
      <c r="E386" s="29" t="s">
        <v>99</v>
      </c>
      <c r="F386" s="33" t="s">
        <v>201</v>
      </c>
      <c r="G386" s="29" t="s">
        <v>79</v>
      </c>
      <c r="H386" s="58">
        <f aca="true" t="shared" si="53" ref="H386:J391">H387</f>
        <v>0</v>
      </c>
      <c r="I386" s="58">
        <f t="shared" si="53"/>
        <v>0</v>
      </c>
      <c r="J386" s="58">
        <f t="shared" si="53"/>
        <v>0</v>
      </c>
    </row>
    <row r="387" spans="1:10" ht="15" customHeight="1" hidden="1">
      <c r="A387" s="27"/>
      <c r="B387" s="232" t="s">
        <v>167</v>
      </c>
      <c r="C387" s="49"/>
      <c r="D387" s="30" t="s">
        <v>16</v>
      </c>
      <c r="E387" s="29" t="s">
        <v>99</v>
      </c>
      <c r="F387" s="33" t="s">
        <v>201</v>
      </c>
      <c r="G387" s="29" t="s">
        <v>168</v>
      </c>
      <c r="H387" s="58">
        <v>0</v>
      </c>
      <c r="I387" s="58">
        <v>0</v>
      </c>
      <c r="J387" s="58">
        <v>0</v>
      </c>
    </row>
    <row r="388" spans="1:10" ht="15" customHeight="1">
      <c r="A388" s="204"/>
      <c r="B388" s="252" t="s">
        <v>202</v>
      </c>
      <c r="C388" s="207"/>
      <c r="D388" s="207" t="s">
        <v>16</v>
      </c>
      <c r="E388" s="206" t="s">
        <v>99</v>
      </c>
      <c r="F388" s="215" t="s">
        <v>203</v>
      </c>
      <c r="G388" s="206"/>
      <c r="H388" s="212">
        <f>H390+H392</f>
        <v>3400</v>
      </c>
      <c r="I388" s="212">
        <f>I390+I392</f>
        <v>326</v>
      </c>
      <c r="J388" s="212">
        <f>J390+J392</f>
        <v>20561</v>
      </c>
    </row>
    <row r="389" spans="1:10" ht="30" customHeight="1">
      <c r="A389" s="27"/>
      <c r="B389" s="232" t="s">
        <v>50</v>
      </c>
      <c r="C389" s="30"/>
      <c r="D389" s="30" t="s">
        <v>16</v>
      </c>
      <c r="E389" s="29" t="s">
        <v>99</v>
      </c>
      <c r="F389" s="33" t="s">
        <v>203</v>
      </c>
      <c r="G389" s="29" t="s">
        <v>64</v>
      </c>
      <c r="H389" s="59">
        <f t="shared" si="53"/>
        <v>3400</v>
      </c>
      <c r="I389" s="59">
        <f t="shared" si="53"/>
        <v>326</v>
      </c>
      <c r="J389" s="59">
        <f t="shared" si="53"/>
        <v>20561</v>
      </c>
    </row>
    <row r="390" spans="1:10" ht="30" customHeight="1">
      <c r="A390" s="27"/>
      <c r="B390" s="232" t="s">
        <v>51</v>
      </c>
      <c r="C390" s="30"/>
      <c r="D390" s="30" t="s">
        <v>16</v>
      </c>
      <c r="E390" s="29" t="s">
        <v>99</v>
      </c>
      <c r="F390" s="33" t="s">
        <v>203</v>
      </c>
      <c r="G390" s="33" t="s">
        <v>52</v>
      </c>
      <c r="H390" s="59">
        <f>400+3000</f>
        <v>3400</v>
      </c>
      <c r="I390" s="59">
        <f>400+2959-2959-74</f>
        <v>326</v>
      </c>
      <c r="J390" s="59">
        <f>400+25000-4839</f>
        <v>20561</v>
      </c>
    </row>
    <row r="391" spans="1:10" ht="15" customHeight="1" hidden="1">
      <c r="A391" s="27"/>
      <c r="B391" s="232" t="s">
        <v>78</v>
      </c>
      <c r="C391" s="30"/>
      <c r="D391" s="30" t="s">
        <v>16</v>
      </c>
      <c r="E391" s="29" t="s">
        <v>99</v>
      </c>
      <c r="F391" s="33" t="s">
        <v>203</v>
      </c>
      <c r="G391" s="33" t="s">
        <v>79</v>
      </c>
      <c r="H391" s="59">
        <f t="shared" si="53"/>
        <v>0</v>
      </c>
      <c r="I391" s="59">
        <f t="shared" si="53"/>
        <v>0</v>
      </c>
      <c r="J391" s="59">
        <f t="shared" si="53"/>
        <v>0</v>
      </c>
    </row>
    <row r="392" spans="1:10" ht="15" customHeight="1" hidden="1">
      <c r="A392" s="27"/>
      <c r="B392" s="232" t="s">
        <v>167</v>
      </c>
      <c r="C392" s="30"/>
      <c r="D392" s="30" t="s">
        <v>16</v>
      </c>
      <c r="E392" s="29" t="s">
        <v>99</v>
      </c>
      <c r="F392" s="33" t="s">
        <v>203</v>
      </c>
      <c r="G392" s="33" t="s">
        <v>168</v>
      </c>
      <c r="H392" s="59">
        <v>0</v>
      </c>
      <c r="I392" s="59">
        <v>0</v>
      </c>
      <c r="J392" s="59">
        <v>0</v>
      </c>
    </row>
    <row r="393" spans="1:10" ht="30" customHeight="1" hidden="1">
      <c r="A393" s="204"/>
      <c r="B393" s="252" t="s">
        <v>216</v>
      </c>
      <c r="C393" s="207"/>
      <c r="D393" s="207" t="s">
        <v>16</v>
      </c>
      <c r="E393" s="206" t="s">
        <v>99</v>
      </c>
      <c r="F393" s="206" t="s">
        <v>266</v>
      </c>
      <c r="G393" s="206"/>
      <c r="H393" s="212">
        <f aca="true" t="shared" si="54" ref="H393:J394">H394</f>
        <v>0</v>
      </c>
      <c r="I393" s="212">
        <f t="shared" si="54"/>
        <v>0</v>
      </c>
      <c r="J393" s="212">
        <f t="shared" si="54"/>
        <v>0</v>
      </c>
    </row>
    <row r="394" spans="1:10" ht="30" customHeight="1" hidden="1">
      <c r="A394" s="27"/>
      <c r="B394" s="232" t="s">
        <v>50</v>
      </c>
      <c r="C394" s="30"/>
      <c r="D394" s="30" t="s">
        <v>16</v>
      </c>
      <c r="E394" s="29" t="s">
        <v>99</v>
      </c>
      <c r="F394" s="33" t="s">
        <v>266</v>
      </c>
      <c r="G394" s="30">
        <v>200</v>
      </c>
      <c r="H394" s="59">
        <f t="shared" si="54"/>
        <v>0</v>
      </c>
      <c r="I394" s="59">
        <f t="shared" si="54"/>
        <v>0</v>
      </c>
      <c r="J394" s="59">
        <f t="shared" si="54"/>
        <v>0</v>
      </c>
    </row>
    <row r="395" spans="1:10" ht="30" customHeight="1" hidden="1">
      <c r="A395" s="27"/>
      <c r="B395" s="232" t="s">
        <v>51</v>
      </c>
      <c r="C395" s="30"/>
      <c r="D395" s="30" t="s">
        <v>16</v>
      </c>
      <c r="E395" s="29" t="s">
        <v>99</v>
      </c>
      <c r="F395" s="33" t="s">
        <v>266</v>
      </c>
      <c r="G395" s="30">
        <v>240</v>
      </c>
      <c r="H395" s="59">
        <f>20+350-20-350</f>
        <v>0</v>
      </c>
      <c r="I395" s="59">
        <v>0</v>
      </c>
      <c r="J395" s="59">
        <v>0</v>
      </c>
    </row>
    <row r="396" spans="1:10" ht="15" customHeight="1">
      <c r="A396" s="18" t="s">
        <v>253</v>
      </c>
      <c r="B396" s="266" t="s">
        <v>17</v>
      </c>
      <c r="C396" s="40"/>
      <c r="D396" s="40" t="s">
        <v>18</v>
      </c>
      <c r="E396" s="40"/>
      <c r="F396" s="40"/>
      <c r="G396" s="40"/>
      <c r="H396" s="63">
        <f>H397+H406</f>
        <v>525</v>
      </c>
      <c r="I396" s="63">
        <f>I397+I406</f>
        <v>0</v>
      </c>
      <c r="J396" s="63">
        <f>J397+J406</f>
        <v>0</v>
      </c>
    </row>
    <row r="397" spans="1:10" ht="15" customHeight="1">
      <c r="A397" s="21"/>
      <c r="B397" s="281" t="s">
        <v>239</v>
      </c>
      <c r="C397" s="51"/>
      <c r="D397" s="51" t="s">
        <v>18</v>
      </c>
      <c r="E397" s="51" t="s">
        <v>121</v>
      </c>
      <c r="F397" s="51"/>
      <c r="G397" s="51"/>
      <c r="H397" s="69">
        <f aca="true" t="shared" si="55" ref="H397:J398">H398</f>
        <v>225</v>
      </c>
      <c r="I397" s="69">
        <f t="shared" si="55"/>
        <v>0</v>
      </c>
      <c r="J397" s="69">
        <f t="shared" si="55"/>
        <v>0</v>
      </c>
    </row>
    <row r="398" spans="1:10" ht="60" customHeight="1">
      <c r="A398" s="177"/>
      <c r="B398" s="269" t="s">
        <v>280</v>
      </c>
      <c r="C398" s="162"/>
      <c r="D398" s="162" t="s">
        <v>18</v>
      </c>
      <c r="E398" s="162" t="s">
        <v>121</v>
      </c>
      <c r="F398" s="161" t="s">
        <v>119</v>
      </c>
      <c r="G398" s="162"/>
      <c r="H398" s="156">
        <f>H399</f>
        <v>225</v>
      </c>
      <c r="I398" s="156">
        <f t="shared" si="55"/>
        <v>0</v>
      </c>
      <c r="J398" s="156">
        <f t="shared" si="55"/>
        <v>0</v>
      </c>
    </row>
    <row r="399" spans="1:10" ht="15" customHeight="1">
      <c r="A399" s="201"/>
      <c r="B399" s="273" t="s">
        <v>572</v>
      </c>
      <c r="C399" s="136"/>
      <c r="D399" s="136" t="s">
        <v>18</v>
      </c>
      <c r="E399" s="136" t="s">
        <v>121</v>
      </c>
      <c r="F399" s="196" t="s">
        <v>351</v>
      </c>
      <c r="G399" s="136"/>
      <c r="H399" s="198">
        <f>H400</f>
        <v>225</v>
      </c>
      <c r="I399" s="198">
        <f>I400</f>
        <v>0</v>
      </c>
      <c r="J399" s="198">
        <f>J400</f>
        <v>0</v>
      </c>
    </row>
    <row r="400" spans="1:10" ht="30" customHeight="1">
      <c r="A400" s="194"/>
      <c r="B400" s="277" t="s">
        <v>608</v>
      </c>
      <c r="C400" s="189"/>
      <c r="D400" s="186" t="s">
        <v>18</v>
      </c>
      <c r="E400" s="186" t="s">
        <v>121</v>
      </c>
      <c r="F400" s="186" t="s">
        <v>352</v>
      </c>
      <c r="G400" s="189"/>
      <c r="H400" s="184">
        <f>H401</f>
        <v>225</v>
      </c>
      <c r="I400" s="184">
        <f>I401</f>
        <v>0</v>
      </c>
      <c r="J400" s="184">
        <f>J401</f>
        <v>0</v>
      </c>
    </row>
    <row r="401" spans="1:10" ht="15" customHeight="1">
      <c r="A401" s="204"/>
      <c r="B401" s="256" t="s">
        <v>228</v>
      </c>
      <c r="C401" s="206"/>
      <c r="D401" s="206" t="s">
        <v>18</v>
      </c>
      <c r="E401" s="206" t="s">
        <v>121</v>
      </c>
      <c r="F401" s="206" t="s">
        <v>353</v>
      </c>
      <c r="G401" s="206"/>
      <c r="H401" s="208">
        <f>H403+H405</f>
        <v>225</v>
      </c>
      <c r="I401" s="208">
        <f>I403+I405</f>
        <v>0</v>
      </c>
      <c r="J401" s="208">
        <f>J403+J405</f>
        <v>0</v>
      </c>
    </row>
    <row r="402" spans="1:10" ht="60" customHeight="1">
      <c r="A402" s="27"/>
      <c r="B402" s="232" t="s">
        <v>73</v>
      </c>
      <c r="C402" s="29"/>
      <c r="D402" s="29" t="s">
        <v>18</v>
      </c>
      <c r="E402" s="29" t="s">
        <v>121</v>
      </c>
      <c r="F402" s="29" t="s">
        <v>353</v>
      </c>
      <c r="G402" s="29" t="s">
        <v>74</v>
      </c>
      <c r="H402" s="58">
        <f>H403</f>
        <v>9.5</v>
      </c>
      <c r="I402" s="58">
        <f>I403</f>
        <v>0</v>
      </c>
      <c r="J402" s="58">
        <f>J403</f>
        <v>0</v>
      </c>
    </row>
    <row r="403" spans="1:10" ht="30" customHeight="1">
      <c r="A403" s="27"/>
      <c r="B403" s="232" t="s">
        <v>131</v>
      </c>
      <c r="C403" s="29"/>
      <c r="D403" s="29" t="s">
        <v>18</v>
      </c>
      <c r="E403" s="29" t="s">
        <v>121</v>
      </c>
      <c r="F403" s="29" t="s">
        <v>353</v>
      </c>
      <c r="G403" s="29" t="s">
        <v>132</v>
      </c>
      <c r="H403" s="59">
        <v>9.5</v>
      </c>
      <c r="I403" s="59">
        <v>0</v>
      </c>
      <c r="J403" s="59">
        <v>0</v>
      </c>
    </row>
    <row r="404" spans="1:10" ht="30" customHeight="1">
      <c r="A404" s="27"/>
      <c r="B404" s="237" t="s">
        <v>50</v>
      </c>
      <c r="C404" s="29"/>
      <c r="D404" s="29" t="s">
        <v>18</v>
      </c>
      <c r="E404" s="29" t="s">
        <v>121</v>
      </c>
      <c r="F404" s="29" t="s">
        <v>353</v>
      </c>
      <c r="G404" s="29" t="s">
        <v>64</v>
      </c>
      <c r="H404" s="58">
        <f>H405</f>
        <v>215.5</v>
      </c>
      <c r="I404" s="58">
        <f>I405</f>
        <v>0</v>
      </c>
      <c r="J404" s="58">
        <f>J405</f>
        <v>0</v>
      </c>
    </row>
    <row r="405" spans="1:10" ht="30" customHeight="1">
      <c r="A405" s="27"/>
      <c r="B405" s="232" t="s">
        <v>51</v>
      </c>
      <c r="C405" s="29"/>
      <c r="D405" s="29" t="s">
        <v>18</v>
      </c>
      <c r="E405" s="29" t="s">
        <v>121</v>
      </c>
      <c r="F405" s="29" t="s">
        <v>353</v>
      </c>
      <c r="G405" s="29" t="s">
        <v>52</v>
      </c>
      <c r="H405" s="59">
        <v>215.5</v>
      </c>
      <c r="I405" s="59">
        <v>0</v>
      </c>
      <c r="J405" s="59">
        <v>0</v>
      </c>
    </row>
    <row r="406" spans="1:10" ht="15" customHeight="1">
      <c r="A406" s="21"/>
      <c r="B406" s="281" t="s">
        <v>399</v>
      </c>
      <c r="C406" s="51"/>
      <c r="D406" s="51" t="s">
        <v>18</v>
      </c>
      <c r="E406" s="51" t="s">
        <v>398</v>
      </c>
      <c r="F406" s="51"/>
      <c r="G406" s="51"/>
      <c r="H406" s="69">
        <f aca="true" t="shared" si="56" ref="H406:J407">H407</f>
        <v>300</v>
      </c>
      <c r="I406" s="69">
        <f t="shared" si="56"/>
        <v>0</v>
      </c>
      <c r="J406" s="69">
        <f t="shared" si="56"/>
        <v>0</v>
      </c>
    </row>
    <row r="407" spans="1:10" ht="60" customHeight="1">
      <c r="A407" s="177"/>
      <c r="B407" s="269" t="s">
        <v>280</v>
      </c>
      <c r="C407" s="162"/>
      <c r="D407" s="162" t="s">
        <v>18</v>
      </c>
      <c r="E407" s="162" t="s">
        <v>398</v>
      </c>
      <c r="F407" s="161" t="s">
        <v>119</v>
      </c>
      <c r="G407" s="162"/>
      <c r="H407" s="156">
        <f>H408</f>
        <v>300</v>
      </c>
      <c r="I407" s="156">
        <f t="shared" si="56"/>
        <v>0</v>
      </c>
      <c r="J407" s="156">
        <f t="shared" si="56"/>
        <v>0</v>
      </c>
    </row>
    <row r="408" spans="1:10" ht="15" customHeight="1">
      <c r="A408" s="201"/>
      <c r="B408" s="273" t="s">
        <v>572</v>
      </c>
      <c r="C408" s="136"/>
      <c r="D408" s="136" t="s">
        <v>18</v>
      </c>
      <c r="E408" s="136" t="s">
        <v>398</v>
      </c>
      <c r="F408" s="196" t="s">
        <v>351</v>
      </c>
      <c r="G408" s="136"/>
      <c r="H408" s="198">
        <f>H409</f>
        <v>300</v>
      </c>
      <c r="I408" s="198">
        <f>I409</f>
        <v>0</v>
      </c>
      <c r="J408" s="198">
        <f>J409</f>
        <v>0</v>
      </c>
    </row>
    <row r="409" spans="1:10" ht="30" customHeight="1">
      <c r="A409" s="194"/>
      <c r="B409" s="277" t="s">
        <v>608</v>
      </c>
      <c r="C409" s="189"/>
      <c r="D409" s="186" t="s">
        <v>18</v>
      </c>
      <c r="E409" s="186" t="s">
        <v>398</v>
      </c>
      <c r="F409" s="186" t="s">
        <v>352</v>
      </c>
      <c r="G409" s="189"/>
      <c r="H409" s="184">
        <f>H410</f>
        <v>300</v>
      </c>
      <c r="I409" s="184">
        <f>I410</f>
        <v>0</v>
      </c>
      <c r="J409" s="184">
        <f>J410</f>
        <v>0</v>
      </c>
    </row>
    <row r="410" spans="1:10" ht="15" customHeight="1">
      <c r="A410" s="204"/>
      <c r="B410" s="256" t="s">
        <v>120</v>
      </c>
      <c r="C410" s="206"/>
      <c r="D410" s="206" t="s">
        <v>18</v>
      </c>
      <c r="E410" s="206" t="s">
        <v>398</v>
      </c>
      <c r="F410" s="206" t="s">
        <v>354</v>
      </c>
      <c r="G410" s="206"/>
      <c r="H410" s="208">
        <f>H412</f>
        <v>300</v>
      </c>
      <c r="I410" s="208">
        <f>I412</f>
        <v>0</v>
      </c>
      <c r="J410" s="208">
        <f>J412</f>
        <v>0</v>
      </c>
    </row>
    <row r="411" spans="1:10" ht="30" customHeight="1">
      <c r="A411" s="27"/>
      <c r="B411" s="237" t="s">
        <v>50</v>
      </c>
      <c r="C411" s="29"/>
      <c r="D411" s="29" t="s">
        <v>18</v>
      </c>
      <c r="E411" s="29" t="s">
        <v>398</v>
      </c>
      <c r="F411" s="29" t="s">
        <v>354</v>
      </c>
      <c r="G411" s="29" t="s">
        <v>64</v>
      </c>
      <c r="H411" s="58">
        <f>H412</f>
        <v>300</v>
      </c>
      <c r="I411" s="58">
        <f>I412</f>
        <v>0</v>
      </c>
      <c r="J411" s="58">
        <f>J412</f>
        <v>0</v>
      </c>
    </row>
    <row r="412" spans="1:10" ht="30" customHeight="1">
      <c r="A412" s="27"/>
      <c r="B412" s="232" t="s">
        <v>51</v>
      </c>
      <c r="C412" s="29"/>
      <c r="D412" s="29" t="s">
        <v>18</v>
      </c>
      <c r="E412" s="29" t="s">
        <v>398</v>
      </c>
      <c r="F412" s="29" t="s">
        <v>354</v>
      </c>
      <c r="G412" s="29" t="s">
        <v>52</v>
      </c>
      <c r="H412" s="59">
        <v>300</v>
      </c>
      <c r="I412" s="59">
        <v>0</v>
      </c>
      <c r="J412" s="59">
        <v>0</v>
      </c>
    </row>
    <row r="413" spans="1:10" ht="15" customHeight="1" hidden="1">
      <c r="A413" s="18"/>
      <c r="B413" s="266" t="s">
        <v>19</v>
      </c>
      <c r="C413" s="40"/>
      <c r="D413" s="40" t="s">
        <v>20</v>
      </c>
      <c r="E413" s="40"/>
      <c r="F413" s="40"/>
      <c r="G413" s="40"/>
      <c r="H413" s="63">
        <f>H414</f>
        <v>0</v>
      </c>
      <c r="I413" s="63">
        <f>I414</f>
        <v>0</v>
      </c>
      <c r="J413" s="63">
        <f>J414</f>
        <v>0</v>
      </c>
    </row>
    <row r="414" spans="1:10" ht="15" customHeight="1" hidden="1">
      <c r="A414" s="21"/>
      <c r="B414" s="281" t="s">
        <v>76</v>
      </c>
      <c r="C414" s="51"/>
      <c r="D414" s="51" t="s">
        <v>20</v>
      </c>
      <c r="E414" s="51" t="s">
        <v>77</v>
      </c>
      <c r="F414" s="51"/>
      <c r="G414" s="51"/>
      <c r="H414" s="69">
        <v>0</v>
      </c>
      <c r="I414" s="69">
        <v>0</v>
      </c>
      <c r="J414" s="69">
        <v>0</v>
      </c>
    </row>
    <row r="415" spans="1:11" ht="15" customHeight="1">
      <c r="A415" s="18" t="s">
        <v>254</v>
      </c>
      <c r="B415" s="266" t="s">
        <v>21</v>
      </c>
      <c r="C415" s="40"/>
      <c r="D415" s="40" t="s">
        <v>22</v>
      </c>
      <c r="E415" s="40"/>
      <c r="F415" s="40"/>
      <c r="G415" s="40"/>
      <c r="H415" s="63">
        <f>H416+H423</f>
        <v>1653.712</v>
      </c>
      <c r="I415" s="63">
        <f>I416+I423</f>
        <v>1699.472</v>
      </c>
      <c r="J415" s="63">
        <f>J416+J423</f>
        <v>1748.435</v>
      </c>
      <c r="K415" s="66"/>
    </row>
    <row r="416" spans="1:11" ht="15" customHeight="1">
      <c r="A416" s="34"/>
      <c r="B416" s="267" t="s">
        <v>185</v>
      </c>
      <c r="C416" s="23"/>
      <c r="D416" s="23" t="s">
        <v>22</v>
      </c>
      <c r="E416" s="23">
        <v>1001</v>
      </c>
      <c r="F416" s="23" t="s">
        <v>56</v>
      </c>
      <c r="G416" s="23" t="s">
        <v>56</v>
      </c>
      <c r="H416" s="56">
        <f aca="true" t="shared" si="57" ref="H416:J419">H417</f>
        <v>653.712</v>
      </c>
      <c r="I416" s="56">
        <f t="shared" si="57"/>
        <v>699.472</v>
      </c>
      <c r="J416" s="56">
        <f t="shared" si="57"/>
        <v>748.435</v>
      </c>
      <c r="K416" s="66"/>
    </row>
    <row r="417" spans="1:11" s="2" customFormat="1" ht="45" customHeight="1">
      <c r="A417" s="178"/>
      <c r="B417" s="272" t="s">
        <v>230</v>
      </c>
      <c r="C417" s="151"/>
      <c r="D417" s="151">
        <v>1000</v>
      </c>
      <c r="E417" s="151">
        <v>1001</v>
      </c>
      <c r="F417" s="159" t="s">
        <v>175</v>
      </c>
      <c r="G417" s="151"/>
      <c r="H417" s="152">
        <f t="shared" si="57"/>
        <v>653.712</v>
      </c>
      <c r="I417" s="152">
        <f t="shared" si="57"/>
        <v>699.472</v>
      </c>
      <c r="J417" s="152">
        <f t="shared" si="57"/>
        <v>748.435</v>
      </c>
      <c r="K417" s="71"/>
    </row>
    <row r="418" spans="1:11" s="2" customFormat="1" ht="15">
      <c r="A418" s="38"/>
      <c r="B418" s="232" t="s">
        <v>127</v>
      </c>
      <c r="C418" s="26"/>
      <c r="D418" s="30">
        <v>1000</v>
      </c>
      <c r="E418" s="30">
        <v>1001</v>
      </c>
      <c r="F418" s="33" t="s">
        <v>176</v>
      </c>
      <c r="G418" s="26"/>
      <c r="H418" s="58">
        <f t="shared" si="57"/>
        <v>653.712</v>
      </c>
      <c r="I418" s="58">
        <f t="shared" si="57"/>
        <v>699.472</v>
      </c>
      <c r="J418" s="58">
        <f t="shared" si="57"/>
        <v>748.435</v>
      </c>
      <c r="K418" s="71"/>
    </row>
    <row r="419" spans="1:11" s="2" customFormat="1" ht="15">
      <c r="A419" s="38"/>
      <c r="B419" s="232" t="s">
        <v>127</v>
      </c>
      <c r="C419" s="26"/>
      <c r="D419" s="30">
        <v>1000</v>
      </c>
      <c r="E419" s="30">
        <v>1001</v>
      </c>
      <c r="F419" s="33" t="s">
        <v>177</v>
      </c>
      <c r="G419" s="26"/>
      <c r="H419" s="58">
        <f t="shared" si="57"/>
        <v>653.712</v>
      </c>
      <c r="I419" s="58">
        <f t="shared" si="57"/>
        <v>699.472</v>
      </c>
      <c r="J419" s="58">
        <f t="shared" si="57"/>
        <v>748.435</v>
      </c>
      <c r="K419" s="71"/>
    </row>
    <row r="420" spans="1:11" ht="30" customHeight="1">
      <c r="A420" s="204"/>
      <c r="B420" s="252" t="s">
        <v>180</v>
      </c>
      <c r="C420" s="207"/>
      <c r="D420" s="207">
        <v>1000</v>
      </c>
      <c r="E420" s="207">
        <v>1001</v>
      </c>
      <c r="F420" s="207" t="s">
        <v>181</v>
      </c>
      <c r="G420" s="206"/>
      <c r="H420" s="208">
        <f>H422</f>
        <v>653.712</v>
      </c>
      <c r="I420" s="208">
        <f>I422</f>
        <v>699.472</v>
      </c>
      <c r="J420" s="208">
        <f>J422</f>
        <v>748.435</v>
      </c>
      <c r="K420" s="72"/>
    </row>
    <row r="421" spans="1:11" ht="15" customHeight="1">
      <c r="A421" s="27"/>
      <c r="B421" s="232" t="s">
        <v>182</v>
      </c>
      <c r="C421" s="30"/>
      <c r="D421" s="30">
        <v>1000</v>
      </c>
      <c r="E421" s="30">
        <v>1001</v>
      </c>
      <c r="F421" s="30" t="s">
        <v>181</v>
      </c>
      <c r="G421" s="29" t="s">
        <v>198</v>
      </c>
      <c r="H421" s="58">
        <f>H422</f>
        <v>653.712</v>
      </c>
      <c r="I421" s="58">
        <f>I422</f>
        <v>699.472</v>
      </c>
      <c r="J421" s="58">
        <f>J422</f>
        <v>748.435</v>
      </c>
      <c r="K421" s="72"/>
    </row>
    <row r="422" spans="1:11" ht="30" customHeight="1">
      <c r="A422" s="27"/>
      <c r="B422" s="232" t="s">
        <v>183</v>
      </c>
      <c r="C422" s="30"/>
      <c r="D422" s="30">
        <v>1000</v>
      </c>
      <c r="E422" s="30">
        <v>1001</v>
      </c>
      <c r="F422" s="30" t="s">
        <v>181</v>
      </c>
      <c r="G422" s="29" t="s">
        <v>184</v>
      </c>
      <c r="H422" s="295">
        <v>653.712</v>
      </c>
      <c r="I422" s="295">
        <v>699.472</v>
      </c>
      <c r="J422" s="295">
        <v>748.435</v>
      </c>
      <c r="K422" s="72"/>
    </row>
    <row r="423" spans="1:11" ht="15" customHeight="1">
      <c r="A423" s="34"/>
      <c r="B423" s="267" t="s">
        <v>90</v>
      </c>
      <c r="C423" s="23"/>
      <c r="D423" s="23" t="s">
        <v>22</v>
      </c>
      <c r="E423" s="23">
        <v>1003</v>
      </c>
      <c r="F423" s="23"/>
      <c r="G423" s="23" t="s">
        <v>56</v>
      </c>
      <c r="H423" s="56">
        <f>H424+H430</f>
        <v>1000</v>
      </c>
      <c r="I423" s="56">
        <f>I424+I430</f>
        <v>1000</v>
      </c>
      <c r="J423" s="56">
        <f>J424+J430</f>
        <v>1000</v>
      </c>
      <c r="K423" s="66"/>
    </row>
    <row r="424" spans="1:11" ht="75" customHeight="1">
      <c r="A424" s="167"/>
      <c r="B424" s="274" t="s">
        <v>563</v>
      </c>
      <c r="C424" s="155"/>
      <c r="D424" s="155">
        <v>1000</v>
      </c>
      <c r="E424" s="162" t="s">
        <v>197</v>
      </c>
      <c r="F424" s="162" t="s">
        <v>365</v>
      </c>
      <c r="G424" s="155"/>
      <c r="H424" s="156">
        <f aca="true" t="shared" si="58" ref="H424:J426">H425</f>
        <v>1000</v>
      </c>
      <c r="I424" s="156">
        <f t="shared" si="58"/>
        <v>1000</v>
      </c>
      <c r="J424" s="156">
        <f t="shared" si="58"/>
        <v>1000</v>
      </c>
      <c r="K424" s="66"/>
    </row>
    <row r="425" spans="1:11" ht="15" customHeight="1">
      <c r="A425" s="318"/>
      <c r="B425" s="246" t="s">
        <v>570</v>
      </c>
      <c r="C425" s="135"/>
      <c r="D425" s="135">
        <v>1000</v>
      </c>
      <c r="E425" s="136" t="s">
        <v>197</v>
      </c>
      <c r="F425" s="136" t="s">
        <v>571</v>
      </c>
      <c r="G425" s="135"/>
      <c r="H425" s="198">
        <f t="shared" si="58"/>
        <v>1000</v>
      </c>
      <c r="I425" s="198">
        <f t="shared" si="58"/>
        <v>1000</v>
      </c>
      <c r="J425" s="198">
        <f t="shared" si="58"/>
        <v>1000</v>
      </c>
      <c r="K425" s="66"/>
    </row>
    <row r="426" spans="1:11" ht="30" customHeight="1">
      <c r="A426" s="193"/>
      <c r="B426" s="277" t="s">
        <v>569</v>
      </c>
      <c r="C426" s="183"/>
      <c r="D426" s="183">
        <v>1000</v>
      </c>
      <c r="E426" s="186" t="s">
        <v>197</v>
      </c>
      <c r="F426" s="186" t="s">
        <v>568</v>
      </c>
      <c r="G426" s="186" t="s">
        <v>33</v>
      </c>
      <c r="H426" s="184">
        <f t="shared" si="58"/>
        <v>1000</v>
      </c>
      <c r="I426" s="184">
        <f t="shared" si="58"/>
        <v>1000</v>
      </c>
      <c r="J426" s="184">
        <f t="shared" si="58"/>
        <v>1000</v>
      </c>
      <c r="K426" s="66"/>
    </row>
    <row r="427" spans="1:11" ht="30" customHeight="1">
      <c r="A427" s="218"/>
      <c r="B427" s="256" t="s">
        <v>566</v>
      </c>
      <c r="C427" s="207"/>
      <c r="D427" s="207">
        <v>1000</v>
      </c>
      <c r="E427" s="206" t="s">
        <v>197</v>
      </c>
      <c r="F427" s="206" t="s">
        <v>567</v>
      </c>
      <c r="G427" s="206"/>
      <c r="H427" s="208">
        <f>H428</f>
        <v>1000</v>
      </c>
      <c r="I427" s="208">
        <f aca="true" t="shared" si="59" ref="H427:J428">I428</f>
        <v>1000</v>
      </c>
      <c r="J427" s="208">
        <f t="shared" si="59"/>
        <v>1000</v>
      </c>
      <c r="K427" s="66"/>
    </row>
    <row r="428" spans="1:11" ht="15" customHeight="1">
      <c r="A428" s="48"/>
      <c r="B428" s="232" t="s">
        <v>182</v>
      </c>
      <c r="C428" s="26"/>
      <c r="D428" s="30">
        <v>1000</v>
      </c>
      <c r="E428" s="29" t="s">
        <v>197</v>
      </c>
      <c r="F428" s="29" t="s">
        <v>567</v>
      </c>
      <c r="G428" s="29" t="s">
        <v>198</v>
      </c>
      <c r="H428" s="143">
        <f t="shared" si="59"/>
        <v>1000</v>
      </c>
      <c r="I428" s="143">
        <f t="shared" si="59"/>
        <v>1000</v>
      </c>
      <c r="J428" s="143">
        <f t="shared" si="59"/>
        <v>1000</v>
      </c>
      <c r="K428" s="66"/>
    </row>
    <row r="429" spans="1:11" ht="30" customHeight="1">
      <c r="A429" s="144"/>
      <c r="B429" s="232" t="s">
        <v>183</v>
      </c>
      <c r="C429" s="141"/>
      <c r="D429" s="142">
        <v>1000</v>
      </c>
      <c r="E429" s="142">
        <v>1003</v>
      </c>
      <c r="F429" s="29" t="s">
        <v>567</v>
      </c>
      <c r="G429" s="142">
        <v>320</v>
      </c>
      <c r="H429" s="143">
        <v>1000</v>
      </c>
      <c r="I429" s="143">
        <v>1000</v>
      </c>
      <c r="J429" s="143">
        <v>1000</v>
      </c>
      <c r="K429" s="66"/>
    </row>
    <row r="430" spans="1:11" s="2" customFormat="1" ht="45" customHeight="1" hidden="1">
      <c r="A430" s="178"/>
      <c r="B430" s="272" t="s">
        <v>230</v>
      </c>
      <c r="C430" s="169"/>
      <c r="D430" s="169">
        <v>1000</v>
      </c>
      <c r="E430" s="169">
        <v>1003</v>
      </c>
      <c r="F430" s="159" t="s">
        <v>175</v>
      </c>
      <c r="G430" s="151"/>
      <c r="H430" s="152">
        <f aca="true" t="shared" si="60" ref="H430:J432">H431</f>
        <v>0</v>
      </c>
      <c r="I430" s="152">
        <f t="shared" si="60"/>
        <v>0</v>
      </c>
      <c r="J430" s="152">
        <f t="shared" si="60"/>
        <v>0</v>
      </c>
      <c r="K430" s="71"/>
    </row>
    <row r="431" spans="1:11" s="2" customFormat="1" ht="15" hidden="1">
      <c r="A431" s="38"/>
      <c r="B431" s="232" t="s">
        <v>127</v>
      </c>
      <c r="C431" s="39"/>
      <c r="D431" s="30">
        <v>1000</v>
      </c>
      <c r="E431" s="30">
        <v>1003</v>
      </c>
      <c r="F431" s="33" t="s">
        <v>176</v>
      </c>
      <c r="G431" s="26"/>
      <c r="H431" s="58">
        <f t="shared" si="60"/>
        <v>0</v>
      </c>
      <c r="I431" s="58">
        <f t="shared" si="60"/>
        <v>0</v>
      </c>
      <c r="J431" s="58">
        <f t="shared" si="60"/>
        <v>0</v>
      </c>
      <c r="K431" s="71"/>
    </row>
    <row r="432" spans="1:11" s="2" customFormat="1" ht="15" hidden="1">
      <c r="A432" s="38"/>
      <c r="B432" s="232" t="s">
        <v>127</v>
      </c>
      <c r="C432" s="39"/>
      <c r="D432" s="30">
        <v>1000</v>
      </c>
      <c r="E432" s="30">
        <v>1003</v>
      </c>
      <c r="F432" s="33" t="s">
        <v>177</v>
      </c>
      <c r="G432" s="26"/>
      <c r="H432" s="58">
        <f t="shared" si="60"/>
        <v>0</v>
      </c>
      <c r="I432" s="58">
        <f t="shared" si="60"/>
        <v>0</v>
      </c>
      <c r="J432" s="58">
        <f t="shared" si="60"/>
        <v>0</v>
      </c>
      <c r="K432" s="71"/>
    </row>
    <row r="433" spans="1:11" ht="15" hidden="1">
      <c r="A433" s="222"/>
      <c r="B433" s="252" t="s">
        <v>89</v>
      </c>
      <c r="C433" s="207"/>
      <c r="D433" s="207">
        <v>1000</v>
      </c>
      <c r="E433" s="207">
        <v>1003</v>
      </c>
      <c r="F433" s="215" t="s">
        <v>213</v>
      </c>
      <c r="G433" s="207" t="s">
        <v>33</v>
      </c>
      <c r="H433" s="208">
        <f>H435+H437</f>
        <v>0</v>
      </c>
      <c r="I433" s="208">
        <f>I435+I437</f>
        <v>0</v>
      </c>
      <c r="J433" s="208">
        <f>J435+J437</f>
        <v>0</v>
      </c>
      <c r="K433" s="73"/>
    </row>
    <row r="434" spans="1:11" ht="30" customHeight="1" hidden="1">
      <c r="A434" s="38"/>
      <c r="B434" s="232" t="s">
        <v>50</v>
      </c>
      <c r="C434" s="30"/>
      <c r="D434" s="30">
        <v>1000</v>
      </c>
      <c r="E434" s="30">
        <v>1003</v>
      </c>
      <c r="F434" s="33" t="s">
        <v>213</v>
      </c>
      <c r="G434" s="30">
        <v>200</v>
      </c>
      <c r="H434" s="58">
        <f aca="true" t="shared" si="61" ref="H434:J442">H435</f>
        <v>0</v>
      </c>
      <c r="I434" s="58">
        <f t="shared" si="61"/>
        <v>0</v>
      </c>
      <c r="J434" s="58">
        <f t="shared" si="61"/>
        <v>0</v>
      </c>
      <c r="K434" s="73"/>
    </row>
    <row r="435" spans="1:11" ht="30" customHeight="1" hidden="1">
      <c r="A435" s="38"/>
      <c r="B435" s="232" t="s">
        <v>51</v>
      </c>
      <c r="C435" s="30"/>
      <c r="D435" s="30">
        <v>1000</v>
      </c>
      <c r="E435" s="30">
        <v>1003</v>
      </c>
      <c r="F435" s="33" t="s">
        <v>213</v>
      </c>
      <c r="G435" s="30">
        <v>240</v>
      </c>
      <c r="H435" s="58">
        <v>0</v>
      </c>
      <c r="I435" s="58">
        <v>0</v>
      </c>
      <c r="J435" s="58">
        <v>0</v>
      </c>
      <c r="K435" s="73"/>
    </row>
    <row r="436" spans="1:11" ht="15" hidden="1">
      <c r="A436" s="38"/>
      <c r="B436" s="234" t="s">
        <v>182</v>
      </c>
      <c r="C436" s="30"/>
      <c r="D436" s="30">
        <v>1000</v>
      </c>
      <c r="E436" s="30">
        <v>1003</v>
      </c>
      <c r="F436" s="33" t="s">
        <v>213</v>
      </c>
      <c r="G436" s="30">
        <v>300</v>
      </c>
      <c r="H436" s="58">
        <f t="shared" si="61"/>
        <v>0</v>
      </c>
      <c r="I436" s="58">
        <f t="shared" si="61"/>
        <v>0</v>
      </c>
      <c r="J436" s="58">
        <f t="shared" si="61"/>
        <v>0</v>
      </c>
      <c r="K436" s="73"/>
    </row>
    <row r="437" spans="1:11" ht="15" customHeight="1" hidden="1">
      <c r="A437" s="27"/>
      <c r="B437" s="232" t="s">
        <v>199</v>
      </c>
      <c r="C437" s="30"/>
      <c r="D437" s="30">
        <v>1000</v>
      </c>
      <c r="E437" s="30">
        <v>1003</v>
      </c>
      <c r="F437" s="33" t="s">
        <v>213</v>
      </c>
      <c r="G437" s="29" t="s">
        <v>200</v>
      </c>
      <c r="H437" s="59">
        <v>0</v>
      </c>
      <c r="I437" s="59">
        <v>0</v>
      </c>
      <c r="J437" s="59">
        <v>0</v>
      </c>
      <c r="K437" s="72"/>
    </row>
    <row r="438" spans="1:11" ht="15" customHeight="1">
      <c r="A438" s="18" t="s">
        <v>255</v>
      </c>
      <c r="B438" s="266" t="s">
        <v>240</v>
      </c>
      <c r="C438" s="47"/>
      <c r="D438" s="47">
        <v>1100</v>
      </c>
      <c r="E438" s="40"/>
      <c r="F438" s="40"/>
      <c r="G438" s="40"/>
      <c r="H438" s="63">
        <f t="shared" si="61"/>
        <v>400</v>
      </c>
      <c r="I438" s="63">
        <f t="shared" si="61"/>
        <v>0</v>
      </c>
      <c r="J438" s="63">
        <f t="shared" si="61"/>
        <v>0</v>
      </c>
      <c r="K438" s="66"/>
    </row>
    <row r="439" spans="1:10" ht="15" customHeight="1">
      <c r="A439" s="21"/>
      <c r="B439" s="267" t="s">
        <v>53</v>
      </c>
      <c r="C439" s="22"/>
      <c r="D439" s="22" t="s">
        <v>23</v>
      </c>
      <c r="E439" s="22" t="s">
        <v>54</v>
      </c>
      <c r="F439" s="22"/>
      <c r="G439" s="22"/>
      <c r="H439" s="56">
        <f t="shared" si="61"/>
        <v>400</v>
      </c>
      <c r="I439" s="56">
        <f t="shared" si="61"/>
        <v>0</v>
      </c>
      <c r="J439" s="56">
        <f t="shared" si="61"/>
        <v>0</v>
      </c>
    </row>
    <row r="440" spans="1:10" ht="60" customHeight="1">
      <c r="A440" s="177"/>
      <c r="B440" s="274" t="s">
        <v>279</v>
      </c>
      <c r="C440" s="162"/>
      <c r="D440" s="162" t="s">
        <v>23</v>
      </c>
      <c r="E440" s="161" t="s">
        <v>54</v>
      </c>
      <c r="F440" s="179" t="s">
        <v>48</v>
      </c>
      <c r="G440" s="162"/>
      <c r="H440" s="156">
        <f aca="true" t="shared" si="62" ref="H440:J441">H441</f>
        <v>400</v>
      </c>
      <c r="I440" s="156">
        <f t="shared" si="62"/>
        <v>0</v>
      </c>
      <c r="J440" s="156">
        <f t="shared" si="62"/>
        <v>0</v>
      </c>
    </row>
    <row r="441" spans="1:10" ht="15" customHeight="1">
      <c r="A441" s="201"/>
      <c r="B441" s="273" t="s">
        <v>572</v>
      </c>
      <c r="C441" s="136"/>
      <c r="D441" s="136" t="s">
        <v>23</v>
      </c>
      <c r="E441" s="196" t="s">
        <v>54</v>
      </c>
      <c r="F441" s="320" t="s">
        <v>310</v>
      </c>
      <c r="G441" s="136"/>
      <c r="H441" s="198">
        <f t="shared" si="62"/>
        <v>400</v>
      </c>
      <c r="I441" s="198">
        <f t="shared" si="62"/>
        <v>0</v>
      </c>
      <c r="J441" s="198">
        <f t="shared" si="62"/>
        <v>0</v>
      </c>
    </row>
    <row r="442" spans="1:10" ht="30" customHeight="1">
      <c r="A442" s="194"/>
      <c r="B442" s="282" t="s">
        <v>574</v>
      </c>
      <c r="C442" s="189"/>
      <c r="D442" s="186" t="s">
        <v>23</v>
      </c>
      <c r="E442" s="186" t="s">
        <v>54</v>
      </c>
      <c r="F442" s="186" t="s">
        <v>311</v>
      </c>
      <c r="G442" s="189"/>
      <c r="H442" s="184">
        <f t="shared" si="61"/>
        <v>400</v>
      </c>
      <c r="I442" s="184">
        <f t="shared" si="61"/>
        <v>0</v>
      </c>
      <c r="J442" s="184">
        <f t="shared" si="61"/>
        <v>0</v>
      </c>
    </row>
    <row r="443" spans="1:10" ht="30" customHeight="1">
      <c r="A443" s="204"/>
      <c r="B443" s="252" t="s">
        <v>49</v>
      </c>
      <c r="C443" s="206"/>
      <c r="D443" s="206" t="s">
        <v>23</v>
      </c>
      <c r="E443" s="206" t="s">
        <v>54</v>
      </c>
      <c r="F443" s="206" t="s">
        <v>312</v>
      </c>
      <c r="G443" s="206"/>
      <c r="H443" s="208">
        <f>H445+H447</f>
        <v>400</v>
      </c>
      <c r="I443" s="208">
        <f>I445+I447</f>
        <v>0</v>
      </c>
      <c r="J443" s="208">
        <f>J445+J447</f>
        <v>0</v>
      </c>
    </row>
    <row r="444" spans="1:10" ht="60" customHeight="1">
      <c r="A444" s="27"/>
      <c r="B444" s="232" t="s">
        <v>73</v>
      </c>
      <c r="C444" s="29"/>
      <c r="D444" s="29" t="s">
        <v>23</v>
      </c>
      <c r="E444" s="29" t="s">
        <v>54</v>
      </c>
      <c r="F444" s="29" t="s">
        <v>312</v>
      </c>
      <c r="G444" s="29" t="s">
        <v>74</v>
      </c>
      <c r="H444" s="58">
        <f aca="true" t="shared" si="63" ref="H444:J452">H445</f>
        <v>31</v>
      </c>
      <c r="I444" s="58">
        <f t="shared" si="63"/>
        <v>0</v>
      </c>
      <c r="J444" s="58">
        <f t="shared" si="63"/>
        <v>0</v>
      </c>
    </row>
    <row r="445" spans="1:10" ht="30" customHeight="1">
      <c r="A445" s="27"/>
      <c r="B445" s="232" t="s">
        <v>131</v>
      </c>
      <c r="C445" s="29"/>
      <c r="D445" s="29" t="s">
        <v>23</v>
      </c>
      <c r="E445" s="29" t="s">
        <v>54</v>
      </c>
      <c r="F445" s="29" t="s">
        <v>312</v>
      </c>
      <c r="G445" s="29" t="s">
        <v>132</v>
      </c>
      <c r="H445" s="59">
        <v>31</v>
      </c>
      <c r="I445" s="59">
        <v>0</v>
      </c>
      <c r="J445" s="59">
        <v>0</v>
      </c>
    </row>
    <row r="446" spans="1:10" ht="30" customHeight="1">
      <c r="A446" s="27"/>
      <c r="B446" s="280" t="s">
        <v>50</v>
      </c>
      <c r="C446" s="29"/>
      <c r="D446" s="29" t="s">
        <v>23</v>
      </c>
      <c r="E446" s="29" t="s">
        <v>54</v>
      </c>
      <c r="F446" s="29" t="s">
        <v>312</v>
      </c>
      <c r="G446" s="29" t="s">
        <v>64</v>
      </c>
      <c r="H446" s="58">
        <f t="shared" si="63"/>
        <v>369</v>
      </c>
      <c r="I446" s="58">
        <f t="shared" si="63"/>
        <v>0</v>
      </c>
      <c r="J446" s="58">
        <f t="shared" si="63"/>
        <v>0</v>
      </c>
    </row>
    <row r="447" spans="1:10" ht="30" customHeight="1">
      <c r="A447" s="27"/>
      <c r="B447" s="232" t="s">
        <v>51</v>
      </c>
      <c r="C447" s="29"/>
      <c r="D447" s="29" t="s">
        <v>23</v>
      </c>
      <c r="E447" s="29" t="s">
        <v>54</v>
      </c>
      <c r="F447" s="29" t="s">
        <v>312</v>
      </c>
      <c r="G447" s="29" t="s">
        <v>52</v>
      </c>
      <c r="H447" s="59">
        <f>400-31</f>
        <v>369</v>
      </c>
      <c r="I447" s="59">
        <v>0</v>
      </c>
      <c r="J447" s="59">
        <v>0</v>
      </c>
    </row>
    <row r="448" spans="1:10" ht="15" customHeight="1" hidden="1">
      <c r="A448" s="18" t="s">
        <v>256</v>
      </c>
      <c r="B448" s="266" t="s">
        <v>24</v>
      </c>
      <c r="C448" s="47"/>
      <c r="D448" s="40" t="s">
        <v>25</v>
      </c>
      <c r="E448" s="40"/>
      <c r="F448" s="40"/>
      <c r="G448" s="40"/>
      <c r="H448" s="63">
        <f t="shared" si="63"/>
        <v>0</v>
      </c>
      <c r="I448" s="63">
        <f t="shared" si="63"/>
        <v>0</v>
      </c>
      <c r="J448" s="63">
        <f>J449</f>
        <v>0</v>
      </c>
    </row>
    <row r="449" spans="1:10" ht="15" customHeight="1" hidden="1">
      <c r="A449" s="21"/>
      <c r="B449" s="281" t="s">
        <v>206</v>
      </c>
      <c r="C449" s="22"/>
      <c r="D449" s="51" t="s">
        <v>25</v>
      </c>
      <c r="E449" s="51" t="s">
        <v>207</v>
      </c>
      <c r="F449" s="51"/>
      <c r="G449" s="51"/>
      <c r="H449" s="69">
        <f t="shared" si="63"/>
        <v>0</v>
      </c>
      <c r="I449" s="69">
        <f t="shared" si="63"/>
        <v>0</v>
      </c>
      <c r="J449" s="69">
        <f t="shared" si="63"/>
        <v>0</v>
      </c>
    </row>
    <row r="450" spans="1:10" ht="45" customHeight="1" hidden="1">
      <c r="A450" s="149"/>
      <c r="B450" s="272" t="s">
        <v>230</v>
      </c>
      <c r="C450" s="180"/>
      <c r="D450" s="159" t="s">
        <v>25</v>
      </c>
      <c r="E450" s="159" t="s">
        <v>207</v>
      </c>
      <c r="F450" s="169" t="s">
        <v>175</v>
      </c>
      <c r="G450" s="150"/>
      <c r="H450" s="152">
        <f t="shared" si="63"/>
        <v>0</v>
      </c>
      <c r="I450" s="152">
        <f t="shared" si="63"/>
        <v>0</v>
      </c>
      <c r="J450" s="152">
        <f t="shared" si="63"/>
        <v>0</v>
      </c>
    </row>
    <row r="451" spans="1:10" ht="15" customHeight="1" hidden="1">
      <c r="A451" s="24"/>
      <c r="B451" s="232" t="s">
        <v>127</v>
      </c>
      <c r="C451" s="29"/>
      <c r="D451" s="29" t="s">
        <v>25</v>
      </c>
      <c r="E451" s="29" t="s">
        <v>207</v>
      </c>
      <c r="F451" s="33" t="s">
        <v>176</v>
      </c>
      <c r="G451" s="25"/>
      <c r="H451" s="57">
        <f t="shared" si="63"/>
        <v>0</v>
      </c>
      <c r="I451" s="57">
        <f t="shared" si="63"/>
        <v>0</v>
      </c>
      <c r="J451" s="57">
        <f t="shared" si="63"/>
        <v>0</v>
      </c>
    </row>
    <row r="452" spans="1:10" ht="15" customHeight="1" hidden="1">
      <c r="A452" s="24"/>
      <c r="B452" s="232" t="s">
        <v>127</v>
      </c>
      <c r="C452" s="29"/>
      <c r="D452" s="29" t="s">
        <v>25</v>
      </c>
      <c r="E452" s="29" t="s">
        <v>207</v>
      </c>
      <c r="F452" s="33" t="s">
        <v>177</v>
      </c>
      <c r="G452" s="25"/>
      <c r="H452" s="57">
        <f t="shared" si="63"/>
        <v>0</v>
      </c>
      <c r="I452" s="57">
        <f t="shared" si="63"/>
        <v>0</v>
      </c>
      <c r="J452" s="57">
        <f t="shared" si="63"/>
        <v>0</v>
      </c>
    </row>
    <row r="453" spans="1:10" ht="45" customHeight="1" hidden="1">
      <c r="A453" s="204"/>
      <c r="B453" s="252" t="s">
        <v>204</v>
      </c>
      <c r="C453" s="206"/>
      <c r="D453" s="206" t="s">
        <v>25</v>
      </c>
      <c r="E453" s="206" t="s">
        <v>207</v>
      </c>
      <c r="F453" s="215" t="s">
        <v>205</v>
      </c>
      <c r="G453" s="206" t="s">
        <v>56</v>
      </c>
      <c r="H453" s="208">
        <f>H455</f>
        <v>0</v>
      </c>
      <c r="I453" s="208">
        <f>I455</f>
        <v>0</v>
      </c>
      <c r="J453" s="208">
        <f>J455</f>
        <v>0</v>
      </c>
    </row>
    <row r="454" spans="1:10" ht="30" customHeight="1" hidden="1">
      <c r="A454" s="27"/>
      <c r="B454" s="232" t="s">
        <v>50</v>
      </c>
      <c r="C454" s="29"/>
      <c r="D454" s="29" t="s">
        <v>25</v>
      </c>
      <c r="E454" s="29" t="s">
        <v>207</v>
      </c>
      <c r="F454" s="33" t="s">
        <v>205</v>
      </c>
      <c r="G454" s="29" t="s">
        <v>64</v>
      </c>
      <c r="H454" s="58">
        <f>H455</f>
        <v>0</v>
      </c>
      <c r="I454" s="58">
        <f>I455</f>
        <v>0</v>
      </c>
      <c r="J454" s="58">
        <f>J455</f>
        <v>0</v>
      </c>
    </row>
    <row r="455" spans="1:10" ht="30" customHeight="1" hidden="1">
      <c r="A455" s="27"/>
      <c r="B455" s="232" t="s">
        <v>51</v>
      </c>
      <c r="C455" s="29"/>
      <c r="D455" s="29" t="s">
        <v>25</v>
      </c>
      <c r="E455" s="29" t="s">
        <v>207</v>
      </c>
      <c r="F455" s="33" t="s">
        <v>205</v>
      </c>
      <c r="G455" s="29" t="s">
        <v>52</v>
      </c>
      <c r="H455" s="59">
        <v>0</v>
      </c>
      <c r="I455" s="59">
        <v>0</v>
      </c>
      <c r="J455" s="59">
        <v>0</v>
      </c>
    </row>
    <row r="456" spans="1:11" ht="30" customHeight="1" hidden="1">
      <c r="A456" s="14"/>
      <c r="B456" s="265" t="s">
        <v>26</v>
      </c>
      <c r="C456" s="15"/>
      <c r="D456" s="17"/>
      <c r="E456" s="17"/>
      <c r="F456" s="17"/>
      <c r="G456" s="17"/>
      <c r="H456" s="54">
        <f aca="true" t="shared" si="64" ref="H456:J461">H457</f>
        <v>0</v>
      </c>
      <c r="I456" s="54">
        <f t="shared" si="64"/>
        <v>0</v>
      </c>
      <c r="J456" s="54">
        <f t="shared" si="64"/>
        <v>0</v>
      </c>
      <c r="K456" s="66"/>
    </row>
    <row r="457" spans="1:11" ht="15" customHeight="1" hidden="1">
      <c r="A457" s="18"/>
      <c r="B457" s="266" t="s">
        <v>15</v>
      </c>
      <c r="C457" s="47"/>
      <c r="D457" s="47" t="s">
        <v>16</v>
      </c>
      <c r="E457" s="47"/>
      <c r="F457" s="47" t="s">
        <v>56</v>
      </c>
      <c r="G457" s="47" t="s">
        <v>56</v>
      </c>
      <c r="H457" s="63">
        <f t="shared" si="64"/>
        <v>0</v>
      </c>
      <c r="I457" s="63">
        <f t="shared" si="64"/>
        <v>0</v>
      </c>
      <c r="J457" s="63">
        <f t="shared" si="64"/>
        <v>0</v>
      </c>
      <c r="K457" s="66"/>
    </row>
    <row r="458" spans="1:11" ht="30" customHeight="1" hidden="1">
      <c r="A458" s="21"/>
      <c r="B458" s="267" t="s">
        <v>173</v>
      </c>
      <c r="C458" s="23"/>
      <c r="D458" s="23" t="s">
        <v>16</v>
      </c>
      <c r="E458" s="22" t="s">
        <v>174</v>
      </c>
      <c r="F458" s="23"/>
      <c r="G458" s="22"/>
      <c r="H458" s="56">
        <f t="shared" si="64"/>
        <v>0</v>
      </c>
      <c r="I458" s="56">
        <f t="shared" si="64"/>
        <v>0</v>
      </c>
      <c r="J458" s="56">
        <f t="shared" si="64"/>
        <v>0</v>
      </c>
      <c r="K458" s="66"/>
    </row>
    <row r="459" spans="1:11" ht="30" customHeight="1" hidden="1">
      <c r="A459" s="157"/>
      <c r="B459" s="268" t="s">
        <v>169</v>
      </c>
      <c r="C459" s="150"/>
      <c r="D459" s="150" t="s">
        <v>16</v>
      </c>
      <c r="E459" s="150" t="s">
        <v>174</v>
      </c>
      <c r="F459" s="151" t="s">
        <v>170</v>
      </c>
      <c r="G459" s="150"/>
      <c r="H459" s="152">
        <f t="shared" si="64"/>
        <v>0</v>
      </c>
      <c r="I459" s="152">
        <f t="shared" si="64"/>
        <v>0</v>
      </c>
      <c r="J459" s="152">
        <f t="shared" si="64"/>
        <v>0</v>
      </c>
      <c r="K459" s="66"/>
    </row>
    <row r="460" spans="1:11" ht="15" customHeight="1" hidden="1">
      <c r="A460" s="42"/>
      <c r="B460" s="232" t="s">
        <v>127</v>
      </c>
      <c r="C460" s="29"/>
      <c r="D460" s="29" t="s">
        <v>16</v>
      </c>
      <c r="E460" s="29" t="s">
        <v>174</v>
      </c>
      <c r="F460" s="29" t="s">
        <v>222</v>
      </c>
      <c r="G460" s="25"/>
      <c r="H460" s="57">
        <f t="shared" si="64"/>
        <v>0</v>
      </c>
      <c r="I460" s="57">
        <f t="shared" si="64"/>
        <v>0</v>
      </c>
      <c r="J460" s="57">
        <f t="shared" si="64"/>
        <v>0</v>
      </c>
      <c r="K460" s="66"/>
    </row>
    <row r="461" spans="1:11" ht="15" customHeight="1" hidden="1">
      <c r="A461" s="42"/>
      <c r="B461" s="232" t="s">
        <v>127</v>
      </c>
      <c r="C461" s="29"/>
      <c r="D461" s="29" t="s">
        <v>16</v>
      </c>
      <c r="E461" s="29" t="s">
        <v>174</v>
      </c>
      <c r="F461" s="29" t="s">
        <v>171</v>
      </c>
      <c r="G461" s="25"/>
      <c r="H461" s="57">
        <f t="shared" si="64"/>
        <v>0</v>
      </c>
      <c r="I461" s="57">
        <f t="shared" si="64"/>
        <v>0</v>
      </c>
      <c r="J461" s="57">
        <f t="shared" si="64"/>
        <v>0</v>
      </c>
      <c r="K461" s="66"/>
    </row>
    <row r="462" spans="1:11" ht="30" customHeight="1" hidden="1">
      <c r="A462" s="209"/>
      <c r="B462" s="252" t="s">
        <v>71</v>
      </c>
      <c r="C462" s="207"/>
      <c r="D462" s="207" t="s">
        <v>16</v>
      </c>
      <c r="E462" s="206" t="s">
        <v>174</v>
      </c>
      <c r="F462" s="206" t="s">
        <v>172</v>
      </c>
      <c r="G462" s="206"/>
      <c r="H462" s="208">
        <f>H463+H465+H467</f>
        <v>0</v>
      </c>
      <c r="I462" s="208">
        <f>I463+I465+I467</f>
        <v>0</v>
      </c>
      <c r="J462" s="208">
        <f>J463+J465+J467</f>
        <v>0</v>
      </c>
      <c r="K462" s="66"/>
    </row>
    <row r="463" spans="1:11" ht="60" customHeight="1" hidden="1">
      <c r="A463" s="42"/>
      <c r="B463" s="242" t="s">
        <v>73</v>
      </c>
      <c r="C463" s="30"/>
      <c r="D463" s="30" t="s">
        <v>16</v>
      </c>
      <c r="E463" s="29" t="s">
        <v>174</v>
      </c>
      <c r="F463" s="29" t="s">
        <v>172</v>
      </c>
      <c r="G463" s="29" t="s">
        <v>74</v>
      </c>
      <c r="H463" s="58">
        <f>H464</f>
        <v>0</v>
      </c>
      <c r="I463" s="58">
        <f>I464</f>
        <v>0</v>
      </c>
      <c r="J463" s="58">
        <f>J464</f>
        <v>0</v>
      </c>
      <c r="K463" s="66"/>
    </row>
    <row r="464" spans="1:11" ht="15" customHeight="1" hidden="1">
      <c r="A464" s="27"/>
      <c r="B464" s="232" t="s">
        <v>75</v>
      </c>
      <c r="C464" s="30"/>
      <c r="D464" s="30" t="s">
        <v>16</v>
      </c>
      <c r="E464" s="29" t="s">
        <v>174</v>
      </c>
      <c r="F464" s="29" t="s">
        <v>172</v>
      </c>
      <c r="G464" s="29" t="s">
        <v>82</v>
      </c>
      <c r="H464" s="59">
        <v>0</v>
      </c>
      <c r="I464" s="59">
        <v>0</v>
      </c>
      <c r="J464" s="59">
        <v>0</v>
      </c>
      <c r="K464" s="66"/>
    </row>
    <row r="465" spans="1:11" ht="30" customHeight="1" hidden="1">
      <c r="A465" s="27"/>
      <c r="B465" s="232" t="s">
        <v>50</v>
      </c>
      <c r="C465" s="30"/>
      <c r="D465" s="30" t="s">
        <v>16</v>
      </c>
      <c r="E465" s="29" t="s">
        <v>174</v>
      </c>
      <c r="F465" s="29" t="s">
        <v>172</v>
      </c>
      <c r="G465" s="29" t="s">
        <v>64</v>
      </c>
      <c r="H465" s="59">
        <f>H466</f>
        <v>0</v>
      </c>
      <c r="I465" s="59">
        <f>I466</f>
        <v>0</v>
      </c>
      <c r="J465" s="59">
        <f>J466</f>
        <v>0</v>
      </c>
      <c r="K465" s="66"/>
    </row>
    <row r="466" spans="1:11" ht="30" customHeight="1" hidden="1">
      <c r="A466" s="27"/>
      <c r="B466" s="232" t="s">
        <v>51</v>
      </c>
      <c r="C466" s="30"/>
      <c r="D466" s="30" t="s">
        <v>16</v>
      </c>
      <c r="E466" s="29" t="s">
        <v>174</v>
      </c>
      <c r="F466" s="29" t="s">
        <v>172</v>
      </c>
      <c r="G466" s="29" t="s">
        <v>52</v>
      </c>
      <c r="H466" s="59">
        <v>0</v>
      </c>
      <c r="I466" s="59">
        <v>0</v>
      </c>
      <c r="J466" s="59">
        <v>0</v>
      </c>
      <c r="K466" s="66"/>
    </row>
    <row r="467" spans="1:11" ht="15" customHeight="1" hidden="1">
      <c r="A467" s="27"/>
      <c r="B467" s="232" t="s">
        <v>78</v>
      </c>
      <c r="C467" s="30"/>
      <c r="D467" s="30" t="s">
        <v>16</v>
      </c>
      <c r="E467" s="29" t="s">
        <v>174</v>
      </c>
      <c r="F467" s="29" t="s">
        <v>172</v>
      </c>
      <c r="G467" s="29" t="s">
        <v>79</v>
      </c>
      <c r="H467" s="59">
        <f>H468</f>
        <v>0</v>
      </c>
      <c r="I467" s="59">
        <f>I468</f>
        <v>0</v>
      </c>
      <c r="J467" s="59">
        <f>J468</f>
        <v>0</v>
      </c>
      <c r="K467" s="66"/>
    </row>
    <row r="468" spans="1:11" ht="15" customHeight="1" hidden="1">
      <c r="A468" s="27"/>
      <c r="B468" s="232" t="s">
        <v>80</v>
      </c>
      <c r="C468" s="30"/>
      <c r="D468" s="30" t="s">
        <v>16</v>
      </c>
      <c r="E468" s="29" t="s">
        <v>174</v>
      </c>
      <c r="F468" s="29" t="s">
        <v>172</v>
      </c>
      <c r="G468" s="29" t="s">
        <v>81</v>
      </c>
      <c r="H468" s="59">
        <v>0</v>
      </c>
      <c r="I468" s="59">
        <v>0</v>
      </c>
      <c r="J468" s="59">
        <v>0</v>
      </c>
      <c r="K468" s="66"/>
    </row>
    <row r="469" spans="1:11" ht="15" customHeight="1">
      <c r="A469" s="14" t="s">
        <v>257</v>
      </c>
      <c r="B469" s="265" t="s">
        <v>27</v>
      </c>
      <c r="C469" s="15"/>
      <c r="D469" s="17"/>
      <c r="E469" s="17"/>
      <c r="F469" s="17"/>
      <c r="G469" s="17"/>
      <c r="H469" s="54">
        <f aca="true" t="shared" si="65" ref="H469:J470">H470</f>
        <v>26577.32</v>
      </c>
      <c r="I469" s="54">
        <f t="shared" si="65"/>
        <v>26472.946</v>
      </c>
      <c r="J469" s="54">
        <f t="shared" si="65"/>
        <v>27928.088</v>
      </c>
      <c r="K469" s="66"/>
    </row>
    <row r="470" spans="1:11" ht="15" customHeight="1">
      <c r="A470" s="18" t="s">
        <v>258</v>
      </c>
      <c r="B470" s="266" t="s">
        <v>241</v>
      </c>
      <c r="C470" s="40"/>
      <c r="D470" s="40" t="s">
        <v>20</v>
      </c>
      <c r="E470" s="40"/>
      <c r="F470" s="40"/>
      <c r="G470" s="40"/>
      <c r="H470" s="63">
        <f t="shared" si="65"/>
        <v>26577.32</v>
      </c>
      <c r="I470" s="63">
        <f t="shared" si="65"/>
        <v>26472.946</v>
      </c>
      <c r="J470" s="63">
        <f t="shared" si="65"/>
        <v>27928.088</v>
      </c>
      <c r="K470" s="66"/>
    </row>
    <row r="471" spans="1:11" ht="15" customHeight="1">
      <c r="A471" s="21"/>
      <c r="B471" s="281" t="s">
        <v>76</v>
      </c>
      <c r="C471" s="51"/>
      <c r="D471" s="51" t="s">
        <v>20</v>
      </c>
      <c r="E471" s="51" t="s">
        <v>77</v>
      </c>
      <c r="F471" s="51"/>
      <c r="G471" s="51"/>
      <c r="H471" s="69">
        <f>H472+H487</f>
        <v>26577.32</v>
      </c>
      <c r="I471" s="69">
        <f>I472+I487</f>
        <v>26472.946</v>
      </c>
      <c r="J471" s="69">
        <f>J472+J487</f>
        <v>27928.088</v>
      </c>
      <c r="K471" s="66"/>
    </row>
    <row r="472" spans="1:11" ht="45" customHeight="1">
      <c r="A472" s="177"/>
      <c r="B472" s="269" t="s">
        <v>559</v>
      </c>
      <c r="C472" s="162"/>
      <c r="D472" s="162" t="s">
        <v>20</v>
      </c>
      <c r="E472" s="162" t="s">
        <v>77</v>
      </c>
      <c r="F472" s="162" t="s">
        <v>70</v>
      </c>
      <c r="G472" s="162"/>
      <c r="H472" s="156">
        <f aca="true" t="shared" si="66" ref="H472:J473">H473</f>
        <v>25113</v>
      </c>
      <c r="I472" s="156">
        <f t="shared" si="66"/>
        <v>26472.946</v>
      </c>
      <c r="J472" s="156">
        <f t="shared" si="66"/>
        <v>27928.088</v>
      </c>
      <c r="K472" s="66"/>
    </row>
    <row r="473" spans="1:11" ht="15" customHeight="1">
      <c r="A473" s="201"/>
      <c r="B473" s="273" t="s">
        <v>572</v>
      </c>
      <c r="C473" s="136"/>
      <c r="D473" s="136" t="s">
        <v>20</v>
      </c>
      <c r="E473" s="136" t="s">
        <v>77</v>
      </c>
      <c r="F473" s="136" t="s">
        <v>313</v>
      </c>
      <c r="G473" s="136"/>
      <c r="H473" s="198">
        <f t="shared" si="66"/>
        <v>25113</v>
      </c>
      <c r="I473" s="198">
        <f t="shared" si="66"/>
        <v>26472.946</v>
      </c>
      <c r="J473" s="198">
        <f t="shared" si="66"/>
        <v>27928.088</v>
      </c>
      <c r="K473" s="66"/>
    </row>
    <row r="474" spans="1:11" ht="30" customHeight="1">
      <c r="A474" s="190"/>
      <c r="B474" s="270" t="s">
        <v>588</v>
      </c>
      <c r="C474" s="186"/>
      <c r="D474" s="186" t="s">
        <v>20</v>
      </c>
      <c r="E474" s="186" t="s">
        <v>77</v>
      </c>
      <c r="F474" s="186" t="s">
        <v>314</v>
      </c>
      <c r="G474" s="186"/>
      <c r="H474" s="184">
        <f>H475+H484</f>
        <v>25113</v>
      </c>
      <c r="I474" s="184">
        <f>I475+I484</f>
        <v>26472.946</v>
      </c>
      <c r="J474" s="184">
        <f>J475+J484</f>
        <v>27928.088</v>
      </c>
      <c r="K474" s="66"/>
    </row>
    <row r="475" spans="1:11" ht="30" customHeight="1">
      <c r="A475" s="204"/>
      <c r="B475" s="252" t="s">
        <v>71</v>
      </c>
      <c r="C475" s="206"/>
      <c r="D475" s="206" t="s">
        <v>20</v>
      </c>
      <c r="E475" s="206" t="s">
        <v>77</v>
      </c>
      <c r="F475" s="206" t="s">
        <v>315</v>
      </c>
      <c r="G475" s="206"/>
      <c r="H475" s="212">
        <f>H477+H479+H481+H483</f>
        <v>19427.8</v>
      </c>
      <c r="I475" s="212">
        <f>I477+I479+I481+I483</f>
        <v>20787.746</v>
      </c>
      <c r="J475" s="212">
        <f>J477+J479+J481+J483</f>
        <v>22242.888</v>
      </c>
      <c r="K475" s="66"/>
    </row>
    <row r="476" spans="1:11" ht="60" customHeight="1">
      <c r="A476" s="27"/>
      <c r="B476" s="242" t="s">
        <v>73</v>
      </c>
      <c r="C476" s="29"/>
      <c r="D476" s="29" t="s">
        <v>20</v>
      </c>
      <c r="E476" s="29" t="s">
        <v>77</v>
      </c>
      <c r="F476" s="29" t="s">
        <v>315</v>
      </c>
      <c r="G476" s="29" t="s">
        <v>74</v>
      </c>
      <c r="H476" s="59">
        <f>H477</f>
        <v>15343.93</v>
      </c>
      <c r="I476" s="59">
        <f>I477</f>
        <v>16418.005</v>
      </c>
      <c r="J476" s="59">
        <f>J477</f>
        <v>17567.265</v>
      </c>
      <c r="K476" s="66"/>
    </row>
    <row r="477" spans="1:11" ht="15" customHeight="1">
      <c r="A477" s="27"/>
      <c r="B477" s="232" t="s">
        <v>75</v>
      </c>
      <c r="C477" s="29"/>
      <c r="D477" s="29" t="s">
        <v>20</v>
      </c>
      <c r="E477" s="29" t="s">
        <v>77</v>
      </c>
      <c r="F477" s="29" t="s">
        <v>315</v>
      </c>
      <c r="G477" s="29" t="s">
        <v>82</v>
      </c>
      <c r="H477" s="296">
        <f>11757.243+36+3550.687</f>
        <v>15343.93</v>
      </c>
      <c r="I477" s="296">
        <v>16418.005</v>
      </c>
      <c r="J477" s="296">
        <v>17567.265</v>
      </c>
      <c r="K477" s="66"/>
    </row>
    <row r="478" spans="1:11" ht="30" customHeight="1">
      <c r="A478" s="27"/>
      <c r="B478" s="232" t="s">
        <v>50</v>
      </c>
      <c r="C478" s="29"/>
      <c r="D478" s="29" t="s">
        <v>20</v>
      </c>
      <c r="E478" s="29" t="s">
        <v>77</v>
      </c>
      <c r="F478" s="29" t="s">
        <v>315</v>
      </c>
      <c r="G478" s="29" t="s">
        <v>64</v>
      </c>
      <c r="H478" s="59">
        <f>H479</f>
        <v>3940.87</v>
      </c>
      <c r="I478" s="59">
        <f>I479</f>
        <v>4226.741</v>
      </c>
      <c r="J478" s="59">
        <f>J479</f>
        <v>4532.623</v>
      </c>
      <c r="K478" s="66"/>
    </row>
    <row r="479" spans="1:11" ht="30" customHeight="1">
      <c r="A479" s="27"/>
      <c r="B479" s="232" t="s">
        <v>51</v>
      </c>
      <c r="C479" s="29"/>
      <c r="D479" s="29" t="s">
        <v>20</v>
      </c>
      <c r="E479" s="29" t="s">
        <v>77</v>
      </c>
      <c r="F479" s="29" t="s">
        <v>315</v>
      </c>
      <c r="G479" s="29" t="s">
        <v>52</v>
      </c>
      <c r="H479" s="295">
        <v>3940.87</v>
      </c>
      <c r="I479" s="295">
        <v>4226.741</v>
      </c>
      <c r="J479" s="295">
        <v>4532.623</v>
      </c>
      <c r="K479" s="66"/>
    </row>
    <row r="480" spans="1:11" ht="30" customHeight="1" hidden="1">
      <c r="A480" s="27"/>
      <c r="B480" s="243" t="s">
        <v>57</v>
      </c>
      <c r="C480" s="29"/>
      <c r="D480" s="29" t="s">
        <v>20</v>
      </c>
      <c r="E480" s="29" t="s">
        <v>77</v>
      </c>
      <c r="F480" s="29" t="s">
        <v>72</v>
      </c>
      <c r="G480" s="29" t="s">
        <v>62</v>
      </c>
      <c r="H480" s="59">
        <f>H481</f>
        <v>0</v>
      </c>
      <c r="I480" s="59">
        <f>I481</f>
        <v>0</v>
      </c>
      <c r="J480" s="59">
        <f>J481</f>
        <v>0</v>
      </c>
      <c r="K480" s="66"/>
    </row>
    <row r="481" spans="1:11" ht="15" customHeight="1" hidden="1">
      <c r="A481" s="27"/>
      <c r="B481" s="232" t="s">
        <v>58</v>
      </c>
      <c r="C481" s="29"/>
      <c r="D481" s="29" t="s">
        <v>20</v>
      </c>
      <c r="E481" s="29" t="s">
        <v>77</v>
      </c>
      <c r="F481" s="29" t="s">
        <v>72</v>
      </c>
      <c r="G481" s="29" t="s">
        <v>59</v>
      </c>
      <c r="H481" s="59">
        <v>0</v>
      </c>
      <c r="I481" s="59">
        <v>0</v>
      </c>
      <c r="J481" s="59">
        <v>0</v>
      </c>
      <c r="K481" s="66"/>
    </row>
    <row r="482" spans="1:11" ht="15" customHeight="1">
      <c r="A482" s="27"/>
      <c r="B482" s="232" t="s">
        <v>78</v>
      </c>
      <c r="C482" s="29"/>
      <c r="D482" s="29" t="s">
        <v>20</v>
      </c>
      <c r="E482" s="29" t="s">
        <v>77</v>
      </c>
      <c r="F482" s="29" t="s">
        <v>315</v>
      </c>
      <c r="G482" s="29" t="s">
        <v>79</v>
      </c>
      <c r="H482" s="59">
        <f>H483</f>
        <v>143</v>
      </c>
      <c r="I482" s="59">
        <f>I483</f>
        <v>143</v>
      </c>
      <c r="J482" s="59">
        <f>J483</f>
        <v>143</v>
      </c>
      <c r="K482" s="66"/>
    </row>
    <row r="483" spans="1:11" ht="15" customHeight="1">
      <c r="A483" s="27"/>
      <c r="B483" s="232" t="s">
        <v>80</v>
      </c>
      <c r="C483" s="29"/>
      <c r="D483" s="29" t="s">
        <v>20</v>
      </c>
      <c r="E483" s="29" t="s">
        <v>77</v>
      </c>
      <c r="F483" s="29" t="s">
        <v>315</v>
      </c>
      <c r="G483" s="29" t="s">
        <v>81</v>
      </c>
      <c r="H483" s="59">
        <v>143</v>
      </c>
      <c r="I483" s="59">
        <v>143</v>
      </c>
      <c r="J483" s="59">
        <v>143</v>
      </c>
      <c r="K483" s="66"/>
    </row>
    <row r="484" spans="1:11" ht="75" customHeight="1">
      <c r="A484" s="204"/>
      <c r="B484" s="223" t="s">
        <v>285</v>
      </c>
      <c r="C484" s="206"/>
      <c r="D484" s="206" t="s">
        <v>20</v>
      </c>
      <c r="E484" s="206" t="s">
        <v>77</v>
      </c>
      <c r="F484" s="206" t="s">
        <v>316</v>
      </c>
      <c r="G484" s="206"/>
      <c r="H484" s="212">
        <f>H486</f>
        <v>5685.2</v>
      </c>
      <c r="I484" s="212">
        <f>I486</f>
        <v>5685.2</v>
      </c>
      <c r="J484" s="212">
        <f>J486</f>
        <v>5685.2</v>
      </c>
      <c r="K484" s="66"/>
    </row>
    <row r="485" spans="1:11" ht="60" customHeight="1">
      <c r="A485" s="27"/>
      <c r="B485" s="242" t="s">
        <v>73</v>
      </c>
      <c r="C485" s="29"/>
      <c r="D485" s="29" t="s">
        <v>20</v>
      </c>
      <c r="E485" s="29" t="s">
        <v>77</v>
      </c>
      <c r="F485" s="29" t="s">
        <v>316</v>
      </c>
      <c r="G485" s="29" t="s">
        <v>74</v>
      </c>
      <c r="H485" s="59">
        <f>H486</f>
        <v>5685.2</v>
      </c>
      <c r="I485" s="59">
        <f>I486</f>
        <v>5685.2</v>
      </c>
      <c r="J485" s="59">
        <f>J486</f>
        <v>5685.2</v>
      </c>
      <c r="K485" s="66"/>
    </row>
    <row r="486" spans="1:11" ht="15" customHeight="1">
      <c r="A486" s="27"/>
      <c r="B486" s="232" t="s">
        <v>75</v>
      </c>
      <c r="C486" s="29"/>
      <c r="D486" s="29" t="s">
        <v>20</v>
      </c>
      <c r="E486" s="29" t="s">
        <v>77</v>
      </c>
      <c r="F486" s="29" t="s">
        <v>316</v>
      </c>
      <c r="G486" s="29" t="s">
        <v>82</v>
      </c>
      <c r="H486" s="59">
        <f>2842.6+2842.6</f>
        <v>5685.2</v>
      </c>
      <c r="I486" s="59">
        <f>2842.6+2842.6</f>
        <v>5685.2</v>
      </c>
      <c r="J486" s="59">
        <f>2842.6+2842.6</f>
        <v>5685.2</v>
      </c>
      <c r="K486" s="66"/>
    </row>
    <row r="487" spans="1:11" ht="45" customHeight="1">
      <c r="A487" s="158"/>
      <c r="B487" s="272" t="s">
        <v>230</v>
      </c>
      <c r="C487" s="173"/>
      <c r="D487" s="150" t="s">
        <v>20</v>
      </c>
      <c r="E487" s="174" t="s">
        <v>77</v>
      </c>
      <c r="F487" s="159" t="s">
        <v>175</v>
      </c>
      <c r="G487" s="175"/>
      <c r="H487" s="176">
        <f aca="true" t="shared" si="67" ref="H487:J488">H488</f>
        <v>1464.32</v>
      </c>
      <c r="I487" s="176">
        <f t="shared" si="67"/>
        <v>0</v>
      </c>
      <c r="J487" s="176">
        <f t="shared" si="67"/>
        <v>0</v>
      </c>
      <c r="K487" s="66"/>
    </row>
    <row r="488" spans="1:11" ht="15" customHeight="1">
      <c r="A488" s="27"/>
      <c r="B488" s="232" t="s">
        <v>127</v>
      </c>
      <c r="C488" s="49"/>
      <c r="D488" s="29" t="s">
        <v>20</v>
      </c>
      <c r="E488" s="29" t="s">
        <v>77</v>
      </c>
      <c r="F488" s="33" t="s">
        <v>176</v>
      </c>
      <c r="G488" s="50"/>
      <c r="H488" s="58">
        <f t="shared" si="67"/>
        <v>1464.32</v>
      </c>
      <c r="I488" s="58">
        <f t="shared" si="67"/>
        <v>0</v>
      </c>
      <c r="J488" s="58">
        <f t="shared" si="67"/>
        <v>0</v>
      </c>
      <c r="K488" s="66"/>
    </row>
    <row r="489" spans="1:11" ht="15" customHeight="1">
      <c r="A489" s="27"/>
      <c r="B489" s="232" t="s">
        <v>127</v>
      </c>
      <c r="C489" s="49"/>
      <c r="D489" s="29" t="s">
        <v>20</v>
      </c>
      <c r="E489" s="29" t="s">
        <v>77</v>
      </c>
      <c r="F489" s="33" t="s">
        <v>177</v>
      </c>
      <c r="G489" s="50"/>
      <c r="H489" s="58">
        <f>H490+H497+H500</f>
        <v>1464.32</v>
      </c>
      <c r="I489" s="58">
        <f>I490+I497+I500</f>
        <v>0</v>
      </c>
      <c r="J489" s="58">
        <f>J490+J497+J500</f>
        <v>0</v>
      </c>
      <c r="K489" s="66"/>
    </row>
    <row r="490" spans="1:11" ht="30" customHeight="1">
      <c r="A490" s="204"/>
      <c r="B490" s="252" t="s">
        <v>71</v>
      </c>
      <c r="C490" s="220"/>
      <c r="D490" s="206" t="s">
        <v>20</v>
      </c>
      <c r="E490" s="206" t="s">
        <v>77</v>
      </c>
      <c r="F490" s="215" t="s">
        <v>178</v>
      </c>
      <c r="G490" s="221"/>
      <c r="H490" s="208">
        <f>H491+H493+H495</f>
        <v>1464.32</v>
      </c>
      <c r="I490" s="208">
        <f>I491+I493+I495</f>
        <v>0</v>
      </c>
      <c r="J490" s="208">
        <f>J491+J493+J495</f>
        <v>0</v>
      </c>
      <c r="K490" s="66"/>
    </row>
    <row r="491" spans="1:11" ht="60" customHeight="1">
      <c r="A491" s="27"/>
      <c r="B491" s="242" t="s">
        <v>73</v>
      </c>
      <c r="C491" s="29"/>
      <c r="D491" s="29" t="s">
        <v>20</v>
      </c>
      <c r="E491" s="29" t="s">
        <v>77</v>
      </c>
      <c r="F491" s="29" t="s">
        <v>392</v>
      </c>
      <c r="G491" s="29" t="s">
        <v>74</v>
      </c>
      <c r="H491" s="59">
        <f>H492</f>
        <v>130.2</v>
      </c>
      <c r="I491" s="59">
        <f>I492</f>
        <v>0</v>
      </c>
      <c r="J491" s="59">
        <f>J492</f>
        <v>0</v>
      </c>
      <c r="K491" s="66"/>
    </row>
    <row r="492" spans="1:11" ht="15" customHeight="1">
      <c r="A492" s="27"/>
      <c r="B492" s="232" t="s">
        <v>75</v>
      </c>
      <c r="C492" s="29"/>
      <c r="D492" s="29" t="s">
        <v>20</v>
      </c>
      <c r="E492" s="29" t="s">
        <v>77</v>
      </c>
      <c r="F492" s="29" t="s">
        <v>392</v>
      </c>
      <c r="G492" s="29" t="s">
        <v>82</v>
      </c>
      <c r="H492" s="435">
        <f>100+30.2</f>
        <v>130.2</v>
      </c>
      <c r="I492" s="296">
        <v>0</v>
      </c>
      <c r="J492" s="296">
        <v>0</v>
      </c>
      <c r="K492" s="66"/>
    </row>
    <row r="493" spans="1:11" ht="30" customHeight="1">
      <c r="A493" s="290"/>
      <c r="B493" s="291" t="s">
        <v>50</v>
      </c>
      <c r="C493" s="292"/>
      <c r="D493" s="29" t="s">
        <v>20</v>
      </c>
      <c r="E493" s="29" t="s">
        <v>77</v>
      </c>
      <c r="F493" s="33" t="s">
        <v>178</v>
      </c>
      <c r="G493" s="29" t="s">
        <v>64</v>
      </c>
      <c r="H493" s="143">
        <f>H494</f>
        <v>1334.12</v>
      </c>
      <c r="I493" s="143">
        <f>I494</f>
        <v>0</v>
      </c>
      <c r="J493" s="143">
        <f>J494</f>
        <v>0</v>
      </c>
      <c r="K493" s="66"/>
    </row>
    <row r="494" spans="1:11" ht="30" customHeight="1">
      <c r="A494" s="27"/>
      <c r="B494" s="232" t="s">
        <v>51</v>
      </c>
      <c r="C494" s="49"/>
      <c r="D494" s="29" t="s">
        <v>20</v>
      </c>
      <c r="E494" s="29" t="s">
        <v>77</v>
      </c>
      <c r="F494" s="33" t="s">
        <v>178</v>
      </c>
      <c r="G494" s="29" t="s">
        <v>52</v>
      </c>
      <c r="H494" s="436">
        <f>844.8+253.44+123.88+90+22</f>
        <v>1334.12</v>
      </c>
      <c r="I494" s="58">
        <v>0</v>
      </c>
      <c r="J494" s="58">
        <v>0</v>
      </c>
      <c r="K494" s="66"/>
    </row>
    <row r="495" spans="1:11" ht="15" customHeight="1" hidden="1">
      <c r="A495" s="27"/>
      <c r="B495" s="232" t="s">
        <v>78</v>
      </c>
      <c r="C495" s="49"/>
      <c r="D495" s="29" t="s">
        <v>20</v>
      </c>
      <c r="E495" s="29" t="s">
        <v>77</v>
      </c>
      <c r="F495" s="33" t="s">
        <v>178</v>
      </c>
      <c r="G495" s="29" t="s">
        <v>79</v>
      </c>
      <c r="H495" s="58">
        <f>H496</f>
        <v>0</v>
      </c>
      <c r="I495" s="58">
        <f>I496</f>
        <v>0</v>
      </c>
      <c r="J495" s="58">
        <f>J496</f>
        <v>0</v>
      </c>
      <c r="K495" s="66"/>
    </row>
    <row r="496" spans="1:11" ht="15" customHeight="1" hidden="1">
      <c r="A496" s="27"/>
      <c r="B496" s="232" t="s">
        <v>167</v>
      </c>
      <c r="C496" s="49"/>
      <c r="D496" s="29" t="s">
        <v>20</v>
      </c>
      <c r="E496" s="29" t="s">
        <v>77</v>
      </c>
      <c r="F496" s="33" t="s">
        <v>178</v>
      </c>
      <c r="G496" s="29" t="s">
        <v>168</v>
      </c>
      <c r="H496" s="58">
        <v>0</v>
      </c>
      <c r="I496" s="58">
        <v>0</v>
      </c>
      <c r="J496" s="58">
        <v>0</v>
      </c>
      <c r="K496" s="66"/>
    </row>
    <row r="497" spans="1:11" ht="30" customHeight="1" hidden="1">
      <c r="A497" s="204"/>
      <c r="B497" s="252" t="s">
        <v>216</v>
      </c>
      <c r="C497" s="220"/>
      <c r="D497" s="206" t="s">
        <v>20</v>
      </c>
      <c r="E497" s="206" t="s">
        <v>77</v>
      </c>
      <c r="F497" s="215" t="s">
        <v>179</v>
      </c>
      <c r="G497" s="221"/>
      <c r="H497" s="208">
        <f aca="true" t="shared" si="68" ref="H497:J501">H498</f>
        <v>0</v>
      </c>
      <c r="I497" s="208">
        <f t="shared" si="68"/>
        <v>0</v>
      </c>
      <c r="J497" s="208">
        <f t="shared" si="68"/>
        <v>0</v>
      </c>
      <c r="K497" s="66"/>
    </row>
    <row r="498" spans="1:11" ht="30" customHeight="1" hidden="1">
      <c r="A498" s="27"/>
      <c r="B498" s="232" t="s">
        <v>50</v>
      </c>
      <c r="C498" s="49"/>
      <c r="D498" s="29" t="s">
        <v>20</v>
      </c>
      <c r="E498" s="29" t="s">
        <v>77</v>
      </c>
      <c r="F498" s="33" t="s">
        <v>179</v>
      </c>
      <c r="G498" s="29" t="s">
        <v>64</v>
      </c>
      <c r="H498" s="58">
        <f t="shared" si="68"/>
        <v>0</v>
      </c>
      <c r="I498" s="58">
        <f t="shared" si="68"/>
        <v>0</v>
      </c>
      <c r="J498" s="58">
        <f t="shared" si="68"/>
        <v>0</v>
      </c>
      <c r="K498" s="66"/>
    </row>
    <row r="499" spans="1:11" ht="30" customHeight="1" hidden="1">
      <c r="A499" s="27"/>
      <c r="B499" s="232" t="s">
        <v>51</v>
      </c>
      <c r="C499" s="49"/>
      <c r="D499" s="29" t="s">
        <v>20</v>
      </c>
      <c r="E499" s="29" t="s">
        <v>77</v>
      </c>
      <c r="F499" s="33" t="s">
        <v>179</v>
      </c>
      <c r="G499" s="29" t="s">
        <v>52</v>
      </c>
      <c r="H499" s="58">
        <v>0</v>
      </c>
      <c r="I499" s="58">
        <v>0</v>
      </c>
      <c r="J499" s="58">
        <v>0</v>
      </c>
      <c r="K499" s="66"/>
    </row>
    <row r="500" spans="1:11" ht="75" customHeight="1" hidden="1">
      <c r="A500" s="204"/>
      <c r="B500" s="252" t="s">
        <v>285</v>
      </c>
      <c r="C500" s="220"/>
      <c r="D500" s="206" t="s">
        <v>20</v>
      </c>
      <c r="E500" s="206" t="s">
        <v>77</v>
      </c>
      <c r="F500" s="215" t="s">
        <v>396</v>
      </c>
      <c r="G500" s="221"/>
      <c r="H500" s="208">
        <f t="shared" si="68"/>
        <v>0</v>
      </c>
      <c r="I500" s="208">
        <f t="shared" si="68"/>
        <v>0</v>
      </c>
      <c r="J500" s="208">
        <f t="shared" si="68"/>
        <v>0</v>
      </c>
      <c r="K500" s="66"/>
    </row>
    <row r="501" spans="1:11" ht="60" customHeight="1" hidden="1">
      <c r="A501" s="27"/>
      <c r="B501" s="242" t="s">
        <v>73</v>
      </c>
      <c r="C501" s="49"/>
      <c r="D501" s="29" t="s">
        <v>20</v>
      </c>
      <c r="E501" s="29" t="s">
        <v>77</v>
      </c>
      <c r="F501" s="33" t="s">
        <v>396</v>
      </c>
      <c r="G501" s="29" t="s">
        <v>74</v>
      </c>
      <c r="H501" s="58">
        <f t="shared" si="68"/>
        <v>0</v>
      </c>
      <c r="I501" s="58">
        <f t="shared" si="68"/>
        <v>0</v>
      </c>
      <c r="J501" s="58">
        <f t="shared" si="68"/>
        <v>0</v>
      </c>
      <c r="K501" s="66"/>
    </row>
    <row r="502" spans="1:11" ht="15" customHeight="1" hidden="1">
      <c r="A502" s="27"/>
      <c r="B502" s="232" t="s">
        <v>75</v>
      </c>
      <c r="C502" s="49"/>
      <c r="D502" s="29" t="s">
        <v>20</v>
      </c>
      <c r="E502" s="29" t="s">
        <v>77</v>
      </c>
      <c r="F502" s="33" t="s">
        <v>396</v>
      </c>
      <c r="G502" s="29" t="s">
        <v>82</v>
      </c>
      <c r="H502" s="58">
        <v>0</v>
      </c>
      <c r="I502" s="58">
        <v>0</v>
      </c>
      <c r="J502" s="58">
        <v>0</v>
      </c>
      <c r="K502" s="66"/>
    </row>
    <row r="503" spans="1:11" ht="45" customHeight="1">
      <c r="A503" s="14" t="s">
        <v>36</v>
      </c>
      <c r="B503" s="294" t="s">
        <v>245</v>
      </c>
      <c r="C503" s="15" t="s">
        <v>246</v>
      </c>
      <c r="D503" s="17"/>
      <c r="E503" s="17"/>
      <c r="F503" s="17"/>
      <c r="G503" s="17"/>
      <c r="H503" s="54">
        <f aca="true" t="shared" si="69" ref="H503:J504">H504</f>
        <v>1209</v>
      </c>
      <c r="I503" s="54">
        <f t="shared" si="69"/>
        <v>0</v>
      </c>
      <c r="J503" s="54">
        <f t="shared" si="69"/>
        <v>0</v>
      </c>
      <c r="K503" s="66"/>
    </row>
    <row r="504" spans="1:11" ht="15" customHeight="1">
      <c r="A504" s="18"/>
      <c r="B504" s="266" t="s">
        <v>6</v>
      </c>
      <c r="C504" s="19"/>
      <c r="D504" s="19" t="s">
        <v>7</v>
      </c>
      <c r="E504" s="20"/>
      <c r="F504" s="20"/>
      <c r="G504" s="20"/>
      <c r="H504" s="55">
        <f t="shared" si="69"/>
        <v>1209</v>
      </c>
      <c r="I504" s="55">
        <f t="shared" si="69"/>
        <v>0</v>
      </c>
      <c r="J504" s="55">
        <f t="shared" si="69"/>
        <v>0</v>
      </c>
      <c r="K504" s="66"/>
    </row>
    <row r="505" spans="1:11" ht="15" customHeight="1">
      <c r="A505" s="34"/>
      <c r="B505" s="267" t="s">
        <v>232</v>
      </c>
      <c r="C505" s="23"/>
      <c r="D505" s="23" t="s">
        <v>7</v>
      </c>
      <c r="E505" s="22" t="s">
        <v>234</v>
      </c>
      <c r="F505" s="22"/>
      <c r="G505" s="23"/>
      <c r="H505" s="56">
        <f aca="true" t="shared" si="70" ref="H505:J508">H506</f>
        <v>1209</v>
      </c>
      <c r="I505" s="56">
        <f t="shared" si="70"/>
        <v>0</v>
      </c>
      <c r="J505" s="56">
        <f t="shared" si="70"/>
        <v>0</v>
      </c>
      <c r="K505" s="66"/>
    </row>
    <row r="506" spans="1:11" ht="45" customHeight="1">
      <c r="A506" s="149"/>
      <c r="B506" s="272" t="s">
        <v>230</v>
      </c>
      <c r="C506" s="159"/>
      <c r="D506" s="159" t="s">
        <v>7</v>
      </c>
      <c r="E506" s="159" t="s">
        <v>234</v>
      </c>
      <c r="F506" s="159" t="s">
        <v>175</v>
      </c>
      <c r="G506" s="150"/>
      <c r="H506" s="152">
        <f t="shared" si="70"/>
        <v>1209</v>
      </c>
      <c r="I506" s="152">
        <f t="shared" si="70"/>
        <v>0</v>
      </c>
      <c r="J506" s="152">
        <f t="shared" si="70"/>
        <v>0</v>
      </c>
      <c r="K506" s="66"/>
    </row>
    <row r="507" spans="1:11" ht="15" customHeight="1">
      <c r="A507" s="24"/>
      <c r="B507" s="232" t="s">
        <v>127</v>
      </c>
      <c r="C507" s="35"/>
      <c r="D507" s="29" t="s">
        <v>7</v>
      </c>
      <c r="E507" s="29" t="s">
        <v>234</v>
      </c>
      <c r="F507" s="29" t="s">
        <v>176</v>
      </c>
      <c r="G507" s="25"/>
      <c r="H507" s="58">
        <f t="shared" si="70"/>
        <v>1209</v>
      </c>
      <c r="I507" s="58">
        <f t="shared" si="70"/>
        <v>0</v>
      </c>
      <c r="J507" s="58">
        <f t="shared" si="70"/>
        <v>0</v>
      </c>
      <c r="K507" s="66"/>
    </row>
    <row r="508" spans="1:11" ht="15" customHeight="1">
      <c r="A508" s="24"/>
      <c r="B508" s="232" t="s">
        <v>127</v>
      </c>
      <c r="C508" s="35"/>
      <c r="D508" s="29" t="s">
        <v>7</v>
      </c>
      <c r="E508" s="29" t="s">
        <v>234</v>
      </c>
      <c r="F508" s="29" t="s">
        <v>177</v>
      </c>
      <c r="G508" s="25"/>
      <c r="H508" s="58">
        <f t="shared" si="70"/>
        <v>1209</v>
      </c>
      <c r="I508" s="58">
        <f t="shared" si="70"/>
        <v>0</v>
      </c>
      <c r="J508" s="58">
        <f t="shared" si="70"/>
        <v>0</v>
      </c>
      <c r="K508" s="66"/>
    </row>
    <row r="509" spans="1:11" ht="45" customHeight="1">
      <c r="A509" s="204"/>
      <c r="B509" s="252" t="s">
        <v>231</v>
      </c>
      <c r="C509" s="206"/>
      <c r="D509" s="206" t="s">
        <v>7</v>
      </c>
      <c r="E509" s="206" t="s">
        <v>234</v>
      </c>
      <c r="F509" s="206" t="s">
        <v>233</v>
      </c>
      <c r="G509" s="206"/>
      <c r="H509" s="212">
        <f>H511</f>
        <v>1209</v>
      </c>
      <c r="I509" s="212">
        <f>I511</f>
        <v>0</v>
      </c>
      <c r="J509" s="212">
        <f>J511</f>
        <v>0</v>
      </c>
      <c r="K509" s="66"/>
    </row>
    <row r="510" spans="1:11" ht="15" customHeight="1">
      <c r="A510" s="27"/>
      <c r="B510" s="232" t="s">
        <v>78</v>
      </c>
      <c r="C510" s="29"/>
      <c r="D510" s="29" t="s">
        <v>7</v>
      </c>
      <c r="E510" s="29" t="s">
        <v>234</v>
      </c>
      <c r="F510" s="29" t="s">
        <v>233</v>
      </c>
      <c r="G510" s="29" t="s">
        <v>79</v>
      </c>
      <c r="H510" s="59">
        <f>H511</f>
        <v>1209</v>
      </c>
      <c r="I510" s="59">
        <f>I511</f>
        <v>0</v>
      </c>
      <c r="J510" s="59">
        <f>J511</f>
        <v>0</v>
      </c>
      <c r="K510" s="66"/>
    </row>
    <row r="511" spans="1:11" ht="15" customHeight="1">
      <c r="A511" s="27"/>
      <c r="B511" s="232" t="s">
        <v>244</v>
      </c>
      <c r="C511" s="29"/>
      <c r="D511" s="29" t="s">
        <v>7</v>
      </c>
      <c r="E511" s="29" t="s">
        <v>234</v>
      </c>
      <c r="F511" s="29" t="s">
        <v>233</v>
      </c>
      <c r="G511" s="29" t="s">
        <v>243</v>
      </c>
      <c r="H511" s="59">
        <v>1209</v>
      </c>
      <c r="I511" s="59">
        <v>0</v>
      </c>
      <c r="J511" s="59">
        <v>0</v>
      </c>
      <c r="K511" s="66"/>
    </row>
    <row r="512" spans="1:10" s="1" customFormat="1" ht="45" customHeight="1">
      <c r="A512" s="14" t="s">
        <v>564</v>
      </c>
      <c r="B512" s="265" t="s">
        <v>4</v>
      </c>
      <c r="C512" s="15" t="s">
        <v>247</v>
      </c>
      <c r="D512" s="17"/>
      <c r="E512" s="17"/>
      <c r="F512" s="17"/>
      <c r="G512" s="17"/>
      <c r="H512" s="54">
        <f>H513</f>
        <v>1960.077</v>
      </c>
      <c r="I512" s="54">
        <f>I513</f>
        <v>2095.326</v>
      </c>
      <c r="J512" s="54">
        <f>J513</f>
        <v>2240.015</v>
      </c>
    </row>
    <row r="513" spans="1:10" ht="15" customHeight="1">
      <c r="A513" s="18" t="s">
        <v>565</v>
      </c>
      <c r="B513" s="266" t="s">
        <v>6</v>
      </c>
      <c r="C513" s="19"/>
      <c r="D513" s="19" t="s">
        <v>7</v>
      </c>
      <c r="E513" s="20"/>
      <c r="F513" s="20"/>
      <c r="G513" s="20"/>
      <c r="H513" s="55">
        <f>H514+H521+H537</f>
        <v>1960.077</v>
      </c>
      <c r="I513" s="55">
        <f>I514+I521+I537</f>
        <v>2095.326</v>
      </c>
      <c r="J513" s="55">
        <f>J514+J521+J537</f>
        <v>2240.015</v>
      </c>
    </row>
    <row r="514" spans="1:10" ht="30" customHeight="1">
      <c r="A514" s="21"/>
      <c r="B514" s="267" t="s">
        <v>269</v>
      </c>
      <c r="C514" s="22"/>
      <c r="D514" s="22" t="s">
        <v>7</v>
      </c>
      <c r="E514" s="22" t="s">
        <v>268</v>
      </c>
      <c r="F514" s="23"/>
      <c r="G514" s="23"/>
      <c r="H514" s="56">
        <f aca="true" t="shared" si="71" ref="H514:J515">H515</f>
        <v>1932.077</v>
      </c>
      <c r="I514" s="56">
        <f t="shared" si="71"/>
        <v>2067.326</v>
      </c>
      <c r="J514" s="56">
        <f t="shared" si="71"/>
        <v>2212.015</v>
      </c>
    </row>
    <row r="515" spans="1:10" ht="45" customHeight="1">
      <c r="A515" s="149"/>
      <c r="B515" s="268" t="s">
        <v>123</v>
      </c>
      <c r="C515" s="150"/>
      <c r="D515" s="150" t="s">
        <v>7</v>
      </c>
      <c r="E515" s="150" t="s">
        <v>268</v>
      </c>
      <c r="F515" s="150" t="s">
        <v>124</v>
      </c>
      <c r="G515" s="151"/>
      <c r="H515" s="152">
        <f t="shared" si="71"/>
        <v>1932.077</v>
      </c>
      <c r="I515" s="152">
        <f t="shared" si="71"/>
        <v>2067.326</v>
      </c>
      <c r="J515" s="152">
        <f t="shared" si="71"/>
        <v>2212.015</v>
      </c>
    </row>
    <row r="516" spans="1:10" ht="30" customHeight="1">
      <c r="A516" s="27"/>
      <c r="B516" s="232" t="s">
        <v>271</v>
      </c>
      <c r="C516" s="29"/>
      <c r="D516" s="29" t="s">
        <v>7</v>
      </c>
      <c r="E516" s="29" t="s">
        <v>268</v>
      </c>
      <c r="F516" s="29" t="s">
        <v>270</v>
      </c>
      <c r="G516" s="30"/>
      <c r="H516" s="58">
        <f aca="true" t="shared" si="72" ref="H516:J517">H517</f>
        <v>1932.077</v>
      </c>
      <c r="I516" s="58">
        <f t="shared" si="72"/>
        <v>2067.326</v>
      </c>
      <c r="J516" s="58">
        <f t="shared" si="72"/>
        <v>2212.015</v>
      </c>
    </row>
    <row r="517" spans="1:10" ht="15" customHeight="1">
      <c r="A517" s="27"/>
      <c r="B517" s="232" t="s">
        <v>127</v>
      </c>
      <c r="C517" s="29"/>
      <c r="D517" s="29" t="s">
        <v>7</v>
      </c>
      <c r="E517" s="29" t="s">
        <v>268</v>
      </c>
      <c r="F517" s="29" t="s">
        <v>272</v>
      </c>
      <c r="G517" s="30"/>
      <c r="H517" s="58">
        <f t="shared" si="72"/>
        <v>1932.077</v>
      </c>
      <c r="I517" s="58">
        <f t="shared" si="72"/>
        <v>2067.326</v>
      </c>
      <c r="J517" s="58">
        <f t="shared" si="72"/>
        <v>2212.015</v>
      </c>
    </row>
    <row r="518" spans="1:10" ht="30" customHeight="1">
      <c r="A518" s="204"/>
      <c r="B518" s="252" t="s">
        <v>271</v>
      </c>
      <c r="C518" s="206"/>
      <c r="D518" s="206" t="s">
        <v>7</v>
      </c>
      <c r="E518" s="206" t="s">
        <v>268</v>
      </c>
      <c r="F518" s="206" t="s">
        <v>273</v>
      </c>
      <c r="G518" s="207"/>
      <c r="H518" s="208">
        <f>H520</f>
        <v>1932.077</v>
      </c>
      <c r="I518" s="208">
        <f>I520</f>
        <v>2067.326</v>
      </c>
      <c r="J518" s="208">
        <f>J520</f>
        <v>2212.015</v>
      </c>
    </row>
    <row r="519" spans="1:10" ht="60" customHeight="1">
      <c r="A519" s="27"/>
      <c r="B519" s="232" t="s">
        <v>73</v>
      </c>
      <c r="C519" s="29"/>
      <c r="D519" s="29" t="s">
        <v>7</v>
      </c>
      <c r="E519" s="29" t="s">
        <v>268</v>
      </c>
      <c r="F519" s="29" t="s">
        <v>273</v>
      </c>
      <c r="G519" s="30">
        <v>100</v>
      </c>
      <c r="H519" s="58">
        <f>H520</f>
        <v>1932.077</v>
      </c>
      <c r="I519" s="58">
        <f>I520</f>
        <v>2067.326</v>
      </c>
      <c r="J519" s="58">
        <f>J520</f>
        <v>2212.015</v>
      </c>
    </row>
    <row r="520" spans="1:10" ht="30" customHeight="1">
      <c r="A520" s="27"/>
      <c r="B520" s="232" t="s">
        <v>131</v>
      </c>
      <c r="C520" s="29"/>
      <c r="D520" s="29" t="s">
        <v>7</v>
      </c>
      <c r="E520" s="29" t="s">
        <v>268</v>
      </c>
      <c r="F520" s="29" t="s">
        <v>273</v>
      </c>
      <c r="G520" s="29" t="s">
        <v>132</v>
      </c>
      <c r="H520" s="59">
        <f>1483.93+448.147</f>
        <v>1932.077</v>
      </c>
      <c r="I520" s="59">
        <f>1587.808+479.518</f>
        <v>2067.326</v>
      </c>
      <c r="J520" s="59">
        <f>1698.936+513.079</f>
        <v>2212.015</v>
      </c>
    </row>
    <row r="521" spans="1:11" ht="45" customHeight="1">
      <c r="A521" s="21"/>
      <c r="B521" s="267" t="s">
        <v>134</v>
      </c>
      <c r="C521" s="22"/>
      <c r="D521" s="22" t="s">
        <v>7</v>
      </c>
      <c r="E521" s="22" t="s">
        <v>135</v>
      </c>
      <c r="F521" s="23"/>
      <c r="G521" s="23"/>
      <c r="H521" s="56">
        <f>H522</f>
        <v>28</v>
      </c>
      <c r="I521" s="56">
        <f>I522</f>
        <v>28</v>
      </c>
      <c r="J521" s="56">
        <f>J522</f>
        <v>28</v>
      </c>
      <c r="K521" s="61"/>
    </row>
    <row r="522" spans="1:11" ht="45" customHeight="1">
      <c r="A522" s="149"/>
      <c r="B522" s="268" t="s">
        <v>123</v>
      </c>
      <c r="C522" s="150"/>
      <c r="D522" s="150" t="s">
        <v>7</v>
      </c>
      <c r="E522" s="150" t="s">
        <v>135</v>
      </c>
      <c r="F522" s="150" t="s">
        <v>124</v>
      </c>
      <c r="G522" s="151"/>
      <c r="H522" s="152">
        <f>H523+H532</f>
        <v>28</v>
      </c>
      <c r="I522" s="152">
        <f>I523+I532</f>
        <v>28</v>
      </c>
      <c r="J522" s="152">
        <f>J523+J532</f>
        <v>28</v>
      </c>
      <c r="K522" s="62"/>
    </row>
    <row r="523" spans="1:10" ht="30" customHeight="1">
      <c r="A523" s="27"/>
      <c r="B523" s="232" t="s">
        <v>125</v>
      </c>
      <c r="C523" s="29"/>
      <c r="D523" s="29" t="s">
        <v>7</v>
      </c>
      <c r="E523" s="29" t="s">
        <v>135</v>
      </c>
      <c r="F523" s="29" t="s">
        <v>126</v>
      </c>
      <c r="G523" s="30"/>
      <c r="H523" s="58">
        <f aca="true" t="shared" si="73" ref="H523:J524">H524</f>
        <v>28</v>
      </c>
      <c r="I523" s="58">
        <f t="shared" si="73"/>
        <v>28</v>
      </c>
      <c r="J523" s="58">
        <f t="shared" si="73"/>
        <v>28</v>
      </c>
    </row>
    <row r="524" spans="1:10" ht="15" customHeight="1">
      <c r="A524" s="27"/>
      <c r="B524" s="232" t="s">
        <v>127</v>
      </c>
      <c r="C524" s="29"/>
      <c r="D524" s="29" t="s">
        <v>7</v>
      </c>
      <c r="E524" s="29" t="s">
        <v>135</v>
      </c>
      <c r="F524" s="29" t="s">
        <v>128</v>
      </c>
      <c r="G524" s="30"/>
      <c r="H524" s="58">
        <f t="shared" si="73"/>
        <v>28</v>
      </c>
      <c r="I524" s="58">
        <f t="shared" si="73"/>
        <v>28</v>
      </c>
      <c r="J524" s="58">
        <f t="shared" si="73"/>
        <v>28</v>
      </c>
    </row>
    <row r="525" spans="1:10" ht="15" customHeight="1">
      <c r="A525" s="204"/>
      <c r="B525" s="252" t="s">
        <v>129</v>
      </c>
      <c r="C525" s="206"/>
      <c r="D525" s="206" t="s">
        <v>7</v>
      </c>
      <c r="E525" s="206" t="s">
        <v>135</v>
      </c>
      <c r="F525" s="206" t="s">
        <v>130</v>
      </c>
      <c r="G525" s="207"/>
      <c r="H525" s="208">
        <f>H527+H529+H531</f>
        <v>28</v>
      </c>
      <c r="I525" s="208">
        <f>I527+I529+I531</f>
        <v>28</v>
      </c>
      <c r="J525" s="208">
        <f>J527+J529+J531</f>
        <v>28</v>
      </c>
    </row>
    <row r="526" spans="1:10" ht="60" customHeight="1" hidden="1">
      <c r="A526" s="27"/>
      <c r="B526" s="232" t="s">
        <v>73</v>
      </c>
      <c r="C526" s="29"/>
      <c r="D526" s="29" t="s">
        <v>7</v>
      </c>
      <c r="E526" s="29" t="s">
        <v>135</v>
      </c>
      <c r="F526" s="29" t="s">
        <v>130</v>
      </c>
      <c r="G526" s="30">
        <v>100</v>
      </c>
      <c r="H526" s="58">
        <f>H527</f>
        <v>0</v>
      </c>
      <c r="I526" s="58">
        <f>I527</f>
        <v>0</v>
      </c>
      <c r="J526" s="58">
        <f>J527</f>
        <v>0</v>
      </c>
    </row>
    <row r="527" spans="1:10" ht="30" customHeight="1" hidden="1">
      <c r="A527" s="27"/>
      <c r="B527" s="232" t="s">
        <v>131</v>
      </c>
      <c r="C527" s="29"/>
      <c r="D527" s="29" t="s">
        <v>7</v>
      </c>
      <c r="E527" s="29" t="s">
        <v>135</v>
      </c>
      <c r="F527" s="29" t="s">
        <v>130</v>
      </c>
      <c r="G527" s="29" t="s">
        <v>132</v>
      </c>
      <c r="H527" s="59">
        <v>0</v>
      </c>
      <c r="I527" s="59">
        <v>0</v>
      </c>
      <c r="J527" s="59">
        <v>0</v>
      </c>
    </row>
    <row r="528" spans="1:10" ht="30" customHeight="1">
      <c r="A528" s="27"/>
      <c r="B528" s="148" t="s">
        <v>50</v>
      </c>
      <c r="C528" s="29"/>
      <c r="D528" s="29" t="s">
        <v>7</v>
      </c>
      <c r="E528" s="29" t="s">
        <v>135</v>
      </c>
      <c r="F528" s="29" t="s">
        <v>130</v>
      </c>
      <c r="G528" s="30">
        <v>200</v>
      </c>
      <c r="H528" s="58">
        <f>H529</f>
        <v>27</v>
      </c>
      <c r="I528" s="58">
        <f>I529</f>
        <v>27</v>
      </c>
      <c r="J528" s="58">
        <f>J529</f>
        <v>27</v>
      </c>
    </row>
    <row r="529" spans="1:10" ht="30" customHeight="1">
      <c r="A529" s="27"/>
      <c r="B529" s="232" t="s">
        <v>51</v>
      </c>
      <c r="C529" s="29"/>
      <c r="D529" s="29" t="s">
        <v>7</v>
      </c>
      <c r="E529" s="29" t="s">
        <v>135</v>
      </c>
      <c r="F529" s="29" t="s">
        <v>130</v>
      </c>
      <c r="G529" s="29" t="s">
        <v>52</v>
      </c>
      <c r="H529" s="59">
        <f>7+5+15</f>
        <v>27</v>
      </c>
      <c r="I529" s="59">
        <f>7+5+15</f>
        <v>27</v>
      </c>
      <c r="J529" s="59">
        <f>7+5+15</f>
        <v>27</v>
      </c>
    </row>
    <row r="530" spans="1:10" ht="15" customHeight="1">
      <c r="A530" s="27"/>
      <c r="B530" s="232" t="s">
        <v>78</v>
      </c>
      <c r="C530" s="29"/>
      <c r="D530" s="29" t="s">
        <v>7</v>
      </c>
      <c r="E530" s="29" t="s">
        <v>135</v>
      </c>
      <c r="F530" s="29" t="s">
        <v>130</v>
      </c>
      <c r="G530" s="29" t="s">
        <v>79</v>
      </c>
      <c r="H530" s="59">
        <f>H531</f>
        <v>1</v>
      </c>
      <c r="I530" s="59">
        <f>I531</f>
        <v>1</v>
      </c>
      <c r="J530" s="59">
        <f>J531</f>
        <v>1</v>
      </c>
    </row>
    <row r="531" spans="1:10" ht="15" customHeight="1">
      <c r="A531" s="27"/>
      <c r="B531" s="232" t="s">
        <v>80</v>
      </c>
      <c r="C531" s="29"/>
      <c r="D531" s="29" t="s">
        <v>7</v>
      </c>
      <c r="E531" s="29" t="s">
        <v>135</v>
      </c>
      <c r="F531" s="29" t="s">
        <v>130</v>
      </c>
      <c r="G531" s="29" t="s">
        <v>81</v>
      </c>
      <c r="H531" s="59">
        <v>1</v>
      </c>
      <c r="I531" s="59">
        <v>1</v>
      </c>
      <c r="J531" s="59">
        <v>1</v>
      </c>
    </row>
    <row r="532" spans="1:10" ht="45" customHeight="1" hidden="1">
      <c r="A532" s="27"/>
      <c r="B532" s="232" t="s">
        <v>151</v>
      </c>
      <c r="C532" s="29"/>
      <c r="D532" s="29" t="s">
        <v>7</v>
      </c>
      <c r="E532" s="29" t="s">
        <v>135</v>
      </c>
      <c r="F532" s="29" t="s">
        <v>152</v>
      </c>
      <c r="G532" s="29"/>
      <c r="H532" s="59">
        <f aca="true" t="shared" si="74" ref="H532:J533">H533</f>
        <v>0</v>
      </c>
      <c r="I532" s="59">
        <f t="shared" si="74"/>
        <v>0</v>
      </c>
      <c r="J532" s="59">
        <f t="shared" si="74"/>
        <v>0</v>
      </c>
    </row>
    <row r="533" spans="1:10" ht="15" customHeight="1" hidden="1">
      <c r="A533" s="27"/>
      <c r="B533" s="232" t="s">
        <v>127</v>
      </c>
      <c r="C533" s="29"/>
      <c r="D533" s="29" t="s">
        <v>7</v>
      </c>
      <c r="E533" s="29" t="s">
        <v>135</v>
      </c>
      <c r="F533" s="29" t="s">
        <v>153</v>
      </c>
      <c r="G533" s="30"/>
      <c r="H533" s="58">
        <f t="shared" si="74"/>
        <v>0</v>
      </c>
      <c r="I533" s="58">
        <f t="shared" si="74"/>
        <v>0</v>
      </c>
      <c r="J533" s="58">
        <f t="shared" si="74"/>
        <v>0</v>
      </c>
    </row>
    <row r="534" spans="1:10" ht="30" customHeight="1" hidden="1">
      <c r="A534" s="204"/>
      <c r="B534" s="252" t="s">
        <v>154</v>
      </c>
      <c r="C534" s="206"/>
      <c r="D534" s="206" t="s">
        <v>7</v>
      </c>
      <c r="E534" s="206" t="s">
        <v>135</v>
      </c>
      <c r="F534" s="206" t="s">
        <v>155</v>
      </c>
      <c r="G534" s="207"/>
      <c r="H534" s="208">
        <f>H536</f>
        <v>0</v>
      </c>
      <c r="I534" s="208">
        <f>I536</f>
        <v>0</v>
      </c>
      <c r="J534" s="208">
        <f>J536</f>
        <v>0</v>
      </c>
    </row>
    <row r="535" spans="1:10" ht="60" customHeight="1" hidden="1">
      <c r="A535" s="27"/>
      <c r="B535" s="232" t="s">
        <v>73</v>
      </c>
      <c r="C535" s="29"/>
      <c r="D535" s="29" t="s">
        <v>7</v>
      </c>
      <c r="E535" s="29" t="s">
        <v>135</v>
      </c>
      <c r="F535" s="29" t="s">
        <v>155</v>
      </c>
      <c r="G535" s="30">
        <v>100</v>
      </c>
      <c r="H535" s="58">
        <f>H536</f>
        <v>0</v>
      </c>
      <c r="I535" s="58">
        <f>I536</f>
        <v>0</v>
      </c>
      <c r="J535" s="58">
        <f>J536</f>
        <v>0</v>
      </c>
    </row>
    <row r="536" spans="1:10" ht="30" customHeight="1" hidden="1">
      <c r="A536" s="27"/>
      <c r="B536" s="232" t="s">
        <v>131</v>
      </c>
      <c r="C536" s="29"/>
      <c r="D536" s="29" t="s">
        <v>7</v>
      </c>
      <c r="E536" s="29" t="s">
        <v>135</v>
      </c>
      <c r="F536" s="29" t="s">
        <v>155</v>
      </c>
      <c r="G536" s="29" t="s">
        <v>132</v>
      </c>
      <c r="H536" s="59">
        <v>0</v>
      </c>
      <c r="I536" s="59">
        <v>0</v>
      </c>
      <c r="J536" s="59">
        <v>0</v>
      </c>
    </row>
    <row r="537" spans="1:10" ht="15" customHeight="1" hidden="1">
      <c r="A537" s="34"/>
      <c r="B537" s="267" t="s">
        <v>114</v>
      </c>
      <c r="C537" s="23"/>
      <c r="D537" s="23" t="s">
        <v>7</v>
      </c>
      <c r="E537" s="36" t="s">
        <v>115</v>
      </c>
      <c r="F537" s="22"/>
      <c r="G537" s="23"/>
      <c r="H537" s="56">
        <f>H538</f>
        <v>0</v>
      </c>
      <c r="I537" s="56">
        <f>I538</f>
        <v>0</v>
      </c>
      <c r="J537" s="56">
        <f>J538</f>
        <v>0</v>
      </c>
    </row>
    <row r="538" spans="1:10" ht="45" customHeight="1" hidden="1">
      <c r="A538" s="149"/>
      <c r="B538" s="268" t="s">
        <v>230</v>
      </c>
      <c r="C538" s="150"/>
      <c r="D538" s="150" t="s">
        <v>7</v>
      </c>
      <c r="E538" s="150" t="s">
        <v>115</v>
      </c>
      <c r="F538" s="151" t="s">
        <v>175</v>
      </c>
      <c r="G538" s="150"/>
      <c r="H538" s="152">
        <f>H539</f>
        <v>0</v>
      </c>
      <c r="I538" s="152">
        <f aca="true" t="shared" si="75" ref="I538:J540">I539</f>
        <v>0</v>
      </c>
      <c r="J538" s="152">
        <f t="shared" si="75"/>
        <v>0</v>
      </c>
    </row>
    <row r="539" spans="1:10" ht="15" customHeight="1" hidden="1">
      <c r="A539" s="24"/>
      <c r="B539" s="232" t="s">
        <v>127</v>
      </c>
      <c r="C539" s="25"/>
      <c r="D539" s="29" t="s">
        <v>7</v>
      </c>
      <c r="E539" s="29" t="s">
        <v>115</v>
      </c>
      <c r="F539" s="30" t="s">
        <v>176</v>
      </c>
      <c r="G539" s="25"/>
      <c r="H539" s="58">
        <f>H540</f>
        <v>0</v>
      </c>
      <c r="I539" s="58">
        <f t="shared" si="75"/>
        <v>0</v>
      </c>
      <c r="J539" s="58">
        <f t="shared" si="75"/>
        <v>0</v>
      </c>
    </row>
    <row r="540" spans="1:10" ht="15" customHeight="1" hidden="1">
      <c r="A540" s="24"/>
      <c r="B540" s="232" t="s">
        <v>127</v>
      </c>
      <c r="C540" s="25"/>
      <c r="D540" s="29" t="s">
        <v>7</v>
      </c>
      <c r="E540" s="29" t="s">
        <v>115</v>
      </c>
      <c r="F540" s="30" t="s">
        <v>177</v>
      </c>
      <c r="G540" s="25"/>
      <c r="H540" s="58">
        <f>H541</f>
        <v>0</v>
      </c>
      <c r="I540" s="58">
        <f t="shared" si="75"/>
        <v>0</v>
      </c>
      <c r="J540" s="58">
        <f t="shared" si="75"/>
        <v>0</v>
      </c>
    </row>
    <row r="541" spans="1:10" ht="30" customHeight="1" hidden="1">
      <c r="A541" s="204"/>
      <c r="B541" s="252" t="s">
        <v>298</v>
      </c>
      <c r="C541" s="206"/>
      <c r="D541" s="206" t="s">
        <v>7</v>
      </c>
      <c r="E541" s="206" t="s">
        <v>115</v>
      </c>
      <c r="F541" s="206" t="s">
        <v>299</v>
      </c>
      <c r="G541" s="206"/>
      <c r="H541" s="212">
        <f>H542</f>
        <v>0</v>
      </c>
      <c r="I541" s="212">
        <f>I542</f>
        <v>0</v>
      </c>
      <c r="J541" s="212">
        <f>J542</f>
        <v>0</v>
      </c>
    </row>
    <row r="542" spans="1:10" ht="60" customHeight="1" hidden="1">
      <c r="A542" s="27"/>
      <c r="B542" s="232" t="s">
        <v>73</v>
      </c>
      <c r="C542" s="29"/>
      <c r="D542" s="29" t="s">
        <v>7</v>
      </c>
      <c r="E542" s="29" t="s">
        <v>115</v>
      </c>
      <c r="F542" s="29" t="s">
        <v>299</v>
      </c>
      <c r="G542" s="29" t="s">
        <v>74</v>
      </c>
      <c r="H542" s="59">
        <f>H543</f>
        <v>0</v>
      </c>
      <c r="I542" s="59">
        <f>I543</f>
        <v>0</v>
      </c>
      <c r="J542" s="59">
        <f>J543</f>
        <v>0</v>
      </c>
    </row>
    <row r="543" spans="1:10" ht="30" customHeight="1" hidden="1">
      <c r="A543" s="27"/>
      <c r="B543" s="232" t="s">
        <v>131</v>
      </c>
      <c r="C543" s="29"/>
      <c r="D543" s="29" t="s">
        <v>7</v>
      </c>
      <c r="E543" s="29" t="s">
        <v>115</v>
      </c>
      <c r="F543" s="29" t="s">
        <v>299</v>
      </c>
      <c r="G543" s="29" t="s">
        <v>132</v>
      </c>
      <c r="H543" s="59">
        <v>0</v>
      </c>
      <c r="I543" s="59">
        <v>0</v>
      </c>
      <c r="J543" s="59">
        <v>0</v>
      </c>
    </row>
    <row r="544" spans="1:11" s="7" customFormat="1" ht="15" customHeight="1">
      <c r="A544" s="503" t="s">
        <v>212</v>
      </c>
      <c r="B544" s="504"/>
      <c r="C544" s="504"/>
      <c r="D544" s="504"/>
      <c r="E544" s="504"/>
      <c r="F544" s="504"/>
      <c r="G544" s="505"/>
      <c r="H544" s="74">
        <f>H16+H503+H512</f>
        <v>157650.45496</v>
      </c>
      <c r="I544" s="74">
        <f>I16+I503+I512</f>
        <v>124698.26899999999</v>
      </c>
      <c r="J544" s="74">
        <f>J16+J503+J512</f>
        <v>95601.705</v>
      </c>
      <c r="K544" s="75"/>
    </row>
    <row r="545" ht="12.75">
      <c r="J545" s="52"/>
    </row>
    <row r="546" ht="12.75">
      <c r="J546" s="52"/>
    </row>
    <row r="547" ht="12.75">
      <c r="J547" s="52"/>
    </row>
    <row r="548" ht="12.75">
      <c r="J548" s="52"/>
    </row>
    <row r="549" ht="12.75">
      <c r="J549" s="52"/>
    </row>
    <row r="550" ht="12.75">
      <c r="J550" s="52"/>
    </row>
    <row r="551" ht="12.75">
      <c r="J551" s="52"/>
    </row>
    <row r="552" ht="12.75">
      <c r="J552" s="52"/>
    </row>
    <row r="553" ht="12.75">
      <c r="J553" s="52"/>
    </row>
    <row r="554" ht="12.75">
      <c r="J554" s="52"/>
    </row>
    <row r="555" ht="12.75">
      <c r="J555" s="52"/>
    </row>
    <row r="556" ht="12.75">
      <c r="J556" s="52"/>
    </row>
    <row r="557" ht="12.75">
      <c r="J557" s="52"/>
    </row>
    <row r="558" ht="12.75">
      <c r="J558" s="52"/>
    </row>
    <row r="559" ht="12.75">
      <c r="J559" s="52"/>
    </row>
    <row r="560" ht="12.75">
      <c r="J560" s="52"/>
    </row>
    <row r="561" ht="12.75">
      <c r="J561" s="52"/>
    </row>
    <row r="562" ht="12.75">
      <c r="J562" s="52"/>
    </row>
    <row r="563" ht="12.75">
      <c r="J563" s="52"/>
    </row>
    <row r="564" ht="12.75">
      <c r="J564" s="52"/>
    </row>
    <row r="565" ht="12.75">
      <c r="J565" s="52"/>
    </row>
    <row r="566" ht="12.75">
      <c r="J566" s="52"/>
    </row>
    <row r="567" ht="12.75">
      <c r="J567" s="52"/>
    </row>
    <row r="568" ht="12.75">
      <c r="J568" s="52"/>
    </row>
    <row r="569" ht="12.75">
      <c r="J569" s="52"/>
    </row>
    <row r="570" ht="12.75">
      <c r="J570" s="52"/>
    </row>
    <row r="571" ht="12.75">
      <c r="J571" s="52"/>
    </row>
    <row r="572" ht="12.75">
      <c r="J572" s="52"/>
    </row>
    <row r="573" ht="12.75">
      <c r="J573" s="52"/>
    </row>
    <row r="574" ht="12.75">
      <c r="J574" s="52"/>
    </row>
    <row r="575" ht="12.75">
      <c r="J575" s="52"/>
    </row>
    <row r="576" ht="12.75">
      <c r="J576" s="52"/>
    </row>
    <row r="577" ht="12.75">
      <c r="J577" s="52"/>
    </row>
    <row r="578" ht="12.75">
      <c r="J578" s="52"/>
    </row>
    <row r="579" ht="12.75">
      <c r="J579" s="52"/>
    </row>
    <row r="580" ht="12.75">
      <c r="J580" s="52"/>
    </row>
    <row r="581" ht="12.75">
      <c r="J581" s="52"/>
    </row>
    <row r="582" ht="12.75">
      <c r="J582" s="52"/>
    </row>
    <row r="583" ht="12.75">
      <c r="J583" s="52"/>
    </row>
  </sheetData>
  <sheetProtection/>
  <mergeCells count="17">
    <mergeCell ref="A1:J1"/>
    <mergeCell ref="A2:J2"/>
    <mergeCell ref="A3:J3"/>
    <mergeCell ref="A544:G544"/>
    <mergeCell ref="A10:J10"/>
    <mergeCell ref="H13:J13"/>
    <mergeCell ref="A13:A14"/>
    <mergeCell ref="B13:B14"/>
    <mergeCell ref="A4:J4"/>
    <mergeCell ref="C13:C14"/>
    <mergeCell ref="D13:D14"/>
    <mergeCell ref="E13:E14"/>
    <mergeCell ref="G13:G14"/>
    <mergeCell ref="F13:F14"/>
    <mergeCell ref="A11:J11"/>
    <mergeCell ref="A5:J5"/>
    <mergeCell ref="A9:J9"/>
  </mergeCells>
  <printOptions/>
  <pageMargins left="0.7874015748031497" right="0.2362204724409449" top="0.7874015748031497" bottom="0.3937007874015748" header="0" footer="0"/>
  <pageSetup horizontalDpi="600" verticalDpi="600" orientation="portrait" paperSize="9" scale="63" r:id="rId3"/>
  <rowBreaks count="6" manualBreakCount="6">
    <brk id="44" max="255" man="1"/>
    <brk id="84" max="255" man="1"/>
    <brk id="133" max="9" man="1"/>
    <brk id="188" max="255" man="1"/>
    <brk id="275" max="9" man="1"/>
    <brk id="31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5.421875" style="0" customWidth="1"/>
    <col min="4" max="4" width="20.00390625" style="0" customWidth="1"/>
    <col min="5" max="5" width="33.8515625" style="0" customWidth="1"/>
    <col min="6" max="6" width="14.7109375" style="0" customWidth="1"/>
    <col min="7" max="9" width="11.7109375" style="0" customWidth="1"/>
  </cols>
  <sheetData>
    <row r="1" spans="1:9" ht="15" customHeight="1">
      <c r="A1" s="484" t="s">
        <v>512</v>
      </c>
      <c r="B1" s="484"/>
      <c r="C1" s="484"/>
      <c r="D1" s="484"/>
      <c r="E1" s="484"/>
      <c r="F1" s="484"/>
      <c r="G1" s="484"/>
      <c r="H1" s="484"/>
      <c r="I1" s="484"/>
    </row>
    <row r="2" spans="1:9" ht="15" customHeight="1">
      <c r="A2" s="484" t="s">
        <v>29</v>
      </c>
      <c r="B2" s="484"/>
      <c r="C2" s="484"/>
      <c r="D2" s="484"/>
      <c r="E2" s="484"/>
      <c r="F2" s="484"/>
      <c r="G2" s="484"/>
      <c r="H2" s="484"/>
      <c r="I2" s="484"/>
    </row>
    <row r="3" spans="1:9" ht="15" customHeight="1">
      <c r="A3" s="484" t="s">
        <v>30</v>
      </c>
      <c r="B3" s="484"/>
      <c r="C3" s="484"/>
      <c r="D3" s="484"/>
      <c r="E3" s="484"/>
      <c r="F3" s="484"/>
      <c r="G3" s="484"/>
      <c r="H3" s="484"/>
      <c r="I3" s="484"/>
    </row>
    <row r="4" spans="1:9" ht="15" customHeight="1">
      <c r="A4" s="484" t="s">
        <v>31</v>
      </c>
      <c r="B4" s="484"/>
      <c r="C4" s="484"/>
      <c r="D4" s="484"/>
      <c r="E4" s="484"/>
      <c r="F4" s="484"/>
      <c r="G4" s="484"/>
      <c r="H4" s="484"/>
      <c r="I4" s="484"/>
    </row>
    <row r="5" spans="1:9" ht="15" customHeight="1">
      <c r="A5" s="484" t="s">
        <v>645</v>
      </c>
      <c r="B5" s="484"/>
      <c r="C5" s="484"/>
      <c r="D5" s="484"/>
      <c r="E5" s="484"/>
      <c r="F5" s="484"/>
      <c r="G5" s="484"/>
      <c r="H5" s="484"/>
      <c r="I5" s="484"/>
    </row>
    <row r="6" ht="15" customHeight="1"/>
    <row r="7" ht="15" customHeight="1"/>
    <row r="8" ht="15" customHeight="1"/>
    <row r="9" spans="1:9" ht="30" customHeight="1">
      <c r="A9" s="363"/>
      <c r="B9" s="522" t="s">
        <v>540</v>
      </c>
      <c r="C9" s="522"/>
      <c r="D9" s="522"/>
      <c r="E9" s="522"/>
      <c r="F9" s="522"/>
      <c r="G9" s="522"/>
      <c r="H9" s="522"/>
      <c r="I9" s="522"/>
    </row>
    <row r="10" ht="15" customHeight="1"/>
    <row r="11" spans="1:9" ht="60" customHeight="1">
      <c r="A11" s="364" t="s">
        <v>34</v>
      </c>
      <c r="B11" s="364" t="s">
        <v>513</v>
      </c>
      <c r="C11" s="364" t="s">
        <v>514</v>
      </c>
      <c r="D11" s="364" t="s">
        <v>515</v>
      </c>
      <c r="E11" s="364" t="s">
        <v>516</v>
      </c>
      <c r="F11" s="364" t="s">
        <v>541</v>
      </c>
      <c r="G11" s="364" t="s">
        <v>517</v>
      </c>
      <c r="H11" s="364" t="s">
        <v>518</v>
      </c>
      <c r="I11" s="364" t="s">
        <v>539</v>
      </c>
    </row>
    <row r="12" spans="1:9" ht="105" customHeight="1" hidden="1">
      <c r="A12" s="512"/>
      <c r="B12" s="512" t="s">
        <v>538</v>
      </c>
      <c r="C12" s="512" t="s">
        <v>38</v>
      </c>
      <c r="D12" s="512" t="s">
        <v>38</v>
      </c>
      <c r="E12" s="518" t="s">
        <v>519</v>
      </c>
      <c r="F12" s="520"/>
      <c r="G12" s="517">
        <v>0</v>
      </c>
      <c r="H12" s="517">
        <v>0</v>
      </c>
      <c r="I12" s="517">
        <v>0</v>
      </c>
    </row>
    <row r="13" spans="1:9" ht="105" customHeight="1" hidden="1">
      <c r="A13" s="513"/>
      <c r="B13" s="513"/>
      <c r="C13" s="513"/>
      <c r="D13" s="513"/>
      <c r="E13" s="519"/>
      <c r="F13" s="521"/>
      <c r="G13" s="517"/>
      <c r="H13" s="517"/>
      <c r="I13" s="517"/>
    </row>
    <row r="14" spans="1:9" ht="210" customHeight="1" hidden="1">
      <c r="A14" s="489"/>
      <c r="B14" s="489"/>
      <c r="C14" s="489"/>
      <c r="D14" s="489"/>
      <c r="E14" s="366" t="s">
        <v>520</v>
      </c>
      <c r="F14" s="367"/>
      <c r="G14" s="365">
        <v>0</v>
      </c>
      <c r="H14" s="365">
        <v>0</v>
      </c>
      <c r="I14" s="365">
        <v>0</v>
      </c>
    </row>
    <row r="15" spans="1:9" ht="15" customHeight="1" hidden="1">
      <c r="A15" s="507" t="s">
        <v>521</v>
      </c>
      <c r="B15" s="508"/>
      <c r="C15" s="508"/>
      <c r="D15" s="508"/>
      <c r="E15" s="509"/>
      <c r="F15" s="368"/>
      <c r="G15" s="369">
        <f>G12+G13+G14</f>
        <v>0</v>
      </c>
      <c r="H15" s="369">
        <f>H12+H13+H14</f>
        <v>0</v>
      </c>
      <c r="I15" s="369">
        <f>I12+I13+I14</f>
        <v>0</v>
      </c>
    </row>
    <row r="16" spans="1:9" ht="90" customHeight="1" hidden="1">
      <c r="A16" s="512"/>
      <c r="B16" s="512" t="s">
        <v>538</v>
      </c>
      <c r="C16" s="512" t="s">
        <v>38</v>
      </c>
      <c r="D16" s="512" t="s">
        <v>38</v>
      </c>
      <c r="E16" s="148" t="s">
        <v>522</v>
      </c>
      <c r="F16" s="148"/>
      <c r="G16" s="370">
        <v>0</v>
      </c>
      <c r="H16" s="370">
        <v>0</v>
      </c>
      <c r="I16" s="370">
        <v>0</v>
      </c>
    </row>
    <row r="17" spans="1:9" ht="105" customHeight="1" hidden="1">
      <c r="A17" s="463"/>
      <c r="B17" s="513"/>
      <c r="C17" s="463"/>
      <c r="D17" s="463"/>
      <c r="E17" s="148" t="s">
        <v>523</v>
      </c>
      <c r="F17" s="371"/>
      <c r="G17" s="372">
        <v>0</v>
      </c>
      <c r="H17" s="372">
        <v>0</v>
      </c>
      <c r="I17" s="372">
        <v>0</v>
      </c>
    </row>
    <row r="18" spans="1:9" ht="90" customHeight="1" hidden="1">
      <c r="A18" s="464"/>
      <c r="B18" s="489"/>
      <c r="C18" s="464"/>
      <c r="D18" s="464"/>
      <c r="E18" s="148" t="s">
        <v>524</v>
      </c>
      <c r="F18" s="148"/>
      <c r="G18" s="370">
        <v>0</v>
      </c>
      <c r="H18" s="370">
        <v>0</v>
      </c>
      <c r="I18" s="370">
        <v>0</v>
      </c>
    </row>
    <row r="19" spans="1:9" ht="15" customHeight="1" hidden="1">
      <c r="A19" s="507" t="s">
        <v>521</v>
      </c>
      <c r="B19" s="508"/>
      <c r="C19" s="508"/>
      <c r="D19" s="508"/>
      <c r="E19" s="509"/>
      <c r="F19" s="368"/>
      <c r="G19" s="369">
        <f>G16+G17+G18</f>
        <v>0</v>
      </c>
      <c r="H19" s="369">
        <f>H16+H17+H18</f>
        <v>0</v>
      </c>
      <c r="I19" s="369">
        <f>I16+I17+I18</f>
        <v>0</v>
      </c>
    </row>
    <row r="20" spans="1:9" ht="90" customHeight="1" hidden="1">
      <c r="A20" s="512"/>
      <c r="B20" s="512" t="s">
        <v>538</v>
      </c>
      <c r="C20" s="512" t="s">
        <v>38</v>
      </c>
      <c r="D20" s="512" t="s">
        <v>38</v>
      </c>
      <c r="E20" s="514" t="s">
        <v>525</v>
      </c>
      <c r="F20" s="462" t="s">
        <v>526</v>
      </c>
      <c r="G20" s="511">
        <v>0</v>
      </c>
      <c r="H20" s="511">
        <v>0</v>
      </c>
      <c r="I20" s="511">
        <v>0</v>
      </c>
    </row>
    <row r="21" spans="1:9" ht="90" customHeight="1" hidden="1">
      <c r="A21" s="513"/>
      <c r="B21" s="513"/>
      <c r="C21" s="513"/>
      <c r="D21" s="513"/>
      <c r="E21" s="515"/>
      <c r="F21" s="510"/>
      <c r="G21" s="510"/>
      <c r="H21" s="510"/>
      <c r="I21" s="510"/>
    </row>
    <row r="22" spans="1:9" ht="90" customHeight="1" hidden="1">
      <c r="A22" s="489"/>
      <c r="B22" s="489"/>
      <c r="C22" s="489"/>
      <c r="D22" s="489"/>
      <c r="E22" s="516"/>
      <c r="F22" s="489"/>
      <c r="G22" s="489"/>
      <c r="H22" s="489"/>
      <c r="I22" s="489"/>
    </row>
    <row r="23" spans="1:9" ht="15" customHeight="1" hidden="1">
      <c r="A23" s="507" t="s">
        <v>521</v>
      </c>
      <c r="B23" s="508"/>
      <c r="C23" s="508"/>
      <c r="D23" s="508"/>
      <c r="E23" s="509"/>
      <c r="F23" s="368"/>
      <c r="G23" s="369">
        <f>G20+G21+G22</f>
        <v>0</v>
      </c>
      <c r="H23" s="369">
        <f>H20+H21+H22</f>
        <v>0</v>
      </c>
      <c r="I23" s="369">
        <f>I20+I21+I22</f>
        <v>0</v>
      </c>
    </row>
    <row r="24" spans="1:9" ht="135" customHeight="1">
      <c r="A24" s="373">
        <v>1</v>
      </c>
      <c r="B24" s="374" t="s">
        <v>542</v>
      </c>
      <c r="C24" s="374" t="s">
        <v>38</v>
      </c>
      <c r="D24" s="374" t="s">
        <v>38</v>
      </c>
      <c r="E24" s="437" t="s">
        <v>643</v>
      </c>
      <c r="F24" s="374" t="s">
        <v>644</v>
      </c>
      <c r="G24" s="375">
        <f>38</f>
        <v>38</v>
      </c>
      <c r="H24" s="375">
        <v>38</v>
      </c>
      <c r="I24" s="375">
        <v>0</v>
      </c>
    </row>
    <row r="25" spans="1:9" ht="15" customHeight="1">
      <c r="A25" s="507" t="s">
        <v>521</v>
      </c>
      <c r="B25" s="508"/>
      <c r="C25" s="508"/>
      <c r="D25" s="508"/>
      <c r="E25" s="509"/>
      <c r="F25" s="368"/>
      <c r="G25" s="369">
        <f>G24</f>
        <v>38</v>
      </c>
      <c r="H25" s="369">
        <f>H24</f>
        <v>38</v>
      </c>
      <c r="I25" s="369">
        <f>I24</f>
        <v>0</v>
      </c>
    </row>
    <row r="26" spans="1:9" ht="120" customHeight="1">
      <c r="A26" s="373">
        <v>2</v>
      </c>
      <c r="B26" s="374" t="s">
        <v>560</v>
      </c>
      <c r="C26" s="374" t="s">
        <v>38</v>
      </c>
      <c r="D26" s="374" t="s">
        <v>38</v>
      </c>
      <c r="E26" s="437" t="s">
        <v>636</v>
      </c>
      <c r="F26" s="374">
        <v>2024</v>
      </c>
      <c r="G26" s="375">
        <v>3000</v>
      </c>
      <c r="H26" s="375">
        <v>0</v>
      </c>
      <c r="I26" s="375">
        <v>0</v>
      </c>
    </row>
    <row r="27" spans="1:9" ht="15" customHeight="1">
      <c r="A27" s="507" t="s">
        <v>521</v>
      </c>
      <c r="B27" s="508"/>
      <c r="C27" s="508"/>
      <c r="D27" s="508"/>
      <c r="E27" s="509"/>
      <c r="F27" s="368"/>
      <c r="G27" s="369">
        <f>G26</f>
        <v>3000</v>
      </c>
      <c r="H27" s="369">
        <f>H26</f>
        <v>0</v>
      </c>
      <c r="I27" s="369">
        <f>I26</f>
        <v>0</v>
      </c>
    </row>
    <row r="28" spans="1:9" ht="15" customHeight="1">
      <c r="A28" s="507" t="s">
        <v>527</v>
      </c>
      <c r="B28" s="508"/>
      <c r="C28" s="508"/>
      <c r="D28" s="508"/>
      <c r="E28" s="509"/>
      <c r="F28" s="368"/>
      <c r="G28" s="369">
        <f>G15+G19+G23+G25+G27</f>
        <v>3038</v>
      </c>
      <c r="H28" s="369">
        <f>H15+H19+H23+H25+H27</f>
        <v>38</v>
      </c>
      <c r="I28" s="369">
        <f>I15+I19+I23+I25+I27</f>
        <v>0</v>
      </c>
    </row>
  </sheetData>
  <sheetProtection/>
  <mergeCells count="34">
    <mergeCell ref="C12:C14"/>
    <mergeCell ref="D12:D14"/>
    <mergeCell ref="E12:E13"/>
    <mergeCell ref="F12:F13"/>
    <mergeCell ref="A1:I1"/>
    <mergeCell ref="A2:I2"/>
    <mergeCell ref="A3:I3"/>
    <mergeCell ref="A4:I4"/>
    <mergeCell ref="A5:I5"/>
    <mergeCell ref="B9:I9"/>
    <mergeCell ref="G12:G13"/>
    <mergeCell ref="H12:H13"/>
    <mergeCell ref="I12:I13"/>
    <mergeCell ref="A15:E15"/>
    <mergeCell ref="A16:A18"/>
    <mergeCell ref="B16:B18"/>
    <mergeCell ref="C16:C18"/>
    <mergeCell ref="D16:D18"/>
    <mergeCell ref="A12:A14"/>
    <mergeCell ref="B12:B14"/>
    <mergeCell ref="A19:E19"/>
    <mergeCell ref="A20:A22"/>
    <mergeCell ref="B20:B22"/>
    <mergeCell ref="C20:C22"/>
    <mergeCell ref="D20:D22"/>
    <mergeCell ref="E20:E22"/>
    <mergeCell ref="A25:E25"/>
    <mergeCell ref="A28:E28"/>
    <mergeCell ref="F20:F22"/>
    <mergeCell ref="G20:G22"/>
    <mergeCell ref="H20:H22"/>
    <mergeCell ref="I20:I22"/>
    <mergeCell ref="A23:E23"/>
    <mergeCell ref="A27:E27"/>
  </mergeCells>
  <printOptions/>
  <pageMargins left="0.7" right="0.7" top="0.75" bottom="0.75" header="0.3" footer="0.3"/>
  <pageSetup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view="pageBreakPreview" zoomScaleSheetLayoutView="100" zoomScalePageLayoutView="0" workbookViewId="0" topLeftCell="A1">
      <selection activeCell="A5" sqref="A5:E5"/>
    </sheetView>
  </sheetViews>
  <sheetFormatPr defaultColWidth="9.140625" defaultRowHeight="12.75"/>
  <cols>
    <col min="1" max="1" width="53.8515625" style="387" customWidth="1"/>
    <col min="2" max="2" width="16.140625" style="388" customWidth="1"/>
    <col min="3" max="3" width="14.28125" style="388" customWidth="1"/>
    <col min="4" max="4" width="9.00390625" style="388" customWidth="1"/>
    <col min="5" max="5" width="8.7109375" style="387" customWidth="1"/>
    <col min="6" max="8" width="13.28125" style="387" customWidth="1"/>
    <col min="9" max="16384" width="9.140625" style="387" customWidth="1"/>
  </cols>
  <sheetData>
    <row r="1" spans="1:8" s="389" customFormat="1" ht="15" customHeight="1">
      <c r="A1" s="484" t="s">
        <v>543</v>
      </c>
      <c r="B1" s="484"/>
      <c r="C1" s="484"/>
      <c r="D1" s="484"/>
      <c r="E1" s="484"/>
      <c r="F1" s="484"/>
      <c r="G1" s="484"/>
      <c r="H1" s="484"/>
    </row>
    <row r="2" spans="1:8" s="389" customFormat="1" ht="15" customHeight="1">
      <c r="A2" s="484" t="s">
        <v>29</v>
      </c>
      <c r="B2" s="484"/>
      <c r="C2" s="484"/>
      <c r="D2" s="484"/>
      <c r="E2" s="484"/>
      <c r="F2" s="484"/>
      <c r="G2" s="484"/>
      <c r="H2" s="484"/>
    </row>
    <row r="3" spans="1:8" s="389" customFormat="1" ht="15" customHeight="1">
      <c r="A3" s="484" t="s">
        <v>30</v>
      </c>
      <c r="B3" s="484"/>
      <c r="C3" s="484"/>
      <c r="D3" s="484"/>
      <c r="E3" s="484"/>
      <c r="F3" s="484"/>
      <c r="G3" s="484"/>
      <c r="H3" s="484"/>
    </row>
    <row r="4" spans="1:8" s="389" customFormat="1" ht="15" customHeight="1">
      <c r="A4" s="484" t="s">
        <v>31</v>
      </c>
      <c r="B4" s="484"/>
      <c r="C4" s="484"/>
      <c r="D4" s="484"/>
      <c r="E4" s="484"/>
      <c r="F4" s="484"/>
      <c r="G4" s="484"/>
      <c r="H4" s="484"/>
    </row>
    <row r="5" spans="1:8" s="389" customFormat="1" ht="15" customHeight="1">
      <c r="A5" s="484" t="s">
        <v>645</v>
      </c>
      <c r="B5" s="484"/>
      <c r="C5" s="484"/>
      <c r="D5" s="484"/>
      <c r="E5" s="484"/>
      <c r="F5" s="484"/>
      <c r="G5" s="484"/>
      <c r="H5" s="484"/>
    </row>
    <row r="6" spans="4:8" s="389" customFormat="1" ht="15" customHeight="1">
      <c r="D6" s="390"/>
      <c r="E6" s="391"/>
      <c r="F6" s="391"/>
      <c r="G6" s="391"/>
      <c r="H6" s="390"/>
    </row>
    <row r="7" spans="4:7" s="389" customFormat="1" ht="15" customHeight="1">
      <c r="D7" s="390"/>
      <c r="E7" s="391"/>
      <c r="F7" s="391"/>
      <c r="G7" s="391"/>
    </row>
    <row r="8" ht="15" customHeight="1"/>
    <row r="9" spans="1:8" s="393" customFormat="1" ht="30" customHeight="1">
      <c r="A9" s="523" t="s">
        <v>558</v>
      </c>
      <c r="B9" s="523"/>
      <c r="C9" s="523"/>
      <c r="D9" s="523"/>
      <c r="E9" s="523"/>
      <c r="F9" s="523"/>
      <c r="G9" s="523"/>
      <c r="H9" s="523"/>
    </row>
    <row r="10" spans="1:8" s="393" customFormat="1" ht="15.75">
      <c r="A10" s="392"/>
      <c r="B10" s="392"/>
      <c r="C10" s="392"/>
      <c r="D10" s="392"/>
      <c r="E10" s="392"/>
      <c r="F10" s="392"/>
      <c r="G10" s="392"/>
      <c r="H10" s="392"/>
    </row>
    <row r="11" spans="1:8" s="393" customFormat="1" ht="27" customHeight="1">
      <c r="A11" s="524" t="s">
        <v>43</v>
      </c>
      <c r="B11" s="525" t="s">
        <v>544</v>
      </c>
      <c r="C11" s="525" t="s">
        <v>545</v>
      </c>
      <c r="D11" s="525" t="s">
        <v>546</v>
      </c>
      <c r="E11" s="525" t="s">
        <v>3</v>
      </c>
      <c r="F11" s="526" t="s">
        <v>32</v>
      </c>
      <c r="G11" s="527"/>
      <c r="H11" s="528"/>
    </row>
    <row r="12" spans="1:8" s="393" customFormat="1" ht="27" customHeight="1">
      <c r="A12" s="524"/>
      <c r="B12" s="525"/>
      <c r="C12" s="525"/>
      <c r="D12" s="525"/>
      <c r="E12" s="525"/>
      <c r="F12" s="395" t="s">
        <v>301</v>
      </c>
      <c r="G12" s="395" t="s">
        <v>393</v>
      </c>
      <c r="H12" s="395" t="s">
        <v>536</v>
      </c>
    </row>
    <row r="13" spans="1:8" s="393" customFormat="1" ht="15" customHeight="1">
      <c r="A13" s="396" t="s">
        <v>547</v>
      </c>
      <c r="B13" s="397"/>
      <c r="C13" s="397"/>
      <c r="D13" s="397"/>
      <c r="E13" s="397"/>
      <c r="F13" s="398">
        <f>F14+F39+F51</f>
        <v>7000</v>
      </c>
      <c r="G13" s="398">
        <f>G14+G39+G51</f>
        <v>7000</v>
      </c>
      <c r="H13" s="398">
        <f>H14+H39+H51</f>
        <v>7000</v>
      </c>
    </row>
    <row r="14" spans="1:8" s="393" customFormat="1" ht="45" customHeight="1">
      <c r="A14" s="399" t="s">
        <v>561</v>
      </c>
      <c r="B14" s="400" t="s">
        <v>91</v>
      </c>
      <c r="C14" s="400"/>
      <c r="D14" s="401"/>
      <c r="E14" s="401"/>
      <c r="F14" s="402">
        <f>F15+F31</f>
        <v>0</v>
      </c>
      <c r="G14" s="402">
        <f>G15+G31</f>
        <v>7000</v>
      </c>
      <c r="H14" s="402">
        <f>H15+H31</f>
        <v>0</v>
      </c>
    </row>
    <row r="15" spans="1:8" s="393" customFormat="1" ht="15" customHeight="1">
      <c r="A15" s="403" t="s">
        <v>572</v>
      </c>
      <c r="B15" s="404" t="s">
        <v>324</v>
      </c>
      <c r="C15" s="404"/>
      <c r="D15" s="405"/>
      <c r="E15" s="405"/>
      <c r="F15" s="406">
        <f>F16</f>
        <v>0</v>
      </c>
      <c r="G15" s="406">
        <f>G16</f>
        <v>7000</v>
      </c>
      <c r="H15" s="406">
        <f>H16</f>
        <v>0</v>
      </c>
    </row>
    <row r="16" spans="1:8" s="393" customFormat="1" ht="75" customHeight="1">
      <c r="A16" s="407" t="s">
        <v>593</v>
      </c>
      <c r="B16" s="408" t="s">
        <v>325</v>
      </c>
      <c r="C16" s="408"/>
      <c r="D16" s="409"/>
      <c r="E16" s="409"/>
      <c r="F16" s="410">
        <f>F17+F21</f>
        <v>0</v>
      </c>
      <c r="G16" s="410">
        <f>G17+G21</f>
        <v>7000</v>
      </c>
      <c r="H16" s="410">
        <f>H17+H21</f>
        <v>0</v>
      </c>
    </row>
    <row r="17" spans="1:8" s="393" customFormat="1" ht="30" customHeight="1">
      <c r="A17" s="411" t="s">
        <v>92</v>
      </c>
      <c r="B17" s="412" t="s">
        <v>326</v>
      </c>
      <c r="C17" s="412"/>
      <c r="D17" s="413"/>
      <c r="E17" s="413"/>
      <c r="F17" s="414">
        <f>F19</f>
        <v>0</v>
      </c>
      <c r="G17" s="414">
        <f>G19</f>
        <v>2000</v>
      </c>
      <c r="H17" s="414">
        <f>H19</f>
        <v>0</v>
      </c>
    </row>
    <row r="18" spans="1:8" s="393" customFormat="1" ht="30" customHeight="1">
      <c r="A18" s="415" t="s">
        <v>50</v>
      </c>
      <c r="B18" s="394" t="s">
        <v>326</v>
      </c>
      <c r="C18" s="394">
        <v>200</v>
      </c>
      <c r="D18" s="416"/>
      <c r="E18" s="416"/>
      <c r="F18" s="417">
        <f aca="true" t="shared" si="0" ref="F18:H19">F19</f>
        <v>0</v>
      </c>
      <c r="G18" s="417">
        <f t="shared" si="0"/>
        <v>2000</v>
      </c>
      <c r="H18" s="417">
        <f t="shared" si="0"/>
        <v>0</v>
      </c>
    </row>
    <row r="19" spans="1:8" s="393" customFormat="1" ht="30" customHeight="1">
      <c r="A19" s="418" t="s">
        <v>51</v>
      </c>
      <c r="B19" s="394" t="s">
        <v>326</v>
      </c>
      <c r="C19" s="394">
        <v>240</v>
      </c>
      <c r="D19" s="416"/>
      <c r="E19" s="416"/>
      <c r="F19" s="417">
        <f t="shared" si="0"/>
        <v>0</v>
      </c>
      <c r="G19" s="417">
        <f t="shared" si="0"/>
        <v>2000</v>
      </c>
      <c r="H19" s="417">
        <f t="shared" si="0"/>
        <v>0</v>
      </c>
    </row>
    <row r="20" spans="1:8" s="393" customFormat="1" ht="15" customHeight="1">
      <c r="A20" s="415" t="s">
        <v>93</v>
      </c>
      <c r="B20" s="394" t="s">
        <v>326</v>
      </c>
      <c r="C20" s="394">
        <v>240</v>
      </c>
      <c r="D20" s="416" t="s">
        <v>548</v>
      </c>
      <c r="E20" s="416" t="s">
        <v>549</v>
      </c>
      <c r="F20" s="417">
        <v>0</v>
      </c>
      <c r="G20" s="417">
        <v>2000</v>
      </c>
      <c r="H20" s="417">
        <v>0</v>
      </c>
    </row>
    <row r="21" spans="1:8" s="393" customFormat="1" ht="30" customHeight="1">
      <c r="A21" s="411" t="s">
        <v>95</v>
      </c>
      <c r="B21" s="412" t="s">
        <v>327</v>
      </c>
      <c r="C21" s="412"/>
      <c r="D21" s="413"/>
      <c r="E21" s="413"/>
      <c r="F21" s="414">
        <f>F23</f>
        <v>0</v>
      </c>
      <c r="G21" s="414">
        <f>G23</f>
        <v>5000</v>
      </c>
      <c r="H21" s="414">
        <f>H23</f>
        <v>0</v>
      </c>
    </row>
    <row r="22" spans="1:8" s="393" customFormat="1" ht="30" customHeight="1">
      <c r="A22" s="415" t="s">
        <v>50</v>
      </c>
      <c r="B22" s="394" t="s">
        <v>327</v>
      </c>
      <c r="C22" s="394">
        <v>200</v>
      </c>
      <c r="D22" s="416"/>
      <c r="E22" s="416"/>
      <c r="F22" s="417">
        <f aca="true" t="shared" si="1" ref="F22:H23">F23</f>
        <v>0</v>
      </c>
      <c r="G22" s="417">
        <f t="shared" si="1"/>
        <v>5000</v>
      </c>
      <c r="H22" s="417">
        <f t="shared" si="1"/>
        <v>0</v>
      </c>
    </row>
    <row r="23" spans="1:8" s="393" customFormat="1" ht="30" customHeight="1">
      <c r="A23" s="418" t="s">
        <v>51</v>
      </c>
      <c r="B23" s="394" t="s">
        <v>327</v>
      </c>
      <c r="C23" s="394">
        <v>240</v>
      </c>
      <c r="D23" s="416"/>
      <c r="E23" s="416"/>
      <c r="F23" s="417">
        <f t="shared" si="1"/>
        <v>0</v>
      </c>
      <c r="G23" s="417">
        <f t="shared" si="1"/>
        <v>5000</v>
      </c>
      <c r="H23" s="417">
        <f t="shared" si="1"/>
        <v>0</v>
      </c>
    </row>
    <row r="24" spans="1:8" s="393" customFormat="1" ht="15" customHeight="1">
      <c r="A24" s="415" t="s">
        <v>93</v>
      </c>
      <c r="B24" s="394" t="s">
        <v>327</v>
      </c>
      <c r="C24" s="394">
        <v>240</v>
      </c>
      <c r="D24" s="416" t="s">
        <v>548</v>
      </c>
      <c r="E24" s="416" t="s">
        <v>549</v>
      </c>
      <c r="F24" s="419">
        <v>0</v>
      </c>
      <c r="G24" s="417">
        <f>4000+1000</f>
        <v>5000</v>
      </c>
      <c r="H24" s="417">
        <v>0</v>
      </c>
    </row>
    <row r="25" spans="1:8" s="393" customFormat="1" ht="15" customHeight="1" hidden="1">
      <c r="A25" s="420" t="s">
        <v>550</v>
      </c>
      <c r="B25" s="421"/>
      <c r="C25" s="421"/>
      <c r="D25" s="422"/>
      <c r="E25" s="422"/>
      <c r="F25" s="423">
        <f>SUM(F26:F30)</f>
        <v>0</v>
      </c>
      <c r="G25" s="423">
        <f>SUM(G26:G30)</f>
        <v>0</v>
      </c>
      <c r="H25" s="423">
        <f>SUM(H26:H30)</f>
        <v>0</v>
      </c>
    </row>
    <row r="26" spans="1:8" s="393" customFormat="1" ht="30" customHeight="1" hidden="1">
      <c r="A26" s="438" t="s">
        <v>551</v>
      </c>
      <c r="B26" s="424"/>
      <c r="C26" s="425"/>
      <c r="D26" s="426"/>
      <c r="E26" s="426"/>
      <c r="F26" s="439">
        <v>0</v>
      </c>
      <c r="G26" s="439">
        <v>0</v>
      </c>
      <c r="H26" s="439">
        <v>0</v>
      </c>
    </row>
    <row r="27" spans="1:8" s="393" customFormat="1" ht="30" customHeight="1" hidden="1">
      <c r="A27" s="438" t="s">
        <v>552</v>
      </c>
      <c r="B27" s="424"/>
      <c r="C27" s="425"/>
      <c r="D27" s="426"/>
      <c r="E27" s="426"/>
      <c r="F27" s="439">
        <v>0</v>
      </c>
      <c r="G27" s="439">
        <v>0</v>
      </c>
      <c r="H27" s="439">
        <v>0</v>
      </c>
    </row>
    <row r="28" spans="1:8" s="393" customFormat="1" ht="30" customHeight="1" hidden="1">
      <c r="A28" s="438" t="s">
        <v>553</v>
      </c>
      <c r="B28" s="424"/>
      <c r="C28" s="425"/>
      <c r="D28" s="426"/>
      <c r="E28" s="426"/>
      <c r="F28" s="439">
        <v>0</v>
      </c>
      <c r="G28" s="439">
        <v>0</v>
      </c>
      <c r="H28" s="439">
        <v>0</v>
      </c>
    </row>
    <row r="29" spans="1:8" s="393" customFormat="1" ht="30" customHeight="1" hidden="1">
      <c r="A29" s="438" t="s">
        <v>554</v>
      </c>
      <c r="B29" s="424"/>
      <c r="C29" s="425"/>
      <c r="D29" s="426"/>
      <c r="E29" s="426"/>
      <c r="F29" s="439">
        <f>1000-1000</f>
        <v>0</v>
      </c>
      <c r="G29" s="439">
        <v>0</v>
      </c>
      <c r="H29" s="439">
        <v>0</v>
      </c>
    </row>
    <row r="30" spans="1:8" s="393" customFormat="1" ht="30" customHeight="1" hidden="1">
      <c r="A30" s="438" t="s">
        <v>555</v>
      </c>
      <c r="B30" s="424"/>
      <c r="C30" s="425"/>
      <c r="D30" s="426"/>
      <c r="E30" s="426"/>
      <c r="F30" s="439">
        <f>1000-1000</f>
        <v>0</v>
      </c>
      <c r="G30" s="439">
        <v>0</v>
      </c>
      <c r="H30" s="439">
        <v>0</v>
      </c>
    </row>
    <row r="31" spans="1:8" s="393" customFormat="1" ht="15" customHeight="1" hidden="1">
      <c r="A31" s="273" t="s">
        <v>570</v>
      </c>
      <c r="B31" s="136" t="s">
        <v>594</v>
      </c>
      <c r="C31" s="136"/>
      <c r="D31" s="136"/>
      <c r="E31" s="405"/>
      <c r="F31" s="406">
        <f aca="true" t="shared" si="2" ref="F31:H32">F32</f>
        <v>0</v>
      </c>
      <c r="G31" s="406">
        <f t="shared" si="2"/>
        <v>0</v>
      </c>
      <c r="H31" s="406">
        <f t="shared" si="2"/>
        <v>0</v>
      </c>
    </row>
    <row r="32" spans="1:8" s="393" customFormat="1" ht="30" customHeight="1" hidden="1">
      <c r="A32" s="241" t="s">
        <v>595</v>
      </c>
      <c r="B32" s="92" t="s">
        <v>596</v>
      </c>
      <c r="C32" s="92"/>
      <c r="D32" s="92"/>
      <c r="E32" s="409"/>
      <c r="F32" s="410">
        <f t="shared" si="2"/>
        <v>0</v>
      </c>
      <c r="G32" s="410">
        <f t="shared" si="2"/>
        <v>0</v>
      </c>
      <c r="H32" s="410">
        <f t="shared" si="2"/>
        <v>0</v>
      </c>
    </row>
    <row r="33" spans="1:8" s="393" customFormat="1" ht="45" customHeight="1" hidden="1">
      <c r="A33" s="252" t="s">
        <v>263</v>
      </c>
      <c r="B33" s="206" t="s">
        <v>597</v>
      </c>
      <c r="C33" s="206"/>
      <c r="D33" s="206"/>
      <c r="E33" s="413"/>
      <c r="F33" s="414">
        <f aca="true" t="shared" si="3" ref="F33:H35">F34</f>
        <v>0</v>
      </c>
      <c r="G33" s="414">
        <f t="shared" si="3"/>
        <v>0</v>
      </c>
      <c r="H33" s="414">
        <f t="shared" si="3"/>
        <v>0</v>
      </c>
    </row>
    <row r="34" spans="1:8" s="393" customFormat="1" ht="30" customHeight="1" hidden="1">
      <c r="A34" s="239" t="s">
        <v>50</v>
      </c>
      <c r="B34" s="29" t="s">
        <v>597</v>
      </c>
      <c r="C34" s="29" t="s">
        <v>64</v>
      </c>
      <c r="D34" s="29"/>
      <c r="E34" s="416"/>
      <c r="F34" s="417">
        <f t="shared" si="3"/>
        <v>0</v>
      </c>
      <c r="G34" s="417">
        <f t="shared" si="3"/>
        <v>0</v>
      </c>
      <c r="H34" s="417">
        <f t="shared" si="3"/>
        <v>0</v>
      </c>
    </row>
    <row r="35" spans="1:8" s="393" customFormat="1" ht="30" customHeight="1" hidden="1">
      <c r="A35" s="232" t="s">
        <v>51</v>
      </c>
      <c r="B35" s="29" t="s">
        <v>597</v>
      </c>
      <c r="C35" s="29" t="s">
        <v>52</v>
      </c>
      <c r="D35" s="29"/>
      <c r="E35" s="416"/>
      <c r="F35" s="417">
        <f t="shared" si="3"/>
        <v>0</v>
      </c>
      <c r="G35" s="417">
        <f t="shared" si="3"/>
        <v>0</v>
      </c>
      <c r="H35" s="417">
        <f t="shared" si="3"/>
        <v>0</v>
      </c>
    </row>
    <row r="36" spans="1:8" s="393" customFormat="1" ht="15" customHeight="1" hidden="1">
      <c r="A36" s="232" t="s">
        <v>93</v>
      </c>
      <c r="B36" s="29" t="s">
        <v>597</v>
      </c>
      <c r="C36" s="29" t="s">
        <v>52</v>
      </c>
      <c r="D36" s="29" t="s">
        <v>94</v>
      </c>
      <c r="E36" s="416" t="s">
        <v>549</v>
      </c>
      <c r="F36" s="419">
        <f>2000-2000</f>
        <v>0</v>
      </c>
      <c r="G36" s="417">
        <v>0</v>
      </c>
      <c r="H36" s="417">
        <v>0</v>
      </c>
    </row>
    <row r="37" spans="1:8" s="393" customFormat="1" ht="15" customHeight="1" hidden="1">
      <c r="A37" s="420" t="s">
        <v>550</v>
      </c>
      <c r="B37" s="421"/>
      <c r="C37" s="421"/>
      <c r="D37" s="422"/>
      <c r="E37" s="422"/>
      <c r="F37" s="423">
        <f>SUM(F38:F38)</f>
        <v>0</v>
      </c>
      <c r="G37" s="423">
        <f>SUM(G38:G38)</f>
        <v>0</v>
      </c>
      <c r="H37" s="423">
        <f>SUM(H38:H38)</f>
        <v>0</v>
      </c>
    </row>
    <row r="38" spans="1:8" s="393" customFormat="1" ht="30" customHeight="1" hidden="1">
      <c r="A38" s="438" t="s">
        <v>556</v>
      </c>
      <c r="B38" s="424"/>
      <c r="C38" s="425"/>
      <c r="D38" s="426"/>
      <c r="E38" s="426"/>
      <c r="F38" s="439">
        <f>2000-2000</f>
        <v>0</v>
      </c>
      <c r="G38" s="439">
        <v>0</v>
      </c>
      <c r="H38" s="439">
        <v>0</v>
      </c>
    </row>
    <row r="39" spans="1:8" s="393" customFormat="1" ht="45" customHeight="1">
      <c r="A39" s="399" t="s">
        <v>260</v>
      </c>
      <c r="B39" s="400" t="s">
        <v>229</v>
      </c>
      <c r="C39" s="400"/>
      <c r="D39" s="401"/>
      <c r="E39" s="401"/>
      <c r="F39" s="402">
        <f aca="true" t="shared" si="4" ref="F39:H41">F40</f>
        <v>7000</v>
      </c>
      <c r="G39" s="402">
        <f t="shared" si="4"/>
        <v>0</v>
      </c>
      <c r="H39" s="402">
        <f t="shared" si="4"/>
        <v>0</v>
      </c>
    </row>
    <row r="40" spans="1:8" s="393" customFormat="1" ht="15" customHeight="1">
      <c r="A40" s="403" t="s">
        <v>572</v>
      </c>
      <c r="B40" s="404" t="s">
        <v>358</v>
      </c>
      <c r="C40" s="404"/>
      <c r="D40" s="405"/>
      <c r="E40" s="405"/>
      <c r="F40" s="406">
        <f t="shared" si="4"/>
        <v>7000</v>
      </c>
      <c r="G40" s="406">
        <f t="shared" si="4"/>
        <v>0</v>
      </c>
      <c r="H40" s="406">
        <f t="shared" si="4"/>
        <v>0</v>
      </c>
    </row>
    <row r="41" spans="1:8" ht="30" customHeight="1">
      <c r="A41" s="407" t="s">
        <v>627</v>
      </c>
      <c r="B41" s="408" t="s">
        <v>359</v>
      </c>
      <c r="C41" s="408"/>
      <c r="D41" s="409"/>
      <c r="E41" s="409"/>
      <c r="F41" s="410">
        <f t="shared" si="4"/>
        <v>7000</v>
      </c>
      <c r="G41" s="410">
        <f t="shared" si="4"/>
        <v>0</v>
      </c>
      <c r="H41" s="410">
        <f t="shared" si="4"/>
        <v>0</v>
      </c>
    </row>
    <row r="42" spans="1:8" ht="45" customHeight="1">
      <c r="A42" s="411" t="s">
        <v>96</v>
      </c>
      <c r="B42" s="412" t="s">
        <v>360</v>
      </c>
      <c r="C42" s="412"/>
      <c r="D42" s="413"/>
      <c r="E42" s="413"/>
      <c r="F42" s="414">
        <f>F44</f>
        <v>7000</v>
      </c>
      <c r="G42" s="414">
        <f>G44</f>
        <v>0</v>
      </c>
      <c r="H42" s="414">
        <f>H44</f>
        <v>0</v>
      </c>
    </row>
    <row r="43" spans="1:8" ht="30" customHeight="1">
      <c r="A43" s="415" t="s">
        <v>50</v>
      </c>
      <c r="B43" s="394" t="s">
        <v>360</v>
      </c>
      <c r="C43" s="394">
        <v>200</v>
      </c>
      <c r="D43" s="416"/>
      <c r="E43" s="416"/>
      <c r="F43" s="417">
        <f aca="true" t="shared" si="5" ref="F43:H44">F44</f>
        <v>7000</v>
      </c>
      <c r="G43" s="417">
        <f t="shared" si="5"/>
        <v>0</v>
      </c>
      <c r="H43" s="417">
        <f t="shared" si="5"/>
        <v>0</v>
      </c>
    </row>
    <row r="44" spans="1:8" ht="30" customHeight="1">
      <c r="A44" s="418" t="s">
        <v>51</v>
      </c>
      <c r="B44" s="394" t="s">
        <v>360</v>
      </c>
      <c r="C44" s="394">
        <v>240</v>
      </c>
      <c r="D44" s="416"/>
      <c r="E44" s="416"/>
      <c r="F44" s="417">
        <f t="shared" si="5"/>
        <v>7000</v>
      </c>
      <c r="G44" s="417">
        <f t="shared" si="5"/>
        <v>0</v>
      </c>
      <c r="H44" s="417">
        <f t="shared" si="5"/>
        <v>0</v>
      </c>
    </row>
    <row r="45" spans="1:8" ht="15" customHeight="1">
      <c r="A45" s="415" t="s">
        <v>93</v>
      </c>
      <c r="B45" s="394" t="s">
        <v>360</v>
      </c>
      <c r="C45" s="394">
        <v>240</v>
      </c>
      <c r="D45" s="416" t="s">
        <v>548</v>
      </c>
      <c r="E45" s="416" t="s">
        <v>549</v>
      </c>
      <c r="F45" s="417">
        <v>7000</v>
      </c>
      <c r="G45" s="417">
        <v>0</v>
      </c>
      <c r="H45" s="417">
        <v>0</v>
      </c>
    </row>
    <row r="46" spans="1:8" ht="15" customHeight="1">
      <c r="A46" s="420" t="s">
        <v>550</v>
      </c>
      <c r="B46" s="421"/>
      <c r="C46" s="421"/>
      <c r="D46" s="422"/>
      <c r="E46" s="422"/>
      <c r="F46" s="423">
        <f>SUM(F47:F50)</f>
        <v>7000</v>
      </c>
      <c r="G46" s="423">
        <f>SUM(G47:G50)</f>
        <v>0</v>
      </c>
      <c r="H46" s="423">
        <f>SUM(H47:H50)</f>
        <v>0</v>
      </c>
    </row>
    <row r="47" spans="1:8" ht="45" customHeight="1">
      <c r="A47" s="442" t="s">
        <v>557</v>
      </c>
      <c r="B47" s="440"/>
      <c r="C47" s="440"/>
      <c r="D47" s="441"/>
      <c r="E47" s="441"/>
      <c r="F47" s="443">
        <v>3000</v>
      </c>
      <c r="G47" s="443">
        <v>0</v>
      </c>
      <c r="H47" s="443">
        <v>0</v>
      </c>
    </row>
    <row r="48" spans="1:8" ht="45" customHeight="1">
      <c r="A48" s="442" t="s">
        <v>638</v>
      </c>
      <c r="B48" s="440"/>
      <c r="C48" s="440"/>
      <c r="D48" s="441"/>
      <c r="E48" s="441"/>
      <c r="F48" s="443">
        <v>4000</v>
      </c>
      <c r="G48" s="443">
        <v>0</v>
      </c>
      <c r="H48" s="443">
        <v>0</v>
      </c>
    </row>
    <row r="49" spans="1:8" ht="45" customHeight="1" hidden="1">
      <c r="A49" s="442" t="s">
        <v>637</v>
      </c>
      <c r="B49" s="440"/>
      <c r="C49" s="440"/>
      <c r="D49" s="441"/>
      <c r="E49" s="441"/>
      <c r="F49" s="443">
        <v>0</v>
      </c>
      <c r="G49" s="443">
        <f>3000-3000</f>
        <v>0</v>
      </c>
      <c r="H49" s="443">
        <v>0</v>
      </c>
    </row>
    <row r="50" spans="1:8" ht="45" customHeight="1" hidden="1">
      <c r="A50" s="442" t="s">
        <v>641</v>
      </c>
      <c r="B50" s="440"/>
      <c r="C50" s="440"/>
      <c r="D50" s="441"/>
      <c r="E50" s="441"/>
      <c r="F50" s="443">
        <v>0</v>
      </c>
      <c r="G50" s="443">
        <f>4000-4000</f>
        <v>0</v>
      </c>
      <c r="H50" s="443">
        <v>0</v>
      </c>
    </row>
    <row r="51" spans="1:8" ht="45" customHeight="1">
      <c r="A51" s="399" t="s">
        <v>230</v>
      </c>
      <c r="B51" s="400" t="s">
        <v>175</v>
      </c>
      <c r="C51" s="400"/>
      <c r="D51" s="401"/>
      <c r="E51" s="401"/>
      <c r="F51" s="402">
        <f aca="true" t="shared" si="6" ref="F51:H53">F52</f>
        <v>0</v>
      </c>
      <c r="G51" s="402">
        <f t="shared" si="6"/>
        <v>0</v>
      </c>
      <c r="H51" s="402">
        <f t="shared" si="6"/>
        <v>7000</v>
      </c>
    </row>
    <row r="52" spans="1:8" ht="15" customHeight="1">
      <c r="A52" s="427" t="s">
        <v>127</v>
      </c>
      <c r="B52" s="428" t="s">
        <v>176</v>
      </c>
      <c r="C52" s="428"/>
      <c r="D52" s="429"/>
      <c r="E52" s="429"/>
      <c r="F52" s="419">
        <f t="shared" si="6"/>
        <v>0</v>
      </c>
      <c r="G52" s="419">
        <f t="shared" si="6"/>
        <v>0</v>
      </c>
      <c r="H52" s="419">
        <f t="shared" si="6"/>
        <v>7000</v>
      </c>
    </row>
    <row r="53" spans="1:8" ht="15" customHeight="1">
      <c r="A53" s="430" t="s">
        <v>127</v>
      </c>
      <c r="B53" s="428" t="s">
        <v>177</v>
      </c>
      <c r="C53" s="428"/>
      <c r="D53" s="429"/>
      <c r="E53" s="429"/>
      <c r="F53" s="419">
        <f t="shared" si="6"/>
        <v>0</v>
      </c>
      <c r="G53" s="419">
        <f t="shared" si="6"/>
        <v>0</v>
      </c>
      <c r="H53" s="419">
        <f t="shared" si="6"/>
        <v>7000</v>
      </c>
    </row>
    <row r="54" spans="1:8" ht="30" customHeight="1">
      <c r="A54" s="411" t="s">
        <v>95</v>
      </c>
      <c r="B54" s="412" t="s">
        <v>400</v>
      </c>
      <c r="C54" s="412"/>
      <c r="D54" s="413"/>
      <c r="E54" s="413"/>
      <c r="F54" s="414">
        <f>F56</f>
        <v>0</v>
      </c>
      <c r="G54" s="414">
        <f>G56</f>
        <v>0</v>
      </c>
      <c r="H54" s="414">
        <f>H56</f>
        <v>7000</v>
      </c>
    </row>
    <row r="55" spans="1:8" ht="30" customHeight="1">
      <c r="A55" s="415" t="s">
        <v>50</v>
      </c>
      <c r="B55" s="394" t="s">
        <v>400</v>
      </c>
      <c r="C55" s="394">
        <v>200</v>
      </c>
      <c r="D55" s="416"/>
      <c r="E55" s="416"/>
      <c r="F55" s="417">
        <f aca="true" t="shared" si="7" ref="F55:H56">F56</f>
        <v>0</v>
      </c>
      <c r="G55" s="417">
        <f t="shared" si="7"/>
        <v>0</v>
      </c>
      <c r="H55" s="417">
        <f t="shared" si="7"/>
        <v>7000</v>
      </c>
    </row>
    <row r="56" spans="1:8" ht="30" customHeight="1">
      <c r="A56" s="418" t="s">
        <v>51</v>
      </c>
      <c r="B56" s="394" t="s">
        <v>400</v>
      </c>
      <c r="C56" s="394">
        <v>240</v>
      </c>
      <c r="D56" s="416"/>
      <c r="E56" s="416"/>
      <c r="F56" s="417">
        <f t="shared" si="7"/>
        <v>0</v>
      </c>
      <c r="G56" s="417">
        <f t="shared" si="7"/>
        <v>0</v>
      </c>
      <c r="H56" s="417">
        <f t="shared" si="7"/>
        <v>7000</v>
      </c>
    </row>
    <row r="57" spans="1:8" ht="15" customHeight="1">
      <c r="A57" s="415" t="s">
        <v>93</v>
      </c>
      <c r="B57" s="394" t="s">
        <v>400</v>
      </c>
      <c r="C57" s="394">
        <v>240</v>
      </c>
      <c r="D57" s="416" t="s">
        <v>548</v>
      </c>
      <c r="E57" s="416" t="s">
        <v>549</v>
      </c>
      <c r="F57" s="417">
        <v>0</v>
      </c>
      <c r="G57" s="417">
        <v>0</v>
      </c>
      <c r="H57" s="417">
        <v>7000</v>
      </c>
    </row>
    <row r="58" spans="1:8" ht="15" customHeight="1">
      <c r="A58" s="420" t="s">
        <v>550</v>
      </c>
      <c r="B58" s="421"/>
      <c r="C58" s="421"/>
      <c r="D58" s="422"/>
      <c r="E58" s="422"/>
      <c r="F58" s="423">
        <f>F60</f>
        <v>0</v>
      </c>
      <c r="G58" s="423">
        <f>G60</f>
        <v>0</v>
      </c>
      <c r="H58" s="423">
        <f>H60</f>
        <v>3500</v>
      </c>
    </row>
    <row r="59" spans="1:8" ht="30" customHeight="1">
      <c r="A59" s="442" t="s">
        <v>639</v>
      </c>
      <c r="B59" s="440"/>
      <c r="C59" s="440"/>
      <c r="D59" s="441"/>
      <c r="E59" s="441"/>
      <c r="F59" s="443">
        <v>0</v>
      </c>
      <c r="G59" s="443">
        <v>0</v>
      </c>
      <c r="H59" s="443">
        <v>3500</v>
      </c>
    </row>
    <row r="60" spans="1:8" ht="30" customHeight="1">
      <c r="A60" s="442" t="s">
        <v>640</v>
      </c>
      <c r="B60" s="440"/>
      <c r="C60" s="440"/>
      <c r="D60" s="441"/>
      <c r="E60" s="441"/>
      <c r="F60" s="443">
        <v>0</v>
      </c>
      <c r="G60" s="443">
        <v>0</v>
      </c>
      <c r="H60" s="443">
        <v>3500</v>
      </c>
    </row>
  </sheetData>
  <sheetProtection/>
  <mergeCells count="12">
    <mergeCell ref="A1:H1"/>
    <mergeCell ref="F11:H11"/>
    <mergeCell ref="A2:H2"/>
    <mergeCell ref="A3:H3"/>
    <mergeCell ref="A4:H4"/>
    <mergeCell ref="A5:H5"/>
    <mergeCell ref="A9:H9"/>
    <mergeCell ref="A11:A12"/>
    <mergeCell ref="B11:B12"/>
    <mergeCell ref="C11:C12"/>
    <mergeCell ref="D11:D12"/>
    <mergeCell ref="E11:E12"/>
  </mergeCells>
  <printOptions/>
  <pageMargins left="0.7" right="0.7" top="0.75" bottom="0.75" header="0.3" footer="0.3"/>
  <pageSetup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2023-12-20T11:45:30Z</cp:lastPrinted>
  <dcterms:created xsi:type="dcterms:W3CDTF">1996-10-08T23:32:33Z</dcterms:created>
  <dcterms:modified xsi:type="dcterms:W3CDTF">2023-12-20T11:47:33Z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