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tabRatio="936" activeTab="0"/>
  </bookViews>
  <sheets>
    <sheet name="Источники 2018-1" sheetId="1" r:id="rId1"/>
    <sheet name="Источники 2019-2020-2" sheetId="2" r:id="rId2"/>
    <sheet name="Доходы 2018-3" sheetId="3" r:id="rId3"/>
    <sheet name="Доходы 2019-2020-4" sheetId="4" r:id="rId4"/>
    <sheet name="Безвозмездные 2018-5" sheetId="5" r:id="rId5"/>
    <sheet name="Безвозмездные 2019-2020-6" sheetId="6" r:id="rId6"/>
    <sheet name="Прогр. 2018-10" sheetId="7" r:id="rId7"/>
    <sheet name="Прогр.2019-2020-11" sheetId="8" r:id="rId8"/>
    <sheet name="Ведомств. 2018-12" sheetId="9" r:id="rId9"/>
    <sheet name="Ведомств.2019-2020-13" sheetId="10" r:id="rId10"/>
    <sheet name="АИС 2018-14" sheetId="11" r:id="rId11"/>
  </sheets>
  <definedNames>
    <definedName name="_xlnm.Print_Area" localSheetId="6">'Прогр. 2018-10'!$A$9:$F$459</definedName>
    <definedName name="_xlnm.Print_Area" localSheetId="6">'Прогр. 2018-10'!$A$1:$F$459</definedName>
  </definedNames>
  <calcPr fullCalcOnLoad="1"/>
</workbook>
</file>

<file path=xl/sharedStrings.xml><?xml version="1.0" encoding="utf-8"?>
<sst xmlns="http://schemas.openxmlformats.org/spreadsheetml/2006/main" count="6848" uniqueCount="596">
  <si>
    <t>Приложение № 12</t>
  </si>
  <si>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</si>
  <si>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</si>
  <si>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</si>
  <si>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</si>
  <si>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</si>
  <si>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</si>
  <si>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</si>
  <si>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</si>
  <si>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</si>
  <si>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</si>
  <si>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других обязательств мунципальных образований</t>
  </si>
  <si>
    <t>2.2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</si>
  <si>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</si>
  <si>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</si>
  <si>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</si>
  <si>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</si>
  <si>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08 2 02 00000</t>
  </si>
  <si>
    <t>2.3</t>
  </si>
  <si>
    <t>Национальная экономика</t>
  </si>
  <si>
    <t>0400</t>
  </si>
  <si>
    <t>2.4</t>
  </si>
  <si>
    <t>Жилищно-коммунальное хозяйство</t>
  </si>
  <si>
    <t>0500</t>
  </si>
  <si>
    <t>810</t>
  </si>
  <si>
    <t>132  01 14250</t>
  </si>
  <si>
    <t>2.5</t>
  </si>
  <si>
    <t>Образование</t>
  </si>
  <si>
    <t>0700</t>
  </si>
  <si>
    <t>2.6</t>
  </si>
  <si>
    <t>Культура и кинематография</t>
  </si>
  <si>
    <t>0800</t>
  </si>
  <si>
    <t>2.7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</si>
  <si>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</si>
  <si>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</si>
  <si>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</si>
  <si>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2.8</t>
  </si>
  <si>
    <t>1100</t>
  </si>
  <si>
    <t>2.9</t>
  </si>
  <si>
    <t>Средства массовой информации</t>
  </si>
  <si>
    <t>1200</t>
  </si>
  <si>
    <t>3</t>
  </si>
  <si>
    <t>МУ "Управление жилищного хозяйства и благоустройства"</t>
  </si>
  <si>
    <t>3.1</t>
  </si>
  <si>
    <t>МКУК "ТКЦ "Саблино"</t>
  </si>
  <si>
    <t>Мероприятия по обеспечению выплат стимулирующего характера работникам муниципальных учреждений культуры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</si>
  <si>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</si>
  <si>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</si>
  <si>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</si>
  <si>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</si>
  <si>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</si>
  <si>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</si>
  <si>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</si>
  <si>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</si>
  <si>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</si>
  <si>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</si>
  <si>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</si>
  <si>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Приложение № 10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</si>
  <si>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</si>
  <si>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</si>
  <si>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</si>
  <si>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</si>
  <si>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</si>
  <si>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</si>
  <si>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</si>
  <si>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</si>
  <si>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</si>
  <si>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</si>
  <si>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</si>
  <si>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</si>
  <si>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</si>
  <si>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</si>
  <si>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</si>
  <si>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</si>
  <si>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</si>
  <si>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</si>
  <si>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</si>
  <si>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</si>
  <si>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2014-2018 годы"</t>
  </si>
  <si>
    <t>06 0 00 00000</t>
  </si>
  <si>
    <t/>
  </si>
  <si>
    <t>Подпрограмма "Улучшение жилищных условий граждан, признанных в установленном порядке нуждающимися в жилых помещениях в Ульяновском городском поселении"</t>
  </si>
  <si>
    <t>06 1 00 00000</t>
  </si>
  <si>
    <t>Основное мероприятие "Оказание поддержки гражданам, пострадавшим в результате пожара муниципального жилищного фонда"</t>
  </si>
  <si>
    <t>06 1 01 00000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</si>
  <si>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</t>
  </si>
  <si>
    <t>06 1 01 S4800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</si>
  <si>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</si>
  <si>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</si>
  <si>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</si>
  <si>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</si>
  <si>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</si>
  <si>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Приобретение объектов недвижимого имущества для оказазания поддержки гражданам, пострадавшим в результате пожара муниципального жилого фонда (областной бюджет)</t>
  </si>
  <si>
    <t>06 1 01 70800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</si>
  <si>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</si>
  <si>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</si>
  <si>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</si>
  <si>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</si>
  <si>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</si>
  <si>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</si>
  <si>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06 2 01 96010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</si>
  <si>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</si>
  <si>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</si>
  <si>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</si>
  <si>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</si>
  <si>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</si>
  <si>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</si>
  <si>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</si>
  <si>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</si>
  <si>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</si>
  <si>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</si>
  <si>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06 3 01 04770</t>
  </si>
  <si>
    <t>Обеспечение мероприятий по переселению граждан из аварийного жилищного фонда</t>
  </si>
  <si>
    <t>06 3 01 96030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</si>
  <si>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</si>
  <si>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</si>
  <si>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</si>
  <si>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</si>
  <si>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</si>
  <si>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</si>
  <si>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</si>
  <si>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</si>
  <si>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</si>
  <si>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</si>
  <si>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</si>
  <si>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</si>
  <si>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</si>
  <si>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</si>
  <si>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Мероприятия по обеспечению выплат стимулирующего характера работникам муниципальных учреждений культуры (областной бюджет)</t>
  </si>
  <si>
    <t>07 0 01 70360</t>
  </si>
  <si>
    <t>110</t>
  </si>
  <si>
    <t>Муниципальная программа по безопасности в Ульяновском городском поселении Тосненского района Ленинградской области на 2014-2018 годы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</si>
  <si>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</si>
  <si>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</si>
  <si>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</si>
  <si>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</si>
  <si>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</si>
  <si>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</si>
  <si>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</si>
  <si>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</si>
  <si>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</si>
  <si>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</si>
  <si>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</si>
  <si>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</si>
  <si>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</si>
  <si>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</si>
  <si>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</si>
  <si>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Муниципальная программа "Развитие культуры 
в муниципальном образовании Ульяновске городске поселение Тосненского района Ленинградской области на 2014-2018 годы"</t>
  </si>
  <si>
    <t>Муниципальная программа "Безопасность в Ульяновском городском поселении Тосненского района Ленинградской области на 2014-2018 годы"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</si>
  <si>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</si>
  <si>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2014-2018 год"</t>
  </si>
  <si>
    <t>Муниципальная программа "Реализация Генерального плана  Ульяновского городского поселения Тосненского района Ленинградской области на 2014-2018 годы"</t>
  </si>
  <si>
    <t>Муниципальная программа "Управление муниципальным имуществом в Ульяновском городском поселении Тосненского района Ленинградской области на 2014-2018 годы"</t>
  </si>
  <si>
    <t>Основное мероприятие "Создание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</si>
  <si>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08 2 01 00000</t>
  </si>
  <si>
    <t>08 2 01 S0430</t>
  </si>
  <si>
    <t>Другие вопросы в области национальной безопасности и правоохранительной деятельности</t>
  </si>
  <si>
    <t>0314</t>
  </si>
  <si>
    <t>08 2 01 70430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</si>
  <si>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</si>
  <si>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08 2 02 13430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</si>
  <si>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</si>
  <si>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</si>
  <si>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Основное мероприятие "Социальная поддержка граждан"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</si>
  <si>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</si>
  <si>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</si>
  <si>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</si>
  <si>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</si>
  <si>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Муниципальная программа "Развитие автомобильных дорог в МО Ульяновское городское поселение Тосненского района Ленинградской области на 2014-2018 годы"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</si>
  <si>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</si>
  <si>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</si>
  <si>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</si>
  <si>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</si>
  <si>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</si>
  <si>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</si>
  <si>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</si>
  <si>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</si>
  <si>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</si>
  <si>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</si>
  <si>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</si>
  <si>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Мероприятия по капитальному ремонту и ремонту автомобильных дорог общего пользования местного значения (областной бюджет)</t>
  </si>
  <si>
    <t>10 0 01 70140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</si>
  <si>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</si>
  <si>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</si>
  <si>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</si>
  <si>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</si>
  <si>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</si>
  <si>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</si>
  <si>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</si>
  <si>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</si>
  <si>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</si>
  <si>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</si>
  <si>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</si>
  <si>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</si>
  <si>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</si>
  <si>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</si>
  <si>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</si>
  <si>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13 1 01 S4200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</si>
  <si>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</si>
  <si>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</si>
  <si>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</si>
  <si>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</si>
  <si>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</si>
  <si>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</si>
  <si>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</si>
  <si>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</si>
  <si>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</si>
  <si>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</si>
  <si>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</si>
  <si>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</si>
  <si>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</si>
  <si>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</si>
  <si>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</si>
  <si>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</si>
  <si>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</si>
  <si>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Софинансирование расходов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</si>
  <si>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</si>
  <si>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</si>
  <si>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13 4 01 74270</t>
  </si>
  <si>
    <t>17 0 00 00000</t>
  </si>
  <si>
    <t>Основное мероприятие "Землеустройство, землепользование, архитектура и градостроительство"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</si>
  <si>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</si>
  <si>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</si>
  <si>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</si>
  <si>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</si>
  <si>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</si>
  <si>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</si>
  <si>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</si>
  <si>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</si>
  <si>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</si>
  <si>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</si>
  <si>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</si>
  <si>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</si>
  <si>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</si>
  <si>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</si>
  <si>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</si>
  <si>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</si>
  <si>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Подпрограмма "Содержание и ремонт муниципальных жилых помещений"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</si>
  <si>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</si>
  <si>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</si>
  <si>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</si>
  <si>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</si>
  <si>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18 2 01 13770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</si>
  <si>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</si>
  <si>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18 3 00 00000</t>
  </si>
  <si>
    <t>Основное мероприятие "Содержание и ремонт объектов культурного наследия"</t>
  </si>
  <si>
    <t>18 3 01 00000</t>
  </si>
  <si>
    <t>Мероприятия по сохранению объектов культурного наследия</t>
  </si>
  <si>
    <t>18 3 01 11090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</si>
  <si>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</si>
  <si>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</si>
  <si>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</si>
  <si>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</si>
  <si>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</si>
  <si>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</si>
  <si>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</si>
  <si>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</si>
  <si>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Основное мероприятие "Обеспечение отдыха, оздоровления, занятости детей, подростков и молодежи"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</si>
  <si>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</si>
  <si>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</si>
  <si>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</si>
  <si>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</si>
  <si>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</si>
  <si>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</si>
  <si>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</si>
  <si>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</si>
  <si>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</si>
  <si>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</si>
  <si>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</si>
  <si>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</si>
  <si>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</si>
  <si>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</si>
  <si>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</si>
  <si>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</si>
  <si>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</si>
  <si>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</si>
  <si>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</si>
  <si>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</si>
  <si>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</si>
  <si>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</si>
  <si>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</si>
  <si>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</si>
  <si>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</si>
  <si>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</si>
  <si>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</si>
  <si>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</si>
  <si>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</si>
  <si>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</si>
  <si>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</si>
  <si>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</si>
  <si>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</si>
  <si>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</si>
  <si>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</si>
  <si>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</si>
  <si>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</si>
  <si>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</si>
  <si>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</si>
  <si>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</si>
  <si>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</si>
  <si>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</si>
  <si>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</si>
  <si>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</si>
  <si>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</si>
  <si>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</si>
  <si>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</si>
  <si>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</si>
  <si>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</si>
  <si>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</si>
  <si>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</si>
  <si>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</si>
  <si>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</si>
  <si>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</si>
  <si>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</si>
  <si>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</si>
  <si>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</si>
  <si>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Непрограммные расходы органов исполнительной власти муниципального образования Ульяновское городское поселение Тосненского района Ленинградской области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</si>
  <si>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</si>
  <si>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</si>
  <si>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</si>
  <si>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</si>
  <si>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</si>
  <si>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</si>
  <si>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</si>
  <si>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</si>
  <si>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</si>
  <si>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</si>
  <si>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</si>
  <si>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</si>
  <si>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</si>
  <si>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</si>
  <si>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</si>
  <si>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</si>
  <si>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</si>
  <si>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</si>
  <si>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</si>
  <si>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</si>
  <si>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</si>
  <si>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</si>
  <si>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</si>
  <si>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</si>
  <si>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</si>
  <si>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</si>
  <si>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</si>
  <si>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</si>
  <si>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</si>
  <si>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</si>
  <si>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</si>
  <si>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</si>
  <si>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</si>
  <si>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</si>
  <si>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</si>
  <si>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</si>
  <si>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</si>
  <si>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</si>
  <si>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</si>
  <si>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</si>
  <si>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</si>
  <si>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Приложение № 3</t>
  </si>
  <si>
    <t>06 2 01 09601</t>
  </si>
  <si>
    <t>06 2 01 72120</t>
  </si>
  <si>
    <t>Расходы за счет средств резервного фонда Правительства Ленинградской области</t>
  </si>
  <si>
    <t>Прогнозируемые поступления доходов в бюджет</t>
  </si>
  <si>
    <t>Исполнено за 1 кв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</si>
  <si>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</si>
  <si>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</si>
  <si>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</si>
  <si>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</si>
  <si>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</si>
  <si>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</si>
  <si>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</si>
  <si>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</si>
  <si>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</si>
  <si>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</si>
  <si>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</si>
  <si>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</si>
  <si>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</si>
  <si>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</si>
  <si>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</si>
  <si>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</si>
  <si>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</si>
  <si>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</si>
  <si>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</si>
  <si>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</si>
  <si>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</si>
  <si>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</si>
  <si>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</si>
  <si>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</si>
  <si>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</si>
  <si>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</si>
  <si>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</si>
  <si>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</si>
  <si>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</si>
  <si>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</si>
  <si>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</si>
  <si>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</si>
  <si>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</si>
  <si>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</si>
  <si>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</si>
  <si>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</si>
  <si>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</si>
  <si>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</si>
  <si>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</si>
  <si>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</si>
  <si>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</si>
  <si>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</si>
  <si>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</si>
  <si>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</si>
  <si>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</si>
  <si>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</si>
  <si>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</si>
  <si>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</si>
  <si>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</si>
  <si>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</si>
  <si>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</si>
  <si>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</si>
  <si>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</si>
  <si>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</si>
  <si>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</si>
  <si>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Приложение № 5</t>
  </si>
  <si>
    <t>Безвозмездные поступления в бюджет</t>
  </si>
  <si>
    <t>2 02 00000 00 0000 000</t>
  </si>
  <si>
    <t>Безвозмездные поступления от других бюджетов бюджетной системы Российской Федерации</t>
  </si>
  <si>
    <t>2 02 15001 13 0000 151</t>
  </si>
  <si>
    <t>Дотации бюджетам городских поселений на выравнивание бюджетной обеспеченности</t>
  </si>
  <si>
    <t>2 02 20000 00 0000 000</t>
  </si>
  <si>
    <t>2 02 20077 13 0000 151</t>
  </si>
  <si>
    <t>2 02 20216 13 0000 151</t>
  </si>
  <si>
    <t>2 02 29999 13 0000 151</t>
  </si>
  <si>
    <t>2 02 30000 00 0000 151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</si>
  <si>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</si>
  <si>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</si>
  <si>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2 02 30024 13 0000 151</t>
  </si>
  <si>
    <t>2 02 40000 00 0000 151</t>
  </si>
  <si>
    <t>2 02 45160 13 0000 151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</si>
  <si>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</si>
  <si>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</si>
  <si>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</si>
  <si>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</si>
  <si>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</si>
  <si>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</si>
  <si>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</si>
  <si>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</si>
  <si>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</si>
  <si>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</si>
  <si>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</si>
  <si>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Реализация мероприятий по повышению надежности и энергетической эффективности в системах теплоснабжения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</si>
  <si>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</si>
  <si>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</si>
  <si>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</si>
  <si>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08 2 01 10430</t>
  </si>
  <si>
    <t>Другие вопросы в области национальной безопасности и правоохранительной деятельности (областной бюджет)</t>
  </si>
  <si>
    <t>99 9 01 10360</t>
  </si>
  <si>
    <t>13 2 01 70280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</si>
  <si>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</si>
  <si>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Приложение № 14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</si>
  <si>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</si>
  <si>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</si>
  <si>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</si>
  <si>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</si>
  <si>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</si>
  <si>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 xml:space="preserve">Муниципальная программа
"Обеспечение устойчивого функционирования 
и развития коммунальной и инженерной инфраструктуры 
и повышение энергоэффективности 
в Ульяновском городском поселении 
Тосненского района Ленинградской области
на 2014-2018 год"
</t>
  </si>
  <si>
    <t>«Газификация Ульяновского городского поселения»</t>
  </si>
  <si>
    <t>Газоснабжение индивидуальной жилой застройки по ул. Комсомола в г.п. Ульяновка Тосненского района Ленинградской области</t>
  </si>
  <si>
    <t xml:space="preserve">Газоснабжение индивидуальной жилой застройки по ул. Малинина, 4-я Футбольная, ул. Ю. Ленинца, ул. Набережная, мкр. Южный-3, в г.п. Ульяновка Тосненского района Ленинградской области    </t>
  </si>
  <si>
    <t>Газоснабжение индивидуальной жилой застройки по ул. Энергетиков в г.п. Ульяновка Тосненского района Ленинградской области</t>
  </si>
  <si>
    <t>Итого по программе:</t>
  </si>
  <si>
    <t>Муниципальная программа по обеспечению качественным жильем граждан в Ульяновском городском поселении Тосненского района Ленинградской области на 2014-2018 годы</t>
  </si>
  <si>
    <t>Улучшение жилищных условий граждан, признанных в установленном порядке нуждающимися в улучшении жилищных условий в Ульяновском городском поселении</t>
  </si>
  <si>
    <t>Жилые благоустроенные помещения (квартиры)</t>
  </si>
  <si>
    <t>Муниципальная программа "Развитие культуры 
в муниципальном образовании Ульяновское городское поселение Тосненского района Ленинградской области на 2014-2018 годы"</t>
  </si>
  <si>
    <t>нет</t>
  </si>
  <si>
    <t>МКУК "ТКЦ "Саблино" Ульяновского городского поселения Тосненского района Ленинградской области</t>
  </si>
  <si>
    <t>Газоснабжение здания МКУК "ТКЦ "Саблино"</t>
  </si>
  <si>
    <t>Всего по АИП:</t>
  </si>
  <si>
    <t>«Обеспечение населения Ульяновского городского поселения питьевой водой»</t>
  </si>
  <si>
    <t>13 1 01 70180</t>
  </si>
  <si>
    <t>13 1 01 70200</t>
  </si>
  <si>
    <t>13 1 01 13180</t>
  </si>
  <si>
    <t>19 0 01 13280</t>
  </si>
  <si>
    <t>Дотации бюджетам бюджетной системы Российской Федерации</t>
  </si>
  <si>
    <t>2 02 10000 00 0000 151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</si>
  <si>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</si>
  <si>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</si>
  <si>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на 2018 год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</si>
  <si>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 на 2018 год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</si>
  <si>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</si>
  <si>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</si>
  <si>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</si>
  <si>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13 2 01 70250</t>
  </si>
  <si>
    <t>Мероприятия по строительству и реконструкции  объектов водоснабжения, водоотведения и очистки сточных вод (областной бюджет)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</si>
  <si>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</si>
  <si>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</si>
  <si>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</si>
  <si>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</si>
  <si>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</si>
  <si>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</si>
  <si>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</si>
  <si>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</si>
  <si>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</si>
  <si>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</si>
  <si>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</si>
  <si>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</si>
  <si>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Основное мероприятие "Улучшение жилищных условий граждан на основе принципов ипотечного кредитования"</t>
  </si>
  <si>
    <t>06 1 02 00000</t>
  </si>
  <si>
    <t>Мероприятия по предоставлению социальных выплат гражданам, нуждающимся в улучшении жилищных условий (ипотечное кредитование)</t>
  </si>
  <si>
    <t>06 1 02 S0740</t>
  </si>
  <si>
    <t>Основное мероприятие "Улучшение жилищных условий молодых граждан (молодых семей)"</t>
  </si>
  <si>
    <t>06 1 03 00000</t>
  </si>
  <si>
    <t>Мероприятия по предоставлению социальных выплат молодым гражданам и молодым семьям, нуждающимся в улучшении жилищных условий</t>
  </si>
  <si>
    <t>06 1 03 S0750</t>
  </si>
  <si>
    <t>Мероприятия по строительству и реконструкции объектов теплоснабжения</t>
  </si>
  <si>
    <t>Основное  мероприятие "Оказание поддержки гражданам, пострадавшим в результате пожара муниципального жилищного фонда"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</si>
  <si>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(областной бюджет)</t>
  </si>
  <si>
    <t>95 9 00 00000</t>
  </si>
  <si>
    <t>Приложение № 2</t>
  </si>
  <si>
    <t>Приложение № 4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</si>
  <si>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</si>
  <si>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Газоснабжение индивидуальной жилой застройки по ул. Колхозная, ул. Луговая, Луговой пер., Ульяновское ш. в г.п. Ульяновка Тосненского района Ленинградской области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</si>
  <si>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пер."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</si>
  <si>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</si>
  <si>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</si>
  <si>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</si>
  <si>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План на 2018 год (тыс. рублей)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</si>
  <si>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</si>
  <si>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от 19.12.2017 № 127</t>
  </si>
  <si>
    <t>от 19.12.2017  № 127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</si>
  <si>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</si>
  <si>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</si>
  <si>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</si>
  <si>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Предоставление социальных выплат и дополнительных социальных выплат молодым гражданам (молодым семьям) на жилье (областной бюджет)</t>
  </si>
  <si>
    <t>06 1 02 70740</t>
  </si>
  <si>
    <t>06 1 03 70750</t>
  </si>
  <si>
    <t>Газораспределительная сеть по улицам: Большая Речная, Речная, Карла Либкнехта, Захарьевская, Болотная, пер. Пушкинский и Лермонтовский в г.п. Ульяновка Тосненского района Ленинградской области</t>
  </si>
  <si>
    <t>Установка индивидуальных газовых котлов и переустройство системы отопления и ГВС многоквартирного жилого дома № 8а по Ульяновскому шоссе г.п. Ульяновка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</si>
  <si>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</si>
  <si>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</si>
  <si>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Мероприятия по развитию иных форм местного самоуправления на части территории Ульяновского городского поселения Тосненского района Ленинградской области, являющегося административным центром поселения</t>
  </si>
  <si>
    <t>15 0 01 S4660</t>
  </si>
  <si>
    <t>15 0 01 00000</t>
  </si>
  <si>
    <t>15 0 00 00000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</si>
  <si>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</si>
  <si>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Субсидии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</si>
  <si>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15 0 01 74660</t>
  </si>
  <si>
    <t>10 0 01 S0140</t>
  </si>
  <si>
    <t>Ремонт автомобильных дорог общего пользования местного значения</t>
  </si>
  <si>
    <t>07 0 01 S0360</t>
  </si>
  <si>
    <t>Обеспечение стимулирующих выплат работникам муниципальных учреждений культуры Ленинградской области</t>
  </si>
  <si>
    <t>Молодежная политика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</si>
  <si>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и услуг</t>
  </si>
  <si>
    <t>Физическая культура и спорт</t>
  </si>
  <si>
    <t>Мероприятия по строительству и реконструкции объектов водоснабжения, водоотведения и очистки сточных вод</t>
  </si>
  <si>
    <t>на плановый период 2019-2020 годов</t>
  </si>
  <si>
    <t>2019 год</t>
  </si>
  <si>
    <t>2020 год</t>
  </si>
  <si>
    <t>Приложение № 6</t>
  </si>
  <si>
    <t>Прочие субсидии бюджетам городских поселений (Субсидии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</si>
  <si>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</si>
  <si>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</si>
  <si>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Приложение № 11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</si>
  <si>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</si>
  <si>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99 9 01 04200</t>
  </si>
  <si>
    <t>99 9 01 10100</t>
  </si>
  <si>
    <t>99 9 01 10110</t>
  </si>
  <si>
    <t>99 9 01 10130</t>
  </si>
  <si>
    <t>99 9 01 10290</t>
  </si>
  <si>
    <t>99 9 01 10350</t>
  </si>
  <si>
    <t>99 9 01 10400</t>
  </si>
  <si>
    <t>99  9 01 11570</t>
  </si>
  <si>
    <t>99  9 01 11620</t>
  </si>
  <si>
    <t>99 9 01 13160</t>
  </si>
  <si>
    <t>99 9 01 13200</t>
  </si>
  <si>
    <t>99 9 01 13320</t>
  </si>
  <si>
    <t>99 9 01 13430</t>
  </si>
  <si>
    <t>99 9 01 13770</t>
  </si>
  <si>
    <t>99 9 01 14250</t>
  </si>
  <si>
    <t>99 9 01 14260</t>
  </si>
  <si>
    <t>99 9 01 96010</t>
  </si>
  <si>
    <t>99 9 01 96030</t>
  </si>
  <si>
    <t>Приложение № 8</t>
  </si>
  <si>
    <t>Приложение № 13</t>
  </si>
  <si>
    <t>99 9 01 11570</t>
  </si>
  <si>
    <t>99 9 01 11620</t>
  </si>
  <si>
    <t>Основное мероприятие "Землеустройство, архитектура и градостроительство"</t>
  </si>
  <si>
    <t>99 9 01 04800</t>
  </si>
  <si>
    <t>Субсидии юридическим лицам (кроме некоммерческих организаций), индивидуальным предпринимателям, физическим лицам</t>
  </si>
  <si>
    <t>99 9  01 14250</t>
  </si>
  <si>
    <t>Основное мероприятие "Реализации энергосберегающих мероприятий в муниципальных образованиях"</t>
  </si>
  <si>
    <t xml:space="preserve">Источники </t>
  </si>
  <si>
    <t>внутреннего финансирования дефицита бюджета</t>
  </si>
  <si>
    <t>000 01 05 00 00 13 0000 000</t>
  </si>
  <si>
    <t>Изменение остатков средств на счетах по учету средств бюджетов городских поселений</t>
  </si>
  <si>
    <t>Всего источников внутреннего финансирования</t>
  </si>
  <si>
    <t>Источники</t>
  </si>
  <si>
    <t>Приложение № 7</t>
  </si>
  <si>
    <t>Приложение № 9</t>
  </si>
  <si>
    <t>от 25.12.2018  № 153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</si>
</sst>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00\ _₽;\-#,##0.00000\ _₽"/>
    <numFmt numFmtId="199" formatCode="#,##0.00000\ _₽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1">
    <xf numFmtId="0" fontId="0" fillId="0" borderId="0" xfId="0" applyAlignment="1">
      <alignment/>
    </xf>
    <xf numFmtId="180" fontId="2" fillId="0" borderId="0" xfId="66" applyFont="1" applyAlignment="1">
      <alignment horizontal="right"/>
    </xf>
    <xf numFmtId="0" fontId="2" fillId="0" borderId="0" xfId="54" applyFont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0" fontId="2" fillId="0" borderId="0" xfId="54" applyFont="1" applyFill="1">
      <alignment/>
      <protection/>
    </xf>
    <xf numFmtId="0" fontId="11" fillId="0" borderId="0" xfId="54" applyFont="1">
      <alignment/>
      <protection/>
    </xf>
    <xf numFmtId="0" fontId="2" fillId="0" borderId="0" xfId="54" applyFont="1">
      <alignment/>
      <protection/>
    </xf>
    <xf numFmtId="180" fontId="2" fillId="0" borderId="0" xfId="66" applyFont="1" applyAlignment="1">
      <alignment horizontal="justify"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8" fillId="24" borderId="10" xfId="54" applyFont="1" applyFill="1" applyBorder="1" applyAlignment="1">
      <alignment horizontal="center" vertical="center"/>
      <protection/>
    </xf>
    <xf numFmtId="0" fontId="8" fillId="24" borderId="10" xfId="54" applyFont="1" applyFill="1" applyBorder="1" applyAlignment="1">
      <alignment horizontal="center" vertical="center" wrapText="1"/>
      <protection/>
    </xf>
    <xf numFmtId="3" fontId="8" fillId="24" borderId="10" xfId="66" applyNumberFormat="1" applyFont="1" applyFill="1" applyBorder="1" applyAlignment="1">
      <alignment horizontal="center" vertical="center"/>
    </xf>
    <xf numFmtId="49" fontId="3" fillId="7" borderId="10" xfId="54" applyNumberFormat="1" applyFont="1" applyFill="1" applyBorder="1" applyAlignment="1">
      <alignment horizontal="right" vertical="top"/>
      <protection/>
    </xf>
    <xf numFmtId="49" fontId="3" fillId="7" borderId="10" xfId="54" applyNumberFormat="1" applyFont="1" applyFill="1" applyBorder="1" applyAlignment="1">
      <alignment horizontal="center" wrapText="1"/>
      <protection/>
    </xf>
    <xf numFmtId="0" fontId="8" fillId="25" borderId="10" xfId="54" applyFont="1" applyFill="1" applyBorder="1" applyAlignment="1">
      <alignment horizontal="center" vertical="center" wrapText="1"/>
      <protection/>
    </xf>
    <xf numFmtId="0" fontId="3" fillId="7" borderId="10" xfId="54" applyFont="1" applyFill="1" applyBorder="1" applyAlignment="1">
      <alignment wrapText="1"/>
      <protection/>
    </xf>
    <xf numFmtId="49" fontId="6" fillId="4" borderId="10" xfId="54" applyNumberFormat="1" applyFont="1" applyFill="1" applyBorder="1" applyAlignment="1">
      <alignment vertical="top"/>
      <protection/>
    </xf>
    <xf numFmtId="49" fontId="3" fillId="4" borderId="10" xfId="54" applyNumberFormat="1" applyFont="1" applyFill="1" applyBorder="1" applyAlignment="1">
      <alignment horizontal="center"/>
      <protection/>
    </xf>
    <xf numFmtId="0" fontId="3" fillId="4" borderId="10" xfId="54" applyFont="1" applyFill="1" applyBorder="1" applyAlignment="1">
      <alignment horizontal="center"/>
      <protection/>
    </xf>
    <xf numFmtId="0" fontId="13" fillId="20" borderId="10" xfId="54" applyFont="1" applyFill="1" applyBorder="1">
      <alignment/>
      <protection/>
    </xf>
    <xf numFmtId="49" fontId="14" fillId="2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 applyAlignment="1">
      <alignment horizontal="center" wrapText="1"/>
      <protection/>
    </xf>
    <xf numFmtId="0" fontId="15" fillId="0" borderId="10" xfId="54" applyFont="1" applyBorder="1">
      <alignment/>
      <protection/>
    </xf>
    <xf numFmtId="49" fontId="10" fillId="0" borderId="10" xfId="54" applyNumberFormat="1" applyFont="1" applyFill="1" applyBorder="1" applyAlignment="1">
      <alignment horizontal="center" wrapText="1"/>
      <protection/>
    </xf>
    <xf numFmtId="0" fontId="10" fillId="0" borderId="10" xfId="54" applyFont="1" applyFill="1" applyBorder="1" applyAlignment="1">
      <alignment horizontal="center" wrapText="1"/>
      <protection/>
    </xf>
    <xf numFmtId="0" fontId="2" fillId="0" borderId="10" xfId="54" applyFont="1" applyBorder="1">
      <alignment/>
      <protection/>
    </xf>
    <xf numFmtId="0" fontId="8" fillId="0" borderId="10" xfId="54" applyFont="1" applyFill="1" applyBorder="1" applyAlignment="1">
      <alignment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0" fontId="2" fillId="0" borderId="10" xfId="54" applyFont="1" applyFill="1" applyBorder="1" applyAlignment="1">
      <alignment wrapText="1"/>
      <protection/>
    </xf>
    <xf numFmtId="0" fontId="2" fillId="0" borderId="10" xfId="54" applyFont="1" applyFill="1" applyBorder="1" applyAlignment="1">
      <alignment horizontal="center" wrapText="1"/>
      <protection/>
    </xf>
    <xf numFmtId="49" fontId="2" fillId="0" borderId="10" xfId="54" applyNumberFormat="1" applyFont="1" applyFill="1" applyBorder="1" applyAlignment="1">
      <alignment horizontal="center" wrapText="1"/>
      <protection/>
    </xf>
    <xf numFmtId="0" fontId="14" fillId="20" borderId="10" xfId="54" applyFont="1" applyFill="1" applyBorder="1">
      <alignment/>
      <protection/>
    </xf>
    <xf numFmtId="49" fontId="15" fillId="0" borderId="10" xfId="54" applyNumberFormat="1" applyFont="1" applyFill="1" applyBorder="1" applyAlignment="1">
      <alignment horizontal="center" wrapText="1"/>
      <protection/>
    </xf>
    <xf numFmtId="49" fontId="13" fillId="20" borderId="10" xfId="54" applyNumberFormat="1" applyFont="1" applyFill="1" applyBorder="1" applyAlignment="1">
      <alignment horizontal="center" wrapText="1"/>
      <protection/>
    </xf>
    <xf numFmtId="0" fontId="14" fillId="0" borderId="10" xfId="54" applyFont="1" applyFill="1" applyBorder="1">
      <alignment/>
      <protection/>
    </xf>
    <xf numFmtId="0" fontId="14" fillId="0" borderId="10" xfId="54" applyFont="1" applyFill="1" applyBorder="1" applyAlignment="1">
      <alignment horizontal="center" wrapText="1"/>
      <protection/>
    </xf>
    <xf numFmtId="0" fontId="7" fillId="0" borderId="10" xfId="54" applyFont="1" applyBorder="1">
      <alignment/>
      <protection/>
    </xf>
    <xf numFmtId="0" fontId="15" fillId="0" borderId="10" xfId="54" applyFont="1" applyFill="1" applyBorder="1" applyAlignment="1">
      <alignment horizontal="center" wrapText="1"/>
      <protection/>
    </xf>
    <xf numFmtId="49" fontId="12" fillId="4" borderId="10" xfId="54" applyNumberFormat="1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0" fontId="13" fillId="0" borderId="10" xfId="54" applyFont="1" applyBorder="1">
      <alignment/>
      <protection/>
    </xf>
    <xf numFmtId="0" fontId="13" fillId="21" borderId="10" xfId="54" applyFont="1" applyFill="1" applyBorder="1">
      <alignment/>
      <protection/>
    </xf>
    <xf numFmtId="49" fontId="14" fillId="21" borderId="10" xfId="54" applyNumberFormat="1" applyFont="1" applyFill="1" applyBorder="1" applyAlignment="1">
      <alignment horizontal="center" wrapText="1"/>
      <protection/>
    </xf>
    <xf numFmtId="0" fontId="14" fillId="21" borderId="10" xfId="54" applyFont="1" applyFill="1" applyBorder="1" applyAlignment="1">
      <alignment horizontal="center" wrapText="1"/>
      <protection/>
    </xf>
    <xf numFmtId="0" fontId="10" fillId="0" borderId="10" xfId="54" applyFont="1" applyBorder="1">
      <alignment/>
      <protection/>
    </xf>
    <xf numFmtId="0" fontId="12" fillId="4" borderId="10" xfId="54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vertical="top"/>
      <protection/>
    </xf>
    <xf numFmtId="0" fontId="13" fillId="0" borderId="10" xfId="54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49" fontId="14" fillId="0" borderId="10" xfId="54" applyNumberFormat="1" applyFont="1" applyFill="1" applyBorder="1" applyAlignment="1">
      <alignment horizontal="center" wrapText="1"/>
      <protection/>
    </xf>
    <xf numFmtId="49" fontId="10" fillId="20" borderId="10" xfId="54" applyNumberFormat="1" applyFont="1" applyFill="1" applyBorder="1" applyAlignment="1">
      <alignment horizontal="center" wrapText="1"/>
      <protection/>
    </xf>
    <xf numFmtId="49" fontId="10" fillId="0" borderId="10" xfId="54" applyNumberFormat="1" applyFont="1" applyBorder="1" applyAlignment="1">
      <alignment horizontal="center"/>
      <protection/>
    </xf>
    <xf numFmtId="0" fontId="2" fillId="0" borderId="10" xfId="0" applyFont="1" applyFill="1" applyBorder="1" applyAlignment="1">
      <alignment vertical="center" wrapText="1"/>
    </xf>
    <xf numFmtId="3" fontId="2" fillId="0" borderId="0" xfId="66" applyNumberFormat="1" applyFont="1" applyAlignment="1">
      <alignment horizontal="right"/>
    </xf>
    <xf numFmtId="3" fontId="8" fillId="24" borderId="10" xfId="66" applyNumberFormat="1" applyFont="1" applyFill="1" applyBorder="1" applyAlignment="1">
      <alignment horizontal="center" vertical="center" wrapText="1"/>
    </xf>
    <xf numFmtId="183" fontId="3" fillId="7" borderId="10" xfId="66" applyNumberFormat="1" applyFont="1" applyFill="1" applyBorder="1" applyAlignment="1">
      <alignment horizontal="justify"/>
    </xf>
    <xf numFmtId="183" fontId="3" fillId="4" borderId="10" xfId="66" applyNumberFormat="1" applyFont="1" applyFill="1" applyBorder="1" applyAlignment="1">
      <alignment horizontal="justify"/>
    </xf>
    <xf numFmtId="183" fontId="14" fillId="20" borderId="10" xfId="66" applyNumberFormat="1" applyFont="1" applyFill="1" applyBorder="1" applyAlignment="1">
      <alignment horizontal="justify" wrapText="1"/>
    </xf>
    <xf numFmtId="183" fontId="10" fillId="0" borderId="10" xfId="66" applyNumberFormat="1" applyFont="1" applyFill="1" applyBorder="1" applyAlignment="1">
      <alignment horizontal="justify" wrapText="1"/>
    </xf>
    <xf numFmtId="183" fontId="8" fillId="0" borderId="10" xfId="66" applyNumberFormat="1" applyFont="1" applyFill="1" applyBorder="1" applyAlignment="1">
      <alignment horizontal="justify" wrapText="1"/>
    </xf>
    <xf numFmtId="183" fontId="2" fillId="0" borderId="10" xfId="66" applyNumberFormat="1" applyFont="1" applyFill="1" applyBorder="1" applyAlignment="1">
      <alignment horizontal="justify" wrapText="1"/>
    </xf>
    <xf numFmtId="183" fontId="12" fillId="7" borderId="10" xfId="66" applyNumberFormat="1" applyFont="1" applyFill="1" applyBorder="1" applyAlignment="1">
      <alignment horizontal="justify" wrapText="1"/>
    </xf>
    <xf numFmtId="184" fontId="2" fillId="0" borderId="0" xfId="54" applyNumberFormat="1" applyFont="1">
      <alignment/>
      <protection/>
    </xf>
    <xf numFmtId="185" fontId="2" fillId="0" borderId="0" xfId="54" applyNumberFormat="1" applyFont="1">
      <alignment/>
      <protection/>
    </xf>
    <xf numFmtId="183" fontId="12" fillId="4" borderId="10" xfId="66" applyNumberFormat="1" applyFont="1" applyFill="1" applyBorder="1" applyAlignment="1">
      <alignment horizontal="justify" wrapText="1"/>
    </xf>
    <xf numFmtId="183" fontId="13" fillId="21" borderId="10" xfId="66" applyNumberFormat="1" applyFont="1" applyFill="1" applyBorder="1" applyAlignment="1">
      <alignment horizontal="justify" wrapText="1"/>
    </xf>
    <xf numFmtId="49" fontId="8" fillId="0" borderId="0" xfId="54" applyNumberFormat="1" applyFont="1">
      <alignment/>
      <protection/>
    </xf>
    <xf numFmtId="49" fontId="2" fillId="0" borderId="0" xfId="54" applyNumberFormat="1" applyFont="1">
      <alignment/>
      <protection/>
    </xf>
    <xf numFmtId="186" fontId="2" fillId="0" borderId="0" xfId="54" applyNumberFormat="1" applyFont="1" applyAlignment="1">
      <alignment horizontal="right"/>
      <protection/>
    </xf>
    <xf numFmtId="186" fontId="9" fillId="0" borderId="0" xfId="54" applyNumberFormat="1" applyFont="1" applyAlignment="1">
      <alignment horizontal="right"/>
      <protection/>
    </xf>
    <xf numFmtId="183" fontId="14" fillId="0" borderId="10" xfId="66" applyNumberFormat="1" applyFont="1" applyFill="1" applyBorder="1" applyAlignment="1">
      <alignment horizontal="justify" wrapText="1"/>
    </xf>
    <xf numFmtId="183" fontId="10" fillId="20" borderId="10" xfId="66" applyNumberFormat="1" applyFont="1" applyFill="1" applyBorder="1" applyAlignment="1">
      <alignment horizontal="justify" wrapText="1"/>
    </xf>
    <xf numFmtId="185" fontId="9" fillId="0" borderId="0" xfId="54" applyNumberFormat="1" applyFont="1">
      <alignment/>
      <protection/>
    </xf>
    <xf numFmtId="0" fontId="10" fillId="0" borderId="0" xfId="54" applyFont="1" applyFill="1" applyBorder="1" applyAlignment="1">
      <alignment wrapText="1"/>
      <protection/>
    </xf>
    <xf numFmtId="0" fontId="8" fillId="0" borderId="0" xfId="54" applyFont="1" applyFill="1" applyBorder="1" applyAlignment="1">
      <alignment wrapText="1"/>
      <protection/>
    </xf>
    <xf numFmtId="49" fontId="2" fillId="0" borderId="0" xfId="54" applyNumberFormat="1" applyFont="1" applyFill="1">
      <alignment/>
      <protection/>
    </xf>
    <xf numFmtId="49" fontId="8" fillId="0" borderId="0" xfId="54" applyNumberFormat="1" applyFont="1" applyFill="1" applyBorder="1" applyAlignment="1">
      <alignment wrapText="1"/>
      <protection/>
    </xf>
    <xf numFmtId="183" fontId="16" fillId="25" borderId="10" xfId="66" applyNumberFormat="1" applyFont="1" applyFill="1" applyBorder="1" applyAlignment="1">
      <alignment horizontal="justify"/>
    </xf>
    <xf numFmtId="180" fontId="11" fillId="0" borderId="0" xfId="54" applyNumberFormat="1" applyFo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Fill="1" applyAlignment="1">
      <alignment wrapText="1"/>
      <protection/>
    </xf>
    <xf numFmtId="0" fontId="7" fillId="0" borderId="0" xfId="54" applyFont="1" applyAlignment="1">
      <alignment wrapText="1"/>
      <protection/>
    </xf>
    <xf numFmtId="0" fontId="8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10" fillId="0" borderId="0" xfId="54" applyFont="1" applyAlignment="1">
      <alignment wrapText="1"/>
      <protection/>
    </xf>
    <xf numFmtId="0" fontId="11" fillId="0" borderId="0" xfId="54" applyFont="1" applyAlignment="1">
      <alignment wrapText="1"/>
      <protection/>
    </xf>
    <xf numFmtId="0" fontId="2" fillId="0" borderId="0" xfId="54" applyFont="1" applyAlignment="1">
      <alignment wrapText="1"/>
      <protection/>
    </xf>
    <xf numFmtId="180" fontId="2" fillId="0" borderId="0" xfId="66" applyFont="1" applyAlignment="1">
      <alignment horizontal="justify" wrapText="1"/>
    </xf>
    <xf numFmtId="49" fontId="2" fillId="14" borderId="10" xfId="54" applyNumberFormat="1" applyFont="1" applyFill="1" applyBorder="1" applyAlignment="1">
      <alignment horizontal="center" vertical="center" wrapText="1"/>
      <protection/>
    </xf>
    <xf numFmtId="183" fontId="9" fillId="14" borderId="10" xfId="54" applyNumberFormat="1" applyFont="1" applyFill="1" applyBorder="1" applyAlignment="1">
      <alignment wrapText="1"/>
      <protection/>
    </xf>
    <xf numFmtId="0" fontId="15" fillId="18" borderId="10" xfId="54" applyFont="1" applyFill="1" applyBorder="1" applyAlignment="1">
      <alignment vertical="top" wrapText="1"/>
      <protection/>
    </xf>
    <xf numFmtId="49" fontId="10" fillId="18" borderId="10" xfId="54" applyNumberFormat="1" applyFont="1" applyFill="1" applyBorder="1" applyAlignment="1">
      <alignment horizontal="center" wrapText="1"/>
      <protection/>
    </xf>
    <xf numFmtId="0" fontId="10" fillId="18" borderId="10" xfId="54" applyFont="1" applyFill="1" applyBorder="1" applyAlignment="1">
      <alignment horizontal="center" wrapText="1"/>
      <protection/>
    </xf>
    <xf numFmtId="183" fontId="10" fillId="18" borderId="10" xfId="66" applyNumberFormat="1" applyFont="1" applyFill="1" applyBorder="1" applyAlignment="1">
      <alignment horizontal="right" wrapText="1"/>
    </xf>
    <xf numFmtId="0" fontId="15" fillId="22" borderId="10" xfId="54" applyFont="1" applyFill="1" applyBorder="1" applyAlignment="1">
      <alignment vertical="top" wrapText="1"/>
      <protection/>
    </xf>
    <xf numFmtId="49" fontId="8" fillId="22" borderId="10" xfId="54" applyNumberFormat="1" applyFont="1" applyFill="1" applyBorder="1" applyAlignment="1">
      <alignment horizontal="center" wrapText="1"/>
      <protection/>
    </xf>
    <xf numFmtId="0" fontId="10" fillId="22" borderId="10" xfId="54" applyFont="1" applyFill="1" applyBorder="1" applyAlignment="1">
      <alignment horizontal="center" wrapText="1"/>
      <protection/>
    </xf>
    <xf numFmtId="183" fontId="8" fillId="22" borderId="10" xfId="66" applyNumberFormat="1" applyFont="1" applyFill="1" applyBorder="1" applyAlignment="1">
      <alignment horizontal="right" wrapText="1"/>
    </xf>
    <xf numFmtId="183" fontId="8" fillId="0" borderId="10" xfId="66" applyNumberFormat="1" applyFont="1" applyFill="1" applyBorder="1" applyAlignment="1">
      <alignment horizontal="right" wrapText="1"/>
    </xf>
    <xf numFmtId="183" fontId="2" fillId="0" borderId="10" xfId="66" applyNumberFormat="1" applyFont="1" applyFill="1" applyBorder="1" applyAlignment="1">
      <alignment horizontal="right" wrapText="1"/>
    </xf>
    <xf numFmtId="0" fontId="2" fillId="3" borderId="10" xfId="54" applyFont="1" applyFill="1" applyBorder="1" applyAlignment="1">
      <alignment wrapText="1"/>
      <protection/>
    </xf>
    <xf numFmtId="49" fontId="8" fillId="3" borderId="10" xfId="54" applyNumberFormat="1" applyFont="1" applyFill="1" applyBorder="1" applyAlignment="1">
      <alignment horizontal="center" wrapText="1"/>
      <protection/>
    </xf>
    <xf numFmtId="0" fontId="8" fillId="3" borderId="10" xfId="54" applyFont="1" applyFill="1" applyBorder="1" applyAlignment="1">
      <alignment horizontal="center" wrapText="1"/>
      <protection/>
    </xf>
    <xf numFmtId="183" fontId="8" fillId="3" borderId="10" xfId="66" applyNumberFormat="1" applyFont="1" applyFill="1" applyBorder="1" applyAlignment="1">
      <alignment horizontal="right" wrapText="1"/>
    </xf>
    <xf numFmtId="0" fontId="2" fillId="22" borderId="10" xfId="54" applyFont="1" applyFill="1" applyBorder="1" applyAlignment="1">
      <alignment wrapText="1"/>
      <protection/>
    </xf>
    <xf numFmtId="0" fontId="8" fillId="22" borderId="10" xfId="54" applyFont="1" applyFill="1" applyBorder="1" applyAlignment="1">
      <alignment horizontal="center" wrapText="1"/>
      <protection/>
    </xf>
    <xf numFmtId="49" fontId="8" fillId="18" borderId="10" xfId="54" applyNumberFormat="1" applyFont="1" applyFill="1" applyBorder="1" applyAlignment="1">
      <alignment horizontal="center" wrapText="1"/>
      <protection/>
    </xf>
    <xf numFmtId="49" fontId="17" fillId="18" borderId="10" xfId="54" applyNumberFormat="1" applyFont="1" applyFill="1" applyBorder="1" applyAlignment="1">
      <alignment horizontal="center" wrapText="1"/>
      <protection/>
    </xf>
    <xf numFmtId="183" fontId="2" fillId="3" borderId="10" xfId="66" applyNumberFormat="1" applyFont="1" applyFill="1" applyBorder="1" applyAlignment="1">
      <alignment horizontal="right" wrapText="1"/>
    </xf>
    <xf numFmtId="183" fontId="2" fillId="22" borderId="10" xfId="66" applyNumberFormat="1" applyFont="1" applyFill="1" applyBorder="1" applyAlignment="1">
      <alignment horizontal="right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vertical="top" wrapText="1"/>
      <protection/>
    </xf>
    <xf numFmtId="49" fontId="17" fillId="0" borderId="10" xfId="54" applyNumberFormat="1" applyFont="1" applyFill="1" applyBorder="1" applyAlignment="1">
      <alignment horizontal="center" wrapText="1"/>
      <protection/>
    </xf>
    <xf numFmtId="0" fontId="8" fillId="18" borderId="10" xfId="54" applyFont="1" applyFill="1" applyBorder="1" applyAlignment="1">
      <alignment horizontal="center" wrapText="1"/>
      <protection/>
    </xf>
    <xf numFmtId="0" fontId="17" fillId="0" borderId="10" xfId="54" applyFont="1" applyFill="1" applyBorder="1" applyAlignment="1">
      <alignment wrapText="1"/>
      <protection/>
    </xf>
    <xf numFmtId="49" fontId="5" fillId="0" borderId="10" xfId="54" applyNumberFormat="1" applyFont="1" applyFill="1" applyBorder="1" applyAlignment="1">
      <alignment vertical="top" wrapText="1"/>
      <protection/>
    </xf>
    <xf numFmtId="49" fontId="5" fillId="3" borderId="10" xfId="54" applyNumberFormat="1" applyFont="1" applyFill="1" applyBorder="1" applyAlignment="1">
      <alignment vertical="top" wrapText="1"/>
      <protection/>
    </xf>
    <xf numFmtId="49" fontId="5" fillId="22" borderId="10" xfId="54" applyNumberFormat="1" applyFont="1" applyFill="1" applyBorder="1" applyAlignment="1">
      <alignment vertical="top" wrapText="1"/>
      <protection/>
    </xf>
    <xf numFmtId="49" fontId="15" fillId="18" borderId="10" xfId="54" applyNumberFormat="1" applyFont="1" applyFill="1" applyBorder="1" applyAlignment="1">
      <alignment horizontal="center" wrapText="1"/>
      <protection/>
    </xf>
    <xf numFmtId="49" fontId="2" fillId="3" borderId="10" xfId="54" applyNumberFormat="1" applyFont="1" applyFill="1" applyBorder="1" applyAlignment="1">
      <alignment horizontal="center" wrapText="1"/>
      <protection/>
    </xf>
    <xf numFmtId="49" fontId="2" fillId="22" borderId="10" xfId="54" applyNumberFormat="1" applyFont="1" applyFill="1" applyBorder="1" applyAlignment="1">
      <alignment horizontal="center" wrapText="1"/>
      <protection/>
    </xf>
    <xf numFmtId="0" fontId="7" fillId="14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0" fontId="4" fillId="22" borderId="10" xfId="54" applyFont="1" applyFill="1" applyBorder="1" applyAlignment="1">
      <alignment wrapText="1"/>
      <protection/>
    </xf>
    <xf numFmtId="49" fontId="2" fillId="18" borderId="10" xfId="54" applyNumberFormat="1" applyFont="1" applyFill="1" applyBorder="1" applyAlignment="1">
      <alignment horizontal="center" wrapText="1"/>
      <protection/>
    </xf>
    <xf numFmtId="0" fontId="15" fillId="0" borderId="10" xfId="54" applyFont="1" applyFill="1" applyBorder="1" applyAlignment="1">
      <alignment vertical="top" wrapText="1"/>
      <protection/>
    </xf>
    <xf numFmtId="183" fontId="10" fillId="0" borderId="10" xfId="66" applyNumberFormat="1" applyFont="1" applyFill="1" applyBorder="1" applyAlignment="1">
      <alignment horizontal="right" wrapText="1"/>
    </xf>
    <xf numFmtId="0" fontId="16" fillId="26" borderId="11" xfId="54" applyFont="1" applyFill="1" applyBorder="1" applyAlignment="1">
      <alignment horizontal="center" wrapText="1"/>
      <protection/>
    </xf>
    <xf numFmtId="183" fontId="16" fillId="26" borderId="10" xfId="66" applyNumberFormat="1" applyFont="1" applyFill="1" applyBorder="1" applyAlignment="1">
      <alignment horizontal="right" wrapText="1"/>
    </xf>
    <xf numFmtId="3" fontId="2" fillId="0" borderId="0" xfId="66" applyNumberFormat="1" applyFont="1" applyAlignment="1">
      <alignment horizontal="right" wrapText="1"/>
    </xf>
    <xf numFmtId="0" fontId="2" fillId="27" borderId="10" xfId="54" applyFont="1" applyFill="1" applyBorder="1" applyAlignment="1">
      <alignment wrapText="1"/>
      <protection/>
    </xf>
    <xf numFmtId="49" fontId="8" fillId="27" borderId="10" xfId="54" applyNumberFormat="1" applyFont="1" applyFill="1" applyBorder="1" applyAlignment="1">
      <alignment horizontal="center" wrapText="1"/>
      <protection/>
    </xf>
    <xf numFmtId="183" fontId="8" fillId="27" borderId="10" xfId="66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83" fontId="13" fillId="0" borderId="10" xfId="63" applyNumberFormat="1" applyFont="1" applyBorder="1" applyAlignment="1">
      <alignment horizontal="center"/>
    </xf>
    <xf numFmtId="180" fontId="0" fillId="0" borderId="0" xfId="0" applyNumberFormat="1" applyFont="1" applyAlignment="1">
      <alignment/>
    </xf>
    <xf numFmtId="178" fontId="13" fillId="0" borderId="10" xfId="63" applyFont="1" applyBorder="1" applyAlignment="1">
      <alignment horizontal="center"/>
    </xf>
    <xf numFmtId="0" fontId="2" fillId="0" borderId="10" xfId="0" applyFont="1" applyBorder="1" applyAlignment="1">
      <alignment/>
    </xf>
    <xf numFmtId="183" fontId="2" fillId="0" borderId="10" xfId="63" applyNumberFormat="1" applyFont="1" applyBorder="1" applyAlignment="1">
      <alignment horizontal="center"/>
    </xf>
    <xf numFmtId="178" fontId="2" fillId="0" borderId="10" xfId="63" applyFont="1" applyBorder="1" applyAlignment="1">
      <alignment horizontal="center"/>
    </xf>
    <xf numFmtId="0" fontId="8" fillId="0" borderId="10" xfId="0" applyFont="1" applyBorder="1" applyAlignment="1">
      <alignment wrapText="1"/>
    </xf>
    <xf numFmtId="178" fontId="2" fillId="21" borderId="10" xfId="63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0" xfId="55" applyNumberFormat="1" applyFont="1" applyBorder="1" applyAlignment="1">
      <alignment horizontal="center" vertical="top"/>
      <protection/>
    </xf>
    <xf numFmtId="0" fontId="2" fillId="0" borderId="10" xfId="55" applyFont="1" applyBorder="1" applyAlignment="1">
      <alignment vertical="center" wrapText="1"/>
      <protection/>
    </xf>
    <xf numFmtId="0" fontId="8" fillId="0" borderId="10" xfId="0" applyNumberFormat="1" applyFont="1" applyBorder="1" applyAlignment="1">
      <alignment wrapText="1"/>
    </xf>
    <xf numFmtId="178" fontId="13" fillId="21" borderId="10" xfId="63" applyFont="1" applyFill="1" applyBorder="1" applyAlignment="1">
      <alignment horizontal="center"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13" fillId="0" borderId="10" xfId="0" applyFont="1" applyBorder="1" applyAlignment="1">
      <alignment horizontal="left"/>
    </xf>
    <xf numFmtId="182" fontId="13" fillId="0" borderId="10" xfId="63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/>
    </xf>
    <xf numFmtId="182" fontId="2" fillId="0" borderId="10" xfId="63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182" fontId="13" fillId="0" borderId="10" xfId="63" applyNumberFormat="1" applyFont="1" applyBorder="1" applyAlignment="1">
      <alignment horizontal="center"/>
    </xf>
    <xf numFmtId="0" fontId="4" fillId="28" borderId="10" xfId="54" applyFont="1" applyFill="1" applyBorder="1" applyAlignment="1">
      <alignment wrapText="1"/>
      <protection/>
    </xf>
    <xf numFmtId="49" fontId="8" fillId="28" borderId="10" xfId="54" applyNumberFormat="1" applyFont="1" applyFill="1" applyBorder="1" applyAlignment="1">
      <alignment horizontal="center" wrapText="1"/>
      <protection/>
    </xf>
    <xf numFmtId="183" fontId="2" fillId="28" borderId="10" xfId="66" applyNumberFormat="1" applyFont="1" applyFill="1" applyBorder="1" applyAlignment="1">
      <alignment horizontal="right" wrapText="1"/>
    </xf>
    <xf numFmtId="183" fontId="15" fillId="0" borderId="10" xfId="66" applyNumberFormat="1" applyFont="1" applyFill="1" applyBorder="1" applyAlignment="1">
      <alignment horizontal="justify" wrapText="1"/>
    </xf>
    <xf numFmtId="0" fontId="2" fillId="27" borderId="10" xfId="0" applyFont="1" applyFill="1" applyBorder="1" applyAlignment="1">
      <alignment horizontal="left" vertical="top"/>
    </xf>
    <xf numFmtId="0" fontId="2" fillId="27" borderId="10" xfId="0" applyFont="1" applyFill="1" applyBorder="1" applyAlignment="1">
      <alignment vertical="top" wrapText="1"/>
    </xf>
    <xf numFmtId="182" fontId="2" fillId="27" borderId="10" xfId="63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4" fillId="2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6" fillId="0" borderId="12" xfId="54" applyFont="1" applyBorder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183" fontId="2" fillId="27" borderId="10" xfId="63" applyNumberFormat="1" applyFont="1" applyFill="1" applyBorder="1" applyAlignment="1">
      <alignment horizontal="center"/>
    </xf>
    <xf numFmtId="183" fontId="13" fillId="27" borderId="10" xfId="63" applyNumberFormat="1" applyFont="1" applyFill="1" applyBorder="1" applyAlignment="1">
      <alignment horizontal="center"/>
    </xf>
    <xf numFmtId="0" fontId="2" fillId="30" borderId="10" xfId="54" applyFont="1" applyFill="1" applyBorder="1" applyAlignment="1">
      <alignment wrapText="1"/>
      <protection/>
    </xf>
    <xf numFmtId="0" fontId="8" fillId="30" borderId="10" xfId="54" applyFont="1" applyFill="1" applyBorder="1" applyAlignment="1">
      <alignment horizontal="center" wrapText="1"/>
      <protection/>
    </xf>
    <xf numFmtId="49" fontId="8" fillId="30" borderId="10" xfId="54" applyNumberFormat="1" applyFont="1" applyFill="1" applyBorder="1" applyAlignment="1">
      <alignment horizontal="center" wrapText="1"/>
      <protection/>
    </xf>
    <xf numFmtId="183" fontId="2" fillId="30" borderId="10" xfId="66" applyNumberFormat="1" applyFont="1" applyFill="1" applyBorder="1" applyAlignment="1">
      <alignment horizontal="right" wrapText="1"/>
    </xf>
    <xf numFmtId="0" fontId="2" fillId="28" borderId="10" xfId="54" applyFont="1" applyFill="1" applyBorder="1" applyAlignment="1">
      <alignment wrapText="1"/>
      <protection/>
    </xf>
    <xf numFmtId="0" fontId="8" fillId="28" borderId="10" xfId="54" applyFont="1" applyFill="1" applyBorder="1" applyAlignment="1">
      <alignment horizontal="center" wrapText="1"/>
      <protection/>
    </xf>
    <xf numFmtId="0" fontId="2" fillId="28" borderId="0" xfId="54" applyFont="1" applyFill="1" applyAlignment="1">
      <alignment wrapText="1"/>
      <protection/>
    </xf>
    <xf numFmtId="0" fontId="13" fillId="27" borderId="10" xfId="54" applyFont="1" applyFill="1" applyBorder="1">
      <alignment/>
      <protection/>
    </xf>
    <xf numFmtId="0" fontId="14" fillId="27" borderId="10" xfId="54" applyFont="1" applyFill="1" applyBorder="1" applyAlignment="1">
      <alignment horizontal="center" wrapText="1"/>
      <protection/>
    </xf>
    <xf numFmtId="0" fontId="10" fillId="27" borderId="10" xfId="54" applyFont="1" applyFill="1" applyBorder="1" applyAlignment="1">
      <alignment horizontal="center" wrapText="1"/>
      <protection/>
    </xf>
    <xf numFmtId="0" fontId="8" fillId="27" borderId="10" xfId="54" applyFont="1" applyFill="1" applyBorder="1" applyAlignment="1">
      <alignment horizontal="center" wrapText="1"/>
      <protection/>
    </xf>
    <xf numFmtId="183" fontId="8" fillId="27" borderId="10" xfId="66" applyNumberFormat="1" applyFont="1" applyFill="1" applyBorder="1" applyAlignment="1">
      <alignment horizontal="justify" wrapText="1"/>
    </xf>
    <xf numFmtId="183" fontId="10" fillId="27" borderId="10" xfId="66" applyNumberFormat="1" applyFont="1" applyFill="1" applyBorder="1" applyAlignment="1">
      <alignment horizontal="justify" wrapText="1"/>
    </xf>
    <xf numFmtId="0" fontId="14" fillId="27" borderId="10" xfId="54" applyFont="1" applyFill="1" applyBorder="1">
      <alignment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49" fontId="8" fillId="31" borderId="10" xfId="54" applyNumberFormat="1" applyFont="1" applyFill="1" applyBorder="1" applyAlignment="1">
      <alignment horizontal="center" wrapText="1"/>
      <protection/>
    </xf>
    <xf numFmtId="183" fontId="15" fillId="31" borderId="10" xfId="66" applyNumberFormat="1" applyFont="1" applyFill="1" applyBorder="1" applyAlignment="1">
      <alignment horizontal="right" wrapText="1"/>
    </xf>
    <xf numFmtId="0" fontId="10" fillId="31" borderId="10" xfId="54" applyFont="1" applyFill="1" applyBorder="1" applyAlignment="1">
      <alignment horizontal="center" wrapText="1"/>
      <protection/>
    </xf>
    <xf numFmtId="0" fontId="3" fillId="7" borderId="13" xfId="54" applyFont="1" applyFill="1" applyBorder="1" applyAlignment="1">
      <alignment vertical="center" wrapText="1"/>
      <protection/>
    </xf>
    <xf numFmtId="0" fontId="3" fillId="7" borderId="10" xfId="54" applyFont="1" applyFill="1" applyBorder="1" applyAlignment="1">
      <alignment vertical="center" wrapText="1"/>
      <protection/>
    </xf>
    <xf numFmtId="0" fontId="12" fillId="4" borderId="10" xfId="54" applyFont="1" applyFill="1" applyBorder="1" applyAlignment="1">
      <alignment vertical="center" wrapText="1"/>
      <protection/>
    </xf>
    <xf numFmtId="0" fontId="14" fillId="2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vertical="center" wrapText="1"/>
      <protection/>
    </xf>
    <xf numFmtId="0" fontId="8" fillId="29" borderId="10" xfId="0" applyFont="1" applyFill="1" applyBorder="1" applyAlignment="1">
      <alignment horizontal="left" vertical="center" wrapText="1"/>
    </xf>
    <xf numFmtId="0" fontId="10" fillId="27" borderId="10" xfId="54" applyFont="1" applyFill="1" applyBorder="1" applyAlignment="1">
      <alignment vertical="center" wrapText="1"/>
      <protection/>
    </xf>
    <xf numFmtId="0" fontId="8" fillId="27" borderId="10" xfId="54" applyFont="1" applyFill="1" applyBorder="1" applyAlignment="1">
      <alignment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54" applyFont="1" applyBorder="1" applyAlignment="1">
      <alignment vertical="center" wrapText="1"/>
      <protection/>
    </xf>
    <xf numFmtId="0" fontId="15" fillId="0" borderId="10" xfId="54" applyFont="1" applyFill="1" applyBorder="1" applyAlignment="1">
      <alignment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2" fillId="4" borderId="10" xfId="54" applyFont="1" applyFill="1" applyBorder="1" applyAlignment="1">
      <alignment horizontal="left" vertical="center" wrapText="1"/>
      <protection/>
    </xf>
    <xf numFmtId="0" fontId="14" fillId="21" borderId="10" xfId="54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vertical="center" wrapText="1"/>
      <protection/>
    </xf>
    <xf numFmtId="0" fontId="2" fillId="29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20" borderId="10" xfId="54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10" fillId="18" borderId="10" xfId="54" applyFont="1" applyFill="1" applyBorder="1" applyAlignment="1">
      <alignment horizontal="left" vertical="center" wrapText="1"/>
      <protection/>
    </xf>
    <xf numFmtId="0" fontId="8" fillId="22" borderId="10" xfId="54" applyFont="1" applyFill="1" applyBorder="1" applyAlignment="1">
      <alignment horizontal="left" vertical="center" wrapText="1"/>
      <protection/>
    </xf>
    <xf numFmtId="0" fontId="2" fillId="3" borderId="10" xfId="54" applyFont="1" applyFill="1" applyBorder="1" applyAlignment="1">
      <alignment vertical="center" wrapText="1"/>
      <protection/>
    </xf>
    <xf numFmtId="0" fontId="2" fillId="22" borderId="10" xfId="54" applyFont="1" applyFill="1" applyBorder="1" applyAlignment="1">
      <alignment vertical="center" wrapText="1"/>
      <protection/>
    </xf>
    <xf numFmtId="0" fontId="10" fillId="18" borderId="10" xfId="54" applyFont="1" applyFill="1" applyBorder="1" applyAlignment="1">
      <alignment vertical="center" wrapText="1"/>
      <protection/>
    </xf>
    <xf numFmtId="0" fontId="8" fillId="22" borderId="10" xfId="54" applyFont="1" applyFill="1" applyBorder="1" applyAlignment="1">
      <alignment vertical="center" wrapText="1"/>
      <protection/>
    </xf>
    <xf numFmtId="0" fontId="8" fillId="3" borderId="10" xfId="54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30" borderId="10" xfId="54" applyFont="1" applyFill="1" applyBorder="1" applyAlignment="1">
      <alignment horizontal="left" vertical="center" wrapText="1"/>
      <protection/>
    </xf>
    <xf numFmtId="0" fontId="8" fillId="28" borderId="10" xfId="54" applyFont="1" applyFill="1" applyBorder="1" applyAlignment="1">
      <alignment horizontal="left" vertical="center" wrapText="1"/>
      <protection/>
    </xf>
    <xf numFmtId="0" fontId="10" fillId="31" borderId="10" xfId="54" applyFont="1" applyFill="1" applyBorder="1" applyAlignment="1">
      <alignment vertical="center" wrapText="1"/>
      <protection/>
    </xf>
    <xf numFmtId="0" fontId="8" fillId="28" borderId="10" xfId="54" applyFont="1" applyFill="1" applyBorder="1" applyAlignment="1">
      <alignment vertical="center" wrapText="1"/>
      <protection/>
    </xf>
    <xf numFmtId="0" fontId="15" fillId="18" borderId="10" xfId="54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0" fillId="18" borderId="10" xfId="54" applyFont="1" applyFill="1" applyBorder="1" applyAlignment="1">
      <alignment horizontal="left" wrapText="1"/>
      <protection/>
    </xf>
    <xf numFmtId="0" fontId="8" fillId="22" borderId="10" xfId="54" applyFont="1" applyFill="1" applyBorder="1" applyAlignment="1">
      <alignment horizontal="left" wrapText="1"/>
      <protection/>
    </xf>
    <xf numFmtId="0" fontId="8" fillId="29" borderId="10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wrapText="1"/>
      <protection/>
    </xf>
    <xf numFmtId="0" fontId="8" fillId="0" borderId="10" xfId="54" applyFont="1" applyFill="1" applyBorder="1" applyAlignment="1">
      <alignment horizontal="left" wrapText="1"/>
      <protection/>
    </xf>
    <xf numFmtId="0" fontId="2" fillId="0" borderId="0" xfId="0" applyNumberFormat="1" applyFont="1" applyFill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10" fillId="18" borderId="10" xfId="54" applyFont="1" applyFill="1" applyBorder="1" applyAlignment="1">
      <alignment wrapText="1"/>
      <protection/>
    </xf>
    <xf numFmtId="0" fontId="8" fillId="22" borderId="10" xfId="54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29" borderId="10" xfId="0" applyFont="1" applyFill="1" applyBorder="1" applyAlignment="1">
      <alignment horizontal="left" vertical="top" wrapText="1"/>
    </xf>
    <xf numFmtId="0" fontId="8" fillId="3" borderId="10" xfId="54" applyFont="1" applyFill="1" applyBorder="1" applyAlignment="1">
      <alignment wrapText="1"/>
      <protection/>
    </xf>
    <xf numFmtId="0" fontId="8" fillId="22" borderId="10" xfId="0" applyFont="1" applyFill="1" applyBorder="1" applyAlignment="1">
      <alignment horizontal="left" vertical="top" wrapText="1"/>
    </xf>
    <xf numFmtId="0" fontId="8" fillId="30" borderId="10" xfId="54" applyFont="1" applyFill="1" applyBorder="1" applyAlignment="1">
      <alignment horizontal="left" wrapText="1"/>
      <protection/>
    </xf>
    <xf numFmtId="0" fontId="8" fillId="28" borderId="10" xfId="54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 wrapText="1"/>
    </xf>
    <xf numFmtId="0" fontId="10" fillId="31" borderId="10" xfId="54" applyFont="1" applyFill="1" applyBorder="1" applyAlignment="1">
      <alignment wrapText="1"/>
      <protection/>
    </xf>
    <xf numFmtId="0" fontId="8" fillId="28" borderId="10" xfId="54" applyFont="1" applyFill="1" applyBorder="1" applyAlignment="1">
      <alignment wrapText="1"/>
      <protection/>
    </xf>
    <xf numFmtId="0" fontId="15" fillId="18" borderId="10" xfId="54" applyFont="1" applyFill="1" applyBorder="1" applyAlignment="1">
      <alignment wrapText="1"/>
      <protection/>
    </xf>
    <xf numFmtId="0" fontId="15" fillId="27" borderId="10" xfId="54" applyFont="1" applyFill="1" applyBorder="1" applyAlignment="1">
      <alignment vertical="top" wrapText="1"/>
      <protection/>
    </xf>
    <xf numFmtId="49" fontId="2" fillId="27" borderId="10" xfId="54" applyNumberFormat="1" applyFont="1" applyFill="1" applyBorder="1" applyAlignment="1">
      <alignment horizontal="center" wrapText="1"/>
      <protection/>
    </xf>
    <xf numFmtId="0" fontId="8" fillId="27" borderId="10" xfId="54" applyFont="1" applyFill="1" applyBorder="1" applyAlignment="1">
      <alignment wrapText="1"/>
      <protection/>
    </xf>
    <xf numFmtId="49" fontId="2" fillId="28" borderId="10" xfId="54" applyNumberFormat="1" applyFont="1" applyFill="1" applyBorder="1" applyAlignment="1">
      <alignment horizontal="center" vertical="center" wrapText="1"/>
      <protection/>
    </xf>
    <xf numFmtId="0" fontId="2" fillId="28" borderId="10" xfId="54" applyFont="1" applyFill="1" applyBorder="1" applyAlignment="1">
      <alignment horizontal="center" wrapText="1"/>
      <protection/>
    </xf>
    <xf numFmtId="0" fontId="8" fillId="28" borderId="10" xfId="54" applyFont="1" applyFill="1" applyBorder="1" applyAlignment="1">
      <alignment horizontal="center" vertical="center" wrapText="1"/>
      <protection/>
    </xf>
    <xf numFmtId="0" fontId="3" fillId="7" borderId="13" xfId="54" applyFont="1" applyFill="1" applyBorder="1" applyAlignment="1">
      <alignment wrapText="1"/>
      <protection/>
    </xf>
    <xf numFmtId="183" fontId="3" fillId="7" borderId="10" xfId="66" applyNumberFormat="1" applyFont="1" applyFill="1" applyBorder="1" applyAlignment="1">
      <alignment horizontal="right"/>
    </xf>
    <xf numFmtId="0" fontId="12" fillId="4" borderId="10" xfId="54" applyFont="1" applyFill="1" applyBorder="1" applyAlignment="1">
      <alignment wrapText="1"/>
      <protection/>
    </xf>
    <xf numFmtId="183" fontId="3" fillId="4" borderId="10" xfId="66" applyNumberFormat="1" applyFont="1" applyFill="1" applyBorder="1" applyAlignment="1">
      <alignment horizontal="right"/>
    </xf>
    <xf numFmtId="0" fontId="14" fillId="20" borderId="10" xfId="54" applyFont="1" applyFill="1" applyBorder="1" applyAlignment="1">
      <alignment wrapText="1"/>
      <protection/>
    </xf>
    <xf numFmtId="183" fontId="14" fillId="20" borderId="10" xfId="66" applyNumberFormat="1" applyFont="1" applyFill="1" applyBorder="1" applyAlignment="1">
      <alignment horizontal="right" wrapText="1"/>
    </xf>
    <xf numFmtId="0" fontId="10" fillId="0" borderId="10" xfId="54" applyFont="1" applyFill="1" applyBorder="1" applyAlignment="1">
      <alignment wrapText="1"/>
      <protection/>
    </xf>
    <xf numFmtId="183" fontId="12" fillId="7" borderId="10" xfId="66" applyNumberFormat="1" applyFont="1" applyFill="1" applyBorder="1" applyAlignment="1">
      <alignment horizontal="right" wrapText="1"/>
    </xf>
    <xf numFmtId="0" fontId="10" fillId="27" borderId="10" xfId="54" applyFont="1" applyFill="1" applyBorder="1" applyAlignment="1">
      <alignment wrapText="1"/>
      <protection/>
    </xf>
    <xf numFmtId="183" fontId="10" fillId="27" borderId="10" xfId="66" applyNumberFormat="1" applyFont="1" applyFill="1" applyBorder="1" applyAlignment="1">
      <alignment horizontal="right" wrapText="1"/>
    </xf>
    <xf numFmtId="0" fontId="2" fillId="0" borderId="10" xfId="54" applyFont="1" applyBorder="1" applyAlignment="1">
      <alignment wrapText="1"/>
      <protection/>
    </xf>
    <xf numFmtId="0" fontId="15" fillId="0" borderId="10" xfId="54" applyFont="1" applyFill="1" applyBorder="1" applyAlignment="1">
      <alignment wrapText="1"/>
      <protection/>
    </xf>
    <xf numFmtId="0" fontId="10" fillId="0" borderId="10" xfId="54" applyFont="1" applyFill="1" applyBorder="1" applyAlignment="1">
      <alignment horizontal="left" wrapText="1"/>
      <protection/>
    </xf>
    <xf numFmtId="182" fontId="10" fillId="0" borderId="10" xfId="66" applyNumberFormat="1" applyFont="1" applyFill="1" applyBorder="1" applyAlignment="1">
      <alignment horizontal="right" wrapText="1"/>
    </xf>
    <xf numFmtId="182" fontId="8" fillId="0" borderId="10" xfId="66" applyNumberFormat="1" applyFont="1" applyFill="1" applyBorder="1" applyAlignment="1">
      <alignment horizontal="right" wrapText="1"/>
    </xf>
    <xf numFmtId="0" fontId="12" fillId="4" borderId="10" xfId="54" applyFont="1" applyFill="1" applyBorder="1" applyAlignment="1">
      <alignment horizontal="left" wrapText="1"/>
      <protection/>
    </xf>
    <xf numFmtId="183" fontId="12" fillId="4" borderId="10" xfId="66" applyNumberFormat="1" applyFont="1" applyFill="1" applyBorder="1" applyAlignment="1">
      <alignment horizontal="right" wrapText="1"/>
    </xf>
    <xf numFmtId="0" fontId="14" fillId="21" borderId="10" xfId="54" applyFont="1" applyFill="1" applyBorder="1" applyAlignment="1">
      <alignment wrapText="1"/>
      <protection/>
    </xf>
    <xf numFmtId="183" fontId="13" fillId="21" borderId="10" xfId="66" applyNumberFormat="1" applyFont="1" applyFill="1" applyBorder="1" applyAlignment="1">
      <alignment horizontal="right" wrapText="1"/>
    </xf>
    <xf numFmtId="0" fontId="8" fillId="0" borderId="10" xfId="54" applyFont="1" applyBorder="1" applyAlignment="1">
      <alignment wrapText="1"/>
      <protection/>
    </xf>
    <xf numFmtId="182" fontId="2" fillId="0" borderId="10" xfId="66" applyNumberFormat="1" applyFont="1" applyFill="1" applyBorder="1" applyAlignment="1">
      <alignment horizontal="right" wrapText="1"/>
    </xf>
    <xf numFmtId="183" fontId="15" fillId="0" borderId="10" xfId="66" applyNumberFormat="1" applyFont="1" applyFill="1" applyBorder="1" applyAlignment="1">
      <alignment horizontal="right" wrapText="1"/>
    </xf>
    <xf numFmtId="183" fontId="14" fillId="0" borderId="10" xfId="66" applyNumberFormat="1" applyFont="1" applyFill="1" applyBorder="1" applyAlignment="1">
      <alignment horizontal="right" wrapText="1"/>
    </xf>
    <xf numFmtId="0" fontId="10" fillId="20" borderId="10" xfId="54" applyFont="1" applyFill="1" applyBorder="1" applyAlignment="1">
      <alignment wrapText="1"/>
      <protection/>
    </xf>
    <xf numFmtId="183" fontId="10" fillId="20" borderId="10" xfId="66" applyNumberFormat="1" applyFont="1" applyFill="1" applyBorder="1" applyAlignment="1">
      <alignment horizontal="right" wrapText="1"/>
    </xf>
    <xf numFmtId="183" fontId="16" fillId="25" borderId="10" xfId="66" applyNumberFormat="1" applyFont="1" applyFill="1" applyBorder="1" applyAlignment="1">
      <alignment horizontal="right"/>
    </xf>
    <xf numFmtId="0" fontId="18" fillId="0" borderId="0" xfId="53" applyFont="1" applyFill="1" applyAlignment="1">
      <alignment/>
      <protection/>
    </xf>
    <xf numFmtId="0" fontId="18" fillId="0" borderId="0" xfId="53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2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wrapText="1"/>
      <protection/>
    </xf>
    <xf numFmtId="0" fontId="39" fillId="0" borderId="0" xfId="53" applyFont="1" applyFill="1" applyAlignment="1">
      <alignment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198" fontId="2" fillId="0" borderId="10" xfId="65" applyNumberFormat="1" applyFont="1" applyBorder="1" applyAlignment="1">
      <alignment horizontal="right"/>
    </xf>
    <xf numFmtId="198" fontId="13" fillId="0" borderId="10" xfId="65" applyNumberFormat="1" applyFont="1" applyBorder="1" applyAlignment="1">
      <alignment horizontal="right"/>
    </xf>
    <xf numFmtId="199" fontId="2" fillId="0" borderId="10" xfId="65" applyNumberFormat="1" applyFont="1" applyBorder="1" applyAlignment="1">
      <alignment horizontal="right"/>
    </xf>
    <xf numFmtId="199" fontId="2" fillId="0" borderId="10" xfId="65" applyNumberFormat="1" applyFont="1" applyFill="1" applyBorder="1" applyAlignment="1">
      <alignment horizontal="right"/>
    </xf>
    <xf numFmtId="199" fontId="13" fillId="0" borderId="10" xfId="65" applyNumberFormat="1" applyFont="1" applyBorder="1" applyAlignment="1">
      <alignment horizontal="right"/>
    </xf>
    <xf numFmtId="199" fontId="13" fillId="0" borderId="10" xfId="65" applyNumberFormat="1" applyFont="1" applyFill="1" applyBorder="1" applyAlignment="1">
      <alignment horizontal="right"/>
    </xf>
    <xf numFmtId="0" fontId="3" fillId="0" borderId="0" xfId="53" applyFont="1" applyFill="1" applyAlignment="1">
      <alignment horizontal="center" wrapText="1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13" fillId="0" borderId="13" xfId="53" applyFont="1" applyFill="1" applyBorder="1" applyAlignment="1">
      <alignment horizontal="left"/>
      <protection/>
    </xf>
    <xf numFmtId="0" fontId="13" fillId="0" borderId="11" xfId="53" applyFont="1" applyFill="1" applyBorder="1" applyAlignment="1">
      <alignment horizontal="left"/>
      <protection/>
    </xf>
    <xf numFmtId="0" fontId="2" fillId="0" borderId="0" xfId="53" applyFont="1" applyFill="1" applyAlignment="1">
      <alignment horizontal="right"/>
      <protection/>
    </xf>
    <xf numFmtId="0" fontId="18" fillId="0" borderId="0" xfId="53" applyFont="1" applyFill="1" applyAlignment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2" fillId="0" borderId="0" xfId="66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3" applyFont="1" applyAlignment="1">
      <alignment horizontal="right" wrapText="1"/>
      <protection/>
    </xf>
    <xf numFmtId="0" fontId="2" fillId="0" borderId="0" xfId="54" applyFont="1" applyAlignment="1">
      <alignment wrapText="1"/>
      <protection/>
    </xf>
    <xf numFmtId="0" fontId="9" fillId="14" borderId="13" xfId="54" applyFont="1" applyFill="1" applyBorder="1" applyAlignment="1">
      <alignment wrapText="1"/>
      <protection/>
    </xf>
    <xf numFmtId="0" fontId="9" fillId="14" borderId="21" xfId="54" applyFont="1" applyFill="1" applyBorder="1" applyAlignment="1">
      <alignment wrapText="1"/>
      <protection/>
    </xf>
    <xf numFmtId="0" fontId="9" fillId="14" borderId="11" xfId="54" applyFont="1" applyFill="1" applyBorder="1" applyAlignment="1">
      <alignment wrapText="1"/>
      <protection/>
    </xf>
    <xf numFmtId="0" fontId="16" fillId="26" borderId="13" xfId="54" applyFont="1" applyFill="1" applyBorder="1" applyAlignment="1">
      <alignment horizontal="center" wrapText="1"/>
      <protection/>
    </xf>
    <xf numFmtId="0" fontId="16" fillId="26" borderId="21" xfId="54" applyFont="1" applyFill="1" applyBorder="1" applyAlignment="1">
      <alignment horizontal="center" wrapText="1"/>
      <protection/>
    </xf>
    <xf numFmtId="0" fontId="16" fillId="26" borderId="11" xfId="54" applyFont="1" applyFill="1" applyBorder="1" applyAlignment="1">
      <alignment horizontal="center" wrapText="1"/>
      <protection/>
    </xf>
    <xf numFmtId="0" fontId="6" fillId="0" borderId="0" xfId="54" applyFont="1" applyAlignment="1">
      <alignment horizontal="center" wrapText="1"/>
      <protection/>
    </xf>
    <xf numFmtId="0" fontId="6" fillId="0" borderId="12" xfId="54" applyFont="1" applyBorder="1" applyAlignment="1">
      <alignment horizontal="center" wrapText="1"/>
      <protection/>
    </xf>
    <xf numFmtId="3" fontId="8" fillId="24" borderId="13" xfId="66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49" fontId="2" fillId="0" borderId="15" xfId="54" applyNumberFormat="1" applyFont="1" applyBorder="1" applyAlignment="1">
      <alignment horizontal="center" vertical="center" wrapText="1"/>
      <protection/>
    </xf>
    <xf numFmtId="0" fontId="8" fillId="24" borderId="15" xfId="54" applyFont="1" applyFill="1" applyBorder="1" applyAlignment="1">
      <alignment horizontal="center" vertical="center" wrapText="1"/>
      <protection/>
    </xf>
    <xf numFmtId="180" fontId="2" fillId="0" borderId="0" xfId="66" applyFont="1" applyAlignment="1">
      <alignment horizontal="right"/>
    </xf>
    <xf numFmtId="0" fontId="3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center"/>
      <protection/>
    </xf>
    <xf numFmtId="0" fontId="16" fillId="25" borderId="13" xfId="54" applyFont="1" applyFill="1" applyBorder="1" applyAlignment="1">
      <alignment horizontal="center"/>
      <protection/>
    </xf>
    <xf numFmtId="0" fontId="16" fillId="25" borderId="21" xfId="54" applyFont="1" applyFill="1" applyBorder="1" applyAlignment="1">
      <alignment horizontal="center"/>
      <protection/>
    </xf>
    <xf numFmtId="0" fontId="16" fillId="25" borderId="11" xfId="54" applyFont="1" applyFill="1" applyBorder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4" borderId="15" xfId="54" applyFont="1" applyFill="1" applyBorder="1" applyAlignment="1">
      <alignment horizontal="center" vertical="center"/>
      <protection/>
    </xf>
    <xf numFmtId="180" fontId="2" fillId="0" borderId="0" xfId="66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8" fillId="0" borderId="13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1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-источники (август 2010)" xfId="53"/>
    <cellStyle name="Обычный_Приложения 2,3-расходы (август 2010)" xfId="54"/>
    <cellStyle name="Обычный_Проект бюджета 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Приложение 4-источники (август 2010)" xfId="65"/>
    <cellStyle name="Финансовый_Приложения 2,3-расходы (август 2010)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29.140625" style="311" customWidth="1"/>
    <col min="2" max="2" width="56.00390625" style="311" customWidth="1"/>
    <col min="3" max="3" width="15.421875" style="311" customWidth="1"/>
    <col min="4" max="16384" width="9.140625" style="311" customWidth="1"/>
  </cols>
  <sheetData>
    <row r="1" spans="1:3" ht="12.75">
      <c r="A1" s="341" t="s">
        <v>46</v>
      </c>
      <c r="B1" s="341"/>
      <c r="C1" s="341"/>
    </row>
    <row r="2" spans="1:3" ht="12.75">
      <c r="A2" s="341" t="s">
        <v>47</v>
      </c>
      <c r="B2" s="341"/>
      <c r="C2" s="341"/>
    </row>
    <row r="3" spans="1:3" ht="12.75">
      <c r="A3" s="341" t="s">
        <v>48</v>
      </c>
      <c r="B3" s="341"/>
      <c r="C3" s="341"/>
    </row>
    <row r="4" spans="1:3" ht="12.75">
      <c r="A4" s="341" t="s">
        <v>49</v>
      </c>
      <c r="B4" s="341"/>
      <c r="C4" s="341"/>
    </row>
    <row r="5" spans="1:3" ht="12.75">
      <c r="A5" s="342" t="s">
        <v>595</v>
      </c>
      <c r="B5" s="342"/>
      <c r="C5" s="342"/>
    </row>
    <row r="9" spans="1:3" ht="12.75">
      <c r="A9" s="339" t="s">
        <v>46</v>
      </c>
      <c r="B9" s="339"/>
      <c r="C9" s="339"/>
    </row>
    <row r="10" spans="1:3" ht="12.75">
      <c r="A10" s="339" t="s">
        <v>47</v>
      </c>
      <c r="B10" s="339"/>
      <c r="C10" s="339"/>
    </row>
    <row r="11" spans="1:3" ht="12.75">
      <c r="A11" s="339" t="s">
        <v>48</v>
      </c>
      <c r="B11" s="339"/>
      <c r="C11" s="339"/>
    </row>
    <row r="12" spans="1:3" ht="12.75">
      <c r="A12" s="339" t="s">
        <v>49</v>
      </c>
      <c r="B12" s="339"/>
      <c r="C12" s="339"/>
    </row>
    <row r="13" spans="1:3" ht="12.75">
      <c r="A13" s="339" t="s">
        <v>524</v>
      </c>
      <c r="B13" s="339"/>
      <c r="C13" s="339"/>
    </row>
    <row r="14" spans="1:3" ht="12.75">
      <c r="A14" s="340"/>
      <c r="B14" s="340"/>
      <c r="C14" s="340"/>
    </row>
    <row r="15" spans="1:3" ht="12.75">
      <c r="A15" s="312"/>
      <c r="B15" s="312"/>
      <c r="C15" s="312"/>
    </row>
    <row r="16" spans="1:256" s="313" customFormat="1" ht="12.75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11"/>
      <c r="EE16" s="311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1"/>
      <c r="EV16" s="311"/>
      <c r="EW16" s="311"/>
      <c r="EX16" s="311"/>
      <c r="EY16" s="311"/>
      <c r="EZ16" s="311"/>
      <c r="FA16" s="311"/>
      <c r="FB16" s="311"/>
      <c r="FC16" s="311"/>
      <c r="FD16" s="311"/>
      <c r="FE16" s="311"/>
      <c r="FF16" s="311"/>
      <c r="FG16" s="311"/>
      <c r="FH16" s="311"/>
      <c r="FI16" s="311"/>
      <c r="FJ16" s="311"/>
      <c r="FK16" s="311"/>
      <c r="FL16" s="311"/>
      <c r="FM16" s="311"/>
      <c r="FN16" s="311"/>
      <c r="FO16" s="311"/>
      <c r="FP16" s="311"/>
      <c r="FQ16" s="311"/>
      <c r="FR16" s="311"/>
      <c r="FS16" s="311"/>
      <c r="FT16" s="311"/>
      <c r="FU16" s="311"/>
      <c r="FV16" s="311"/>
      <c r="FW16" s="311"/>
      <c r="FX16" s="311"/>
      <c r="FY16" s="311"/>
      <c r="FZ16" s="311"/>
      <c r="GA16" s="311"/>
      <c r="GB16" s="311"/>
      <c r="GC16" s="311"/>
      <c r="GD16" s="311"/>
      <c r="GE16" s="311"/>
      <c r="GF16" s="311"/>
      <c r="GG16" s="311"/>
      <c r="GH16" s="311"/>
      <c r="GI16" s="311"/>
      <c r="GJ16" s="311"/>
      <c r="GK16" s="311"/>
      <c r="GL16" s="311"/>
      <c r="GM16" s="311"/>
      <c r="GN16" s="311"/>
      <c r="GO16" s="311"/>
      <c r="GP16" s="311"/>
      <c r="GQ16" s="311"/>
      <c r="GR16" s="311"/>
      <c r="GS16" s="311"/>
      <c r="GT16" s="311"/>
      <c r="GU16" s="311"/>
      <c r="GV16" s="311"/>
      <c r="GW16" s="311"/>
      <c r="GX16" s="311"/>
      <c r="GY16" s="311"/>
      <c r="GZ16" s="311"/>
      <c r="HA16" s="311"/>
      <c r="HB16" s="311"/>
      <c r="HC16" s="311"/>
      <c r="HD16" s="311"/>
      <c r="HE16" s="311"/>
      <c r="HF16" s="311"/>
      <c r="HG16" s="311"/>
      <c r="HH16" s="311"/>
      <c r="HI16" s="311"/>
      <c r="HJ16" s="311"/>
      <c r="HK16" s="311"/>
      <c r="HL16" s="311"/>
      <c r="HM16" s="311"/>
      <c r="HN16" s="311"/>
      <c r="HO16" s="311"/>
      <c r="HP16" s="311"/>
      <c r="HQ16" s="311"/>
      <c r="HR16" s="311"/>
      <c r="HS16" s="311"/>
      <c r="HT16" s="311"/>
      <c r="HU16" s="311"/>
      <c r="HV16" s="311"/>
      <c r="HW16" s="311"/>
      <c r="HX16" s="311"/>
      <c r="HY16" s="311"/>
      <c r="HZ16" s="311"/>
      <c r="IA16" s="311"/>
      <c r="IB16" s="311"/>
      <c r="IC16" s="311"/>
      <c r="ID16" s="311"/>
      <c r="IE16" s="311"/>
      <c r="IF16" s="311"/>
      <c r="IG16" s="311"/>
      <c r="IH16" s="311"/>
      <c r="II16" s="311"/>
      <c r="IJ16" s="311"/>
      <c r="IK16" s="311"/>
      <c r="IL16" s="311"/>
      <c r="IM16" s="311"/>
      <c r="IN16" s="311"/>
      <c r="IO16" s="311"/>
      <c r="IP16" s="311"/>
      <c r="IQ16" s="311"/>
      <c r="IR16" s="311"/>
      <c r="IS16" s="311"/>
      <c r="IT16" s="311"/>
      <c r="IU16" s="311"/>
      <c r="IV16" s="311"/>
    </row>
    <row r="17" spans="1:3" ht="15.75">
      <c r="A17" s="330" t="s">
        <v>587</v>
      </c>
      <c r="B17" s="331"/>
      <c r="C17" s="331"/>
    </row>
    <row r="18" spans="1:3" ht="15.75">
      <c r="A18" s="330" t="s">
        <v>588</v>
      </c>
      <c r="B18" s="331"/>
      <c r="C18" s="331"/>
    </row>
    <row r="19" spans="1:3" ht="15.75">
      <c r="A19" s="332" t="s">
        <v>483</v>
      </c>
      <c r="B19" s="332"/>
      <c r="C19" s="332"/>
    </row>
    <row r="20" spans="1:3" ht="15.75">
      <c r="A20" s="314"/>
      <c r="B20" s="314"/>
      <c r="C20" s="314"/>
    </row>
    <row r="21" spans="1:3" ht="12.75">
      <c r="A21" s="333" t="s">
        <v>355</v>
      </c>
      <c r="B21" s="335" t="s">
        <v>356</v>
      </c>
      <c r="C21" s="333" t="s">
        <v>50</v>
      </c>
    </row>
    <row r="22" spans="1:3" ht="12.75">
      <c r="A22" s="334"/>
      <c r="B22" s="335"/>
      <c r="C22" s="336"/>
    </row>
    <row r="23" spans="1:3" ht="12.75">
      <c r="A23" s="316">
        <v>1</v>
      </c>
      <c r="B23" s="315">
        <v>2</v>
      </c>
      <c r="C23" s="317">
        <v>3</v>
      </c>
    </row>
    <row r="24" spans="1:3" ht="25.5">
      <c r="A24" s="318" t="s">
        <v>589</v>
      </c>
      <c r="B24" s="319" t="s">
        <v>590</v>
      </c>
      <c r="C24" s="324">
        <f>(116482.7225-1000-3000-1000-750-500-500-500-300-350-1000-300-300-1100-1000-300+100+60-7093-7110.88+4.4+1500+1500+4000+38.3+2304.07254+1075.23385+855-0.4-450-1000+7093+250)-(103741.98-7093-7110.88+1500+1500+4000+2304.07254+1075.23385+38.3+887.72409-1000+7093+250)-18089-1000-555+18089+1000</f>
        <v>-32.98158999999578</v>
      </c>
    </row>
    <row r="25" spans="1:3" ht="12.75">
      <c r="A25" s="337" t="s">
        <v>591</v>
      </c>
      <c r="B25" s="338"/>
      <c r="C25" s="325">
        <f>C24</f>
        <v>-32.98158999999578</v>
      </c>
    </row>
    <row r="26" spans="1:256" s="313" customFormat="1" ht="12.75">
      <c r="A26" s="311"/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1"/>
      <c r="EP26" s="311"/>
      <c r="EQ26" s="311"/>
      <c r="ER26" s="311"/>
      <c r="ES26" s="311"/>
      <c r="ET26" s="311"/>
      <c r="EU26" s="311"/>
      <c r="EV26" s="311"/>
      <c r="EW26" s="311"/>
      <c r="EX26" s="311"/>
      <c r="EY26" s="311"/>
      <c r="EZ26" s="311"/>
      <c r="FA26" s="311"/>
      <c r="FB26" s="311"/>
      <c r="FC26" s="311"/>
      <c r="FD26" s="311"/>
      <c r="FE26" s="311"/>
      <c r="FF26" s="311"/>
      <c r="FG26" s="311"/>
      <c r="FH26" s="311"/>
      <c r="FI26" s="311"/>
      <c r="FJ26" s="311"/>
      <c r="FK26" s="311"/>
      <c r="FL26" s="311"/>
      <c r="FM26" s="311"/>
      <c r="FN26" s="311"/>
      <c r="FO26" s="311"/>
      <c r="FP26" s="311"/>
      <c r="FQ26" s="311"/>
      <c r="FR26" s="311"/>
      <c r="FS26" s="311"/>
      <c r="FT26" s="311"/>
      <c r="FU26" s="311"/>
      <c r="FV26" s="311"/>
      <c r="FW26" s="311"/>
      <c r="FX26" s="311"/>
      <c r="FY26" s="311"/>
      <c r="FZ26" s="311"/>
      <c r="GA26" s="311"/>
      <c r="GB26" s="311"/>
      <c r="GC26" s="311"/>
      <c r="GD26" s="311"/>
      <c r="GE26" s="311"/>
      <c r="GF26" s="311"/>
      <c r="GG26" s="311"/>
      <c r="GH26" s="311"/>
      <c r="GI26" s="311"/>
      <c r="GJ26" s="311"/>
      <c r="GK26" s="311"/>
      <c r="GL26" s="311"/>
      <c r="GM26" s="311"/>
      <c r="GN26" s="311"/>
      <c r="GO26" s="311"/>
      <c r="GP26" s="311"/>
      <c r="GQ26" s="311"/>
      <c r="GR26" s="311"/>
      <c r="GS26" s="311"/>
      <c r="GT26" s="311"/>
      <c r="GU26" s="311"/>
      <c r="GV26" s="311"/>
      <c r="GW26" s="311"/>
      <c r="GX26" s="311"/>
      <c r="GY26" s="311"/>
      <c r="GZ26" s="311"/>
      <c r="HA26" s="311"/>
      <c r="HB26" s="311"/>
      <c r="HC26" s="311"/>
      <c r="HD26" s="311"/>
      <c r="HE26" s="311"/>
      <c r="HF26" s="311"/>
      <c r="HG26" s="311"/>
      <c r="HH26" s="311"/>
      <c r="HI26" s="311"/>
      <c r="HJ26" s="311"/>
      <c r="HK26" s="311"/>
      <c r="HL26" s="311"/>
      <c r="HM26" s="311"/>
      <c r="HN26" s="311"/>
      <c r="HO26" s="311"/>
      <c r="HP26" s="311"/>
      <c r="HQ26" s="311"/>
      <c r="HR26" s="311"/>
      <c r="HS26" s="311"/>
      <c r="HT26" s="311"/>
      <c r="HU26" s="311"/>
      <c r="HV26" s="311"/>
      <c r="HW26" s="311"/>
      <c r="HX26" s="311"/>
      <c r="HY26" s="311"/>
      <c r="HZ26" s="311"/>
      <c r="IA26" s="311"/>
      <c r="IB26" s="311"/>
      <c r="IC26" s="311"/>
      <c r="ID26" s="311"/>
      <c r="IE26" s="311"/>
      <c r="IF26" s="311"/>
      <c r="IG26" s="311"/>
      <c r="IH26" s="311"/>
      <c r="II26" s="311"/>
      <c r="IJ26" s="311"/>
      <c r="IK26" s="311"/>
      <c r="IL26" s="311"/>
      <c r="IM26" s="311"/>
      <c r="IN26" s="311"/>
      <c r="IO26" s="311"/>
      <c r="IP26" s="311"/>
      <c r="IQ26" s="311"/>
      <c r="IR26" s="311"/>
      <c r="IS26" s="311"/>
      <c r="IT26" s="311"/>
      <c r="IU26" s="311"/>
      <c r="IV26" s="311"/>
    </row>
    <row r="27" spans="1:256" s="313" customFormat="1" ht="12.75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1"/>
      <c r="FC27" s="311"/>
      <c r="FD27" s="311"/>
      <c r="FE27" s="311"/>
      <c r="FF27" s="311"/>
      <c r="FG27" s="311"/>
      <c r="FH27" s="311"/>
      <c r="FI27" s="311"/>
      <c r="FJ27" s="311"/>
      <c r="FK27" s="311"/>
      <c r="FL27" s="311"/>
      <c r="FM27" s="311"/>
      <c r="FN27" s="311"/>
      <c r="FO27" s="311"/>
      <c r="FP27" s="311"/>
      <c r="FQ27" s="311"/>
      <c r="FR27" s="311"/>
      <c r="FS27" s="311"/>
      <c r="FT27" s="311"/>
      <c r="FU27" s="311"/>
      <c r="FV27" s="311"/>
      <c r="FW27" s="311"/>
      <c r="FX27" s="311"/>
      <c r="FY27" s="311"/>
      <c r="FZ27" s="311"/>
      <c r="GA27" s="311"/>
      <c r="GB27" s="311"/>
      <c r="GC27" s="311"/>
      <c r="GD27" s="311"/>
      <c r="GE27" s="311"/>
      <c r="GF27" s="311"/>
      <c r="GG27" s="311"/>
      <c r="GH27" s="311"/>
      <c r="GI27" s="311"/>
      <c r="GJ27" s="311"/>
      <c r="GK27" s="311"/>
      <c r="GL27" s="311"/>
      <c r="GM27" s="311"/>
      <c r="GN27" s="311"/>
      <c r="GO27" s="311"/>
      <c r="GP27" s="311"/>
      <c r="GQ27" s="311"/>
      <c r="GR27" s="311"/>
      <c r="GS27" s="311"/>
      <c r="GT27" s="311"/>
      <c r="GU27" s="311"/>
      <c r="GV27" s="311"/>
      <c r="GW27" s="311"/>
      <c r="GX27" s="311"/>
      <c r="GY27" s="311"/>
      <c r="GZ27" s="311"/>
      <c r="HA27" s="311"/>
      <c r="HB27" s="311"/>
      <c r="HC27" s="311"/>
      <c r="HD27" s="311"/>
      <c r="HE27" s="311"/>
      <c r="HF27" s="311"/>
      <c r="HG27" s="311"/>
      <c r="HH27" s="311"/>
      <c r="HI27" s="311"/>
      <c r="HJ27" s="311"/>
      <c r="HK27" s="311"/>
      <c r="HL27" s="311"/>
      <c r="HM27" s="311"/>
      <c r="HN27" s="311"/>
      <c r="HO27" s="311"/>
      <c r="HP27" s="311"/>
      <c r="HQ27" s="311"/>
      <c r="HR27" s="311"/>
      <c r="HS27" s="311"/>
      <c r="HT27" s="311"/>
      <c r="HU27" s="311"/>
      <c r="HV27" s="311"/>
      <c r="HW27" s="311"/>
      <c r="HX27" s="311"/>
      <c r="HY27" s="311"/>
      <c r="HZ27" s="311"/>
      <c r="IA27" s="311"/>
      <c r="IB27" s="311"/>
      <c r="IC27" s="311"/>
      <c r="ID27" s="311"/>
      <c r="IE27" s="311"/>
      <c r="IF27" s="311"/>
      <c r="IG27" s="311"/>
      <c r="IH27" s="311"/>
      <c r="II27" s="311"/>
      <c r="IJ27" s="311"/>
      <c r="IK27" s="311"/>
      <c r="IL27" s="311"/>
      <c r="IM27" s="311"/>
      <c r="IN27" s="311"/>
      <c r="IO27" s="311"/>
      <c r="IP27" s="311"/>
      <c r="IQ27" s="311"/>
      <c r="IR27" s="311"/>
      <c r="IS27" s="311"/>
      <c r="IT27" s="311"/>
      <c r="IU27" s="311"/>
      <c r="IV27" s="311"/>
    </row>
    <row r="28" ht="12.75">
      <c r="C28" s="320"/>
    </row>
  </sheetData>
  <sheetProtection/>
  <mergeCells count="18">
    <mergeCell ref="A1:C1"/>
    <mergeCell ref="A2:C2"/>
    <mergeCell ref="A3:C3"/>
    <mergeCell ref="A4:C4"/>
    <mergeCell ref="A5:C5"/>
    <mergeCell ref="A9:C9"/>
    <mergeCell ref="A10:C10"/>
    <mergeCell ref="A11:C11"/>
    <mergeCell ref="A12:C12"/>
    <mergeCell ref="A13:C13"/>
    <mergeCell ref="A14:C14"/>
    <mergeCell ref="A17:C17"/>
    <mergeCell ref="A18:C18"/>
    <mergeCell ref="A19:C19"/>
    <mergeCell ref="A21:A22"/>
    <mergeCell ref="B21:B22"/>
    <mergeCell ref="C21:C22"/>
    <mergeCell ref="A25:B25"/>
  </mergeCells>
  <printOptions/>
  <pageMargins left="0.7" right="0.7" top="0.75" bottom="0.75" header="0.3" footer="0.3"/>
  <pageSetup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6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4.7109375" style="10" customWidth="1"/>
    <col min="2" max="2" width="51.00390625" style="10" customWidth="1"/>
    <col min="3" max="3" width="6.421875" style="10" customWidth="1"/>
    <col min="4" max="4" width="6.00390625" style="10" customWidth="1"/>
    <col min="5" max="5" width="5.8515625" style="10" customWidth="1"/>
    <col min="6" max="6" width="12.28125" style="10" customWidth="1"/>
    <col min="7" max="7" width="6.8515625" style="10" customWidth="1"/>
    <col min="8" max="9" width="18.7109375" style="11" customWidth="1"/>
    <col min="10" max="16384" width="9.140625" style="10" customWidth="1"/>
  </cols>
  <sheetData>
    <row r="1" spans="1:9" ht="12.75">
      <c r="A1" s="389" t="s">
        <v>57</v>
      </c>
      <c r="B1" s="389"/>
      <c r="C1" s="389"/>
      <c r="D1" s="389"/>
      <c r="E1" s="389"/>
      <c r="F1" s="389"/>
      <c r="G1" s="389"/>
      <c r="H1" s="389"/>
      <c r="I1" s="398"/>
    </row>
    <row r="2" spans="1:9" ht="12.75">
      <c r="A2" s="389" t="s">
        <v>47</v>
      </c>
      <c r="B2" s="389"/>
      <c r="C2" s="389"/>
      <c r="D2" s="389"/>
      <c r="E2" s="389"/>
      <c r="F2" s="389"/>
      <c r="G2" s="389"/>
      <c r="H2" s="389"/>
      <c r="I2" s="398"/>
    </row>
    <row r="3" spans="1:9" ht="12.75">
      <c r="A3" s="389" t="s">
        <v>48</v>
      </c>
      <c r="B3" s="389"/>
      <c r="C3" s="389"/>
      <c r="D3" s="389"/>
      <c r="E3" s="389"/>
      <c r="F3" s="389"/>
      <c r="G3" s="389"/>
      <c r="H3" s="389"/>
      <c r="I3" s="398"/>
    </row>
    <row r="4" spans="1:9" ht="12.75">
      <c r="A4" s="389" t="s">
        <v>49</v>
      </c>
      <c r="B4" s="389"/>
      <c r="C4" s="389"/>
      <c r="D4" s="389"/>
      <c r="E4" s="389"/>
      <c r="F4" s="389"/>
      <c r="G4" s="389"/>
      <c r="H4" s="389"/>
      <c r="I4" s="398"/>
    </row>
    <row r="5" spans="1:9" ht="12.75">
      <c r="A5" s="389" t="s">
        <v>595</v>
      </c>
      <c r="B5" s="389"/>
      <c r="C5" s="389"/>
      <c r="D5" s="389"/>
      <c r="E5" s="389"/>
      <c r="F5" s="389"/>
      <c r="G5" s="389"/>
      <c r="H5" s="389"/>
      <c r="I5" s="398"/>
    </row>
    <row r="9" spans="1:9" ht="12.75">
      <c r="A9" s="389" t="s">
        <v>579</v>
      </c>
      <c r="B9" s="389"/>
      <c r="C9" s="389"/>
      <c r="D9" s="389"/>
      <c r="E9" s="389"/>
      <c r="F9" s="389"/>
      <c r="G9" s="389"/>
      <c r="H9" s="389"/>
      <c r="I9" s="398"/>
    </row>
    <row r="10" spans="1:9" ht="12.75">
      <c r="A10" s="389" t="s">
        <v>47</v>
      </c>
      <c r="B10" s="389"/>
      <c r="C10" s="389"/>
      <c r="D10" s="389"/>
      <c r="E10" s="389"/>
      <c r="F10" s="389"/>
      <c r="G10" s="389"/>
      <c r="H10" s="389"/>
      <c r="I10" s="398"/>
    </row>
    <row r="11" spans="1:9" ht="12.75">
      <c r="A11" s="389" t="s">
        <v>48</v>
      </c>
      <c r="B11" s="389"/>
      <c r="C11" s="389"/>
      <c r="D11" s="389"/>
      <c r="E11" s="389"/>
      <c r="F11" s="389"/>
      <c r="G11" s="389"/>
      <c r="H11" s="389"/>
      <c r="I11" s="398"/>
    </row>
    <row r="12" spans="1:9" ht="12.75">
      <c r="A12" s="389" t="s">
        <v>49</v>
      </c>
      <c r="B12" s="389"/>
      <c r="C12" s="389"/>
      <c r="D12" s="389"/>
      <c r="E12" s="389"/>
      <c r="F12" s="389"/>
      <c r="G12" s="389"/>
      <c r="H12" s="389"/>
      <c r="I12" s="398"/>
    </row>
    <row r="13" spans="1:9" ht="12.75">
      <c r="A13" s="389" t="s">
        <v>524</v>
      </c>
      <c r="B13" s="389"/>
      <c r="C13" s="389"/>
      <c r="D13" s="389"/>
      <c r="E13" s="389"/>
      <c r="F13" s="389"/>
      <c r="G13" s="389"/>
      <c r="H13" s="389"/>
      <c r="I13" s="398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 customHeight="1">
      <c r="A17" s="390" t="s">
        <v>1</v>
      </c>
      <c r="B17" s="390"/>
      <c r="C17" s="390"/>
      <c r="D17" s="390"/>
      <c r="E17" s="390"/>
      <c r="F17" s="390"/>
      <c r="G17" s="390"/>
      <c r="H17" s="390"/>
      <c r="I17" s="399"/>
    </row>
    <row r="18" spans="1:9" ht="15.75">
      <c r="A18" s="391" t="s">
        <v>551</v>
      </c>
      <c r="B18" s="391"/>
      <c r="C18" s="391"/>
      <c r="D18" s="391"/>
      <c r="E18" s="391"/>
      <c r="F18" s="391"/>
      <c r="G18" s="391"/>
      <c r="H18" s="391"/>
      <c r="I18" s="399"/>
    </row>
    <row r="19" spans="1:9" ht="15.75">
      <c r="A19" s="193"/>
      <c r="B19" s="193"/>
      <c r="C19" s="193"/>
      <c r="D19" s="193"/>
      <c r="E19" s="193"/>
      <c r="F19" s="193"/>
      <c r="G19" s="193"/>
      <c r="H19" s="193"/>
      <c r="I19" s="193"/>
    </row>
    <row r="20" spans="1:9" s="2" customFormat="1" ht="12.75">
      <c r="A20" s="387" t="s">
        <v>52</v>
      </c>
      <c r="B20" s="397" t="s">
        <v>62</v>
      </c>
      <c r="C20" s="388" t="s">
        <v>2</v>
      </c>
      <c r="D20" s="388" t="s">
        <v>3</v>
      </c>
      <c r="E20" s="388" t="s">
        <v>4</v>
      </c>
      <c r="F20" s="388" t="s">
        <v>63</v>
      </c>
      <c r="G20" s="388" t="s">
        <v>64</v>
      </c>
      <c r="H20" s="383" t="s">
        <v>50</v>
      </c>
      <c r="I20" s="396"/>
    </row>
    <row r="21" spans="1:9" s="2" customFormat="1" ht="12.75">
      <c r="A21" s="395"/>
      <c r="B21" s="395"/>
      <c r="C21" s="395"/>
      <c r="D21" s="395"/>
      <c r="E21" s="395"/>
      <c r="F21" s="395"/>
      <c r="G21" s="395"/>
      <c r="H21" s="59" t="s">
        <v>552</v>
      </c>
      <c r="I21" s="59" t="s">
        <v>553</v>
      </c>
    </row>
    <row r="22" spans="1:9" s="2" customFormat="1" ht="12.75">
      <c r="A22" s="12" t="s">
        <v>53</v>
      </c>
      <c r="B22" s="13">
        <v>2</v>
      </c>
      <c r="C22" s="14">
        <v>3</v>
      </c>
      <c r="D22" s="14">
        <v>4</v>
      </c>
      <c r="E22" s="14">
        <v>5</v>
      </c>
      <c r="F22" s="14">
        <v>6</v>
      </c>
      <c r="G22" s="14">
        <v>7</v>
      </c>
      <c r="H22" s="15">
        <v>8</v>
      </c>
      <c r="I22" s="15">
        <v>9</v>
      </c>
    </row>
    <row r="23" spans="1:9" s="2" customFormat="1" ht="47.25">
      <c r="A23" s="16"/>
      <c r="B23" s="285" t="s">
        <v>56</v>
      </c>
      <c r="C23" s="17" t="s">
        <v>55</v>
      </c>
      <c r="D23" s="18"/>
      <c r="E23" s="18"/>
      <c r="F23" s="18"/>
      <c r="G23" s="18"/>
      <c r="H23" s="286">
        <f>H24+H40+H463+H476</f>
        <v>112870.88700000002</v>
      </c>
      <c r="I23" s="286">
        <f>I24+I40+I463+I476</f>
        <v>83988.872</v>
      </c>
    </row>
    <row r="24" spans="1:9" s="2" customFormat="1" ht="47.25">
      <c r="A24" s="16" t="s">
        <v>53</v>
      </c>
      <c r="B24" s="19" t="s">
        <v>5</v>
      </c>
      <c r="C24" s="17"/>
      <c r="D24" s="19"/>
      <c r="E24" s="19"/>
      <c r="F24" s="19"/>
      <c r="G24" s="19"/>
      <c r="H24" s="286">
        <f aca="true" t="shared" si="0" ref="H24:I26">H25</f>
        <v>952.672</v>
      </c>
      <c r="I24" s="286">
        <f t="shared" si="0"/>
        <v>986.779</v>
      </c>
    </row>
    <row r="25" spans="1:9" ht="15.75">
      <c r="A25" s="20" t="s">
        <v>6</v>
      </c>
      <c r="B25" s="287" t="s">
        <v>7</v>
      </c>
      <c r="C25" s="21"/>
      <c r="D25" s="21" t="s">
        <v>8</v>
      </c>
      <c r="E25" s="22"/>
      <c r="F25" s="22"/>
      <c r="G25" s="22"/>
      <c r="H25" s="288">
        <f t="shared" si="0"/>
        <v>952.672</v>
      </c>
      <c r="I25" s="288">
        <f t="shared" si="0"/>
        <v>986.779</v>
      </c>
    </row>
    <row r="26" spans="1:9" ht="38.25">
      <c r="A26" s="23"/>
      <c r="B26" s="289" t="s">
        <v>274</v>
      </c>
      <c r="C26" s="24"/>
      <c r="D26" s="24" t="s">
        <v>8</v>
      </c>
      <c r="E26" s="24" t="s">
        <v>275</v>
      </c>
      <c r="F26" s="25"/>
      <c r="G26" s="25"/>
      <c r="H26" s="290">
        <f t="shared" si="0"/>
        <v>952.672</v>
      </c>
      <c r="I26" s="290">
        <f t="shared" si="0"/>
        <v>986.779</v>
      </c>
    </row>
    <row r="27" spans="1:9" ht="41.25" customHeight="1">
      <c r="A27" s="26"/>
      <c r="B27" s="291" t="s">
        <v>263</v>
      </c>
      <c r="C27" s="27"/>
      <c r="D27" s="27" t="s">
        <v>8</v>
      </c>
      <c r="E27" s="27" t="s">
        <v>275</v>
      </c>
      <c r="F27" s="27" t="s">
        <v>264</v>
      </c>
      <c r="G27" s="28"/>
      <c r="H27" s="132">
        <f>H28+H35</f>
        <v>952.672</v>
      </c>
      <c r="I27" s="132">
        <f>I28+I35</f>
        <v>986.779</v>
      </c>
    </row>
    <row r="28" spans="1:9" ht="25.5">
      <c r="A28" s="29"/>
      <c r="B28" s="30" t="s">
        <v>265</v>
      </c>
      <c r="C28" s="31"/>
      <c r="D28" s="31" t="s">
        <v>8</v>
      </c>
      <c r="E28" s="31" t="s">
        <v>275</v>
      </c>
      <c r="F28" s="31" t="s">
        <v>266</v>
      </c>
      <c r="G28" s="32"/>
      <c r="H28" s="103">
        <f>H29</f>
        <v>100</v>
      </c>
      <c r="I28" s="103">
        <f>I29</f>
        <v>100</v>
      </c>
    </row>
    <row r="29" spans="1:9" ht="12.75">
      <c r="A29" s="29"/>
      <c r="B29" s="30" t="s">
        <v>267</v>
      </c>
      <c r="C29" s="31"/>
      <c r="D29" s="31" t="s">
        <v>8</v>
      </c>
      <c r="E29" s="31" t="s">
        <v>275</v>
      </c>
      <c r="F29" s="31" t="s">
        <v>268</v>
      </c>
      <c r="G29" s="32"/>
      <c r="H29" s="103">
        <f>H30</f>
        <v>100</v>
      </c>
      <c r="I29" s="103">
        <f>I30</f>
        <v>100</v>
      </c>
    </row>
    <row r="30" spans="1:9" ht="12.75">
      <c r="A30" s="29"/>
      <c r="B30" s="30" t="s">
        <v>269</v>
      </c>
      <c r="C30" s="31"/>
      <c r="D30" s="31" t="s">
        <v>8</v>
      </c>
      <c r="E30" s="31" t="s">
        <v>275</v>
      </c>
      <c r="F30" s="31" t="s">
        <v>270</v>
      </c>
      <c r="G30" s="32"/>
      <c r="H30" s="103">
        <f>H32+H34</f>
        <v>100</v>
      </c>
      <c r="I30" s="103">
        <f>I32+I34</f>
        <v>100</v>
      </c>
    </row>
    <row r="31" spans="1:9" ht="25.5">
      <c r="A31" s="29"/>
      <c r="B31" s="262" t="s">
        <v>73</v>
      </c>
      <c r="C31" s="31"/>
      <c r="D31" s="31" t="s">
        <v>8</v>
      </c>
      <c r="E31" s="31" t="s">
        <v>275</v>
      </c>
      <c r="F31" s="31" t="s">
        <v>270</v>
      </c>
      <c r="G31" s="32">
        <v>200</v>
      </c>
      <c r="H31" s="103">
        <f>H32</f>
        <v>99</v>
      </c>
      <c r="I31" s="103">
        <f>I32</f>
        <v>99</v>
      </c>
    </row>
    <row r="32" spans="1:9" ht="25.5">
      <c r="A32" s="29"/>
      <c r="B32" s="30" t="s">
        <v>74</v>
      </c>
      <c r="C32" s="31"/>
      <c r="D32" s="31" t="s">
        <v>8</v>
      </c>
      <c r="E32" s="31" t="s">
        <v>275</v>
      </c>
      <c r="F32" s="31" t="s">
        <v>270</v>
      </c>
      <c r="G32" s="31" t="s">
        <v>75</v>
      </c>
      <c r="H32" s="104">
        <v>99</v>
      </c>
      <c r="I32" s="104">
        <v>99</v>
      </c>
    </row>
    <row r="33" spans="1:9" ht="12.75">
      <c r="A33" s="29"/>
      <c r="B33" s="30" t="s">
        <v>124</v>
      </c>
      <c r="C33" s="31"/>
      <c r="D33" s="31" t="s">
        <v>8</v>
      </c>
      <c r="E33" s="31" t="s">
        <v>275</v>
      </c>
      <c r="F33" s="31" t="s">
        <v>270</v>
      </c>
      <c r="G33" s="31" t="s">
        <v>125</v>
      </c>
      <c r="H33" s="104">
        <f>H34</f>
        <v>1</v>
      </c>
      <c r="I33" s="104">
        <f>I34</f>
        <v>1</v>
      </c>
    </row>
    <row r="34" spans="1:9" ht="12.75">
      <c r="A34" s="29"/>
      <c r="B34" s="30" t="s">
        <v>126</v>
      </c>
      <c r="C34" s="31"/>
      <c r="D34" s="31" t="s">
        <v>8</v>
      </c>
      <c r="E34" s="31" t="s">
        <v>275</v>
      </c>
      <c r="F34" s="31" t="s">
        <v>270</v>
      </c>
      <c r="G34" s="31" t="s">
        <v>127</v>
      </c>
      <c r="H34" s="104">
        <v>1</v>
      </c>
      <c r="I34" s="104">
        <v>1</v>
      </c>
    </row>
    <row r="35" spans="1:9" ht="25.5" customHeight="1">
      <c r="A35" s="29"/>
      <c r="B35" s="30" t="s">
        <v>291</v>
      </c>
      <c r="C35" s="31"/>
      <c r="D35" s="31" t="s">
        <v>8</v>
      </c>
      <c r="E35" s="31" t="s">
        <v>275</v>
      </c>
      <c r="F35" s="31" t="s">
        <v>292</v>
      </c>
      <c r="G35" s="31"/>
      <c r="H35" s="104">
        <f>H36</f>
        <v>852.672</v>
      </c>
      <c r="I35" s="104">
        <f>I36</f>
        <v>886.779</v>
      </c>
    </row>
    <row r="36" spans="1:9" ht="12.75">
      <c r="A36" s="29"/>
      <c r="B36" s="30" t="s">
        <v>267</v>
      </c>
      <c r="C36" s="31"/>
      <c r="D36" s="31" t="s">
        <v>8</v>
      </c>
      <c r="E36" s="31" t="s">
        <v>275</v>
      </c>
      <c r="F36" s="31" t="s">
        <v>293</v>
      </c>
      <c r="G36" s="32"/>
      <c r="H36" s="103">
        <f>H37</f>
        <v>852.672</v>
      </c>
      <c r="I36" s="103">
        <f>I37</f>
        <v>886.779</v>
      </c>
    </row>
    <row r="37" spans="1:9" ht="25.5">
      <c r="A37" s="29"/>
      <c r="B37" s="30" t="s">
        <v>294</v>
      </c>
      <c r="C37" s="31"/>
      <c r="D37" s="31" t="s">
        <v>8</v>
      </c>
      <c r="E37" s="31" t="s">
        <v>275</v>
      </c>
      <c r="F37" s="31" t="s">
        <v>295</v>
      </c>
      <c r="G37" s="32"/>
      <c r="H37" s="103">
        <f>H39</f>
        <v>852.672</v>
      </c>
      <c r="I37" s="103">
        <f>I39</f>
        <v>886.779</v>
      </c>
    </row>
    <row r="38" spans="1:9" ht="53.25" customHeight="1">
      <c r="A38" s="29"/>
      <c r="B38" s="30" t="s">
        <v>119</v>
      </c>
      <c r="C38" s="31"/>
      <c r="D38" s="31" t="s">
        <v>8</v>
      </c>
      <c r="E38" s="31" t="s">
        <v>275</v>
      </c>
      <c r="F38" s="31" t="s">
        <v>295</v>
      </c>
      <c r="G38" s="32">
        <v>100</v>
      </c>
      <c r="H38" s="103">
        <f>H39</f>
        <v>852.672</v>
      </c>
      <c r="I38" s="103">
        <f>I39</f>
        <v>886.779</v>
      </c>
    </row>
    <row r="39" spans="1:9" ht="25.5" customHeight="1">
      <c r="A39" s="29"/>
      <c r="B39" s="30" t="s">
        <v>271</v>
      </c>
      <c r="C39" s="31"/>
      <c r="D39" s="31" t="s">
        <v>8</v>
      </c>
      <c r="E39" s="31" t="s">
        <v>275</v>
      </c>
      <c r="F39" s="31" t="s">
        <v>295</v>
      </c>
      <c r="G39" s="31" t="s">
        <v>272</v>
      </c>
      <c r="H39" s="104">
        <v>852.672</v>
      </c>
      <c r="I39" s="104">
        <v>886.779</v>
      </c>
    </row>
    <row r="40" spans="1:9" ht="47.25">
      <c r="A40" s="16" t="s">
        <v>54</v>
      </c>
      <c r="B40" s="285" t="s">
        <v>56</v>
      </c>
      <c r="C40" s="17"/>
      <c r="D40" s="19"/>
      <c r="E40" s="19"/>
      <c r="F40" s="19"/>
      <c r="G40" s="19"/>
      <c r="H40" s="292">
        <f>H41+H108+H118+H168+H217+H401+H408+H416+H448+H455</f>
        <v>99761.888</v>
      </c>
      <c r="I40" s="292">
        <f>I41+I108+I118+I168+I217+I401+I408+I416+I448+I455</f>
        <v>70458.334</v>
      </c>
    </row>
    <row r="41" spans="1:9" ht="15.75">
      <c r="A41" s="20" t="s">
        <v>9</v>
      </c>
      <c r="B41" s="287" t="s">
        <v>7</v>
      </c>
      <c r="C41" s="21"/>
      <c r="D41" s="21" t="s">
        <v>8</v>
      </c>
      <c r="E41" s="22"/>
      <c r="F41" s="22"/>
      <c r="G41" s="22"/>
      <c r="H41" s="288">
        <f>H42+H72+H79+H86</f>
        <v>20726.628</v>
      </c>
      <c r="I41" s="288">
        <f>I42+I72+I79+I86</f>
        <v>21076.334</v>
      </c>
    </row>
    <row r="42" spans="1:9" ht="38.25" customHeight="1">
      <c r="A42" s="23"/>
      <c r="B42" s="289" t="s">
        <v>10</v>
      </c>
      <c r="C42" s="25"/>
      <c r="D42" s="25" t="s">
        <v>8</v>
      </c>
      <c r="E42" s="25" t="s">
        <v>273</v>
      </c>
      <c r="F42" s="25" t="s">
        <v>80</v>
      </c>
      <c r="G42" s="25" t="s">
        <v>80</v>
      </c>
      <c r="H42" s="290">
        <f>H43+H48</f>
        <v>19841.628</v>
      </c>
      <c r="I42" s="290">
        <f>I43+I48</f>
        <v>20391.334</v>
      </c>
    </row>
    <row r="43" spans="1:9" ht="52.5" customHeight="1">
      <c r="A43" s="203"/>
      <c r="B43" s="293" t="s">
        <v>490</v>
      </c>
      <c r="C43" s="204"/>
      <c r="D43" s="28" t="s">
        <v>8</v>
      </c>
      <c r="E43" s="28" t="s">
        <v>273</v>
      </c>
      <c r="F43" s="205" t="s">
        <v>495</v>
      </c>
      <c r="G43" s="204"/>
      <c r="H43" s="294">
        <f aca="true" t="shared" si="1" ref="H43:I46">H44</f>
        <v>150</v>
      </c>
      <c r="I43" s="294">
        <f t="shared" si="1"/>
        <v>160</v>
      </c>
    </row>
    <row r="44" spans="1:9" ht="102" customHeight="1">
      <c r="A44" s="203"/>
      <c r="B44" s="281" t="s">
        <v>491</v>
      </c>
      <c r="C44" s="204"/>
      <c r="D44" s="32" t="s">
        <v>8</v>
      </c>
      <c r="E44" s="32" t="s">
        <v>273</v>
      </c>
      <c r="F44" s="206" t="s">
        <v>494</v>
      </c>
      <c r="G44" s="204"/>
      <c r="H44" s="138">
        <f t="shared" si="1"/>
        <v>150</v>
      </c>
      <c r="I44" s="138">
        <f t="shared" si="1"/>
        <v>160</v>
      </c>
    </row>
    <row r="45" spans="1:9" ht="75" customHeight="1">
      <c r="A45" s="203"/>
      <c r="B45" s="281" t="s">
        <v>492</v>
      </c>
      <c r="C45" s="204"/>
      <c r="D45" s="32" t="s">
        <v>8</v>
      </c>
      <c r="E45" s="32" t="s">
        <v>273</v>
      </c>
      <c r="F45" s="206" t="s">
        <v>493</v>
      </c>
      <c r="G45" s="204"/>
      <c r="H45" s="138">
        <f t="shared" si="1"/>
        <v>150</v>
      </c>
      <c r="I45" s="138">
        <f t="shared" si="1"/>
        <v>160</v>
      </c>
    </row>
    <row r="46" spans="1:9" ht="27" customHeight="1">
      <c r="A46" s="203"/>
      <c r="B46" s="33" t="s">
        <v>73</v>
      </c>
      <c r="C46" s="204"/>
      <c r="D46" s="32" t="s">
        <v>8</v>
      </c>
      <c r="E46" s="32" t="s">
        <v>273</v>
      </c>
      <c r="F46" s="206" t="s">
        <v>493</v>
      </c>
      <c r="G46" s="206">
        <v>200</v>
      </c>
      <c r="H46" s="138">
        <f t="shared" si="1"/>
        <v>150</v>
      </c>
      <c r="I46" s="138">
        <f t="shared" si="1"/>
        <v>160</v>
      </c>
    </row>
    <row r="47" spans="1:9" ht="27" customHeight="1">
      <c r="A47" s="203"/>
      <c r="B47" s="30" t="s">
        <v>74</v>
      </c>
      <c r="C47" s="204"/>
      <c r="D47" s="32" t="s">
        <v>8</v>
      </c>
      <c r="E47" s="32" t="s">
        <v>273</v>
      </c>
      <c r="F47" s="206" t="s">
        <v>493</v>
      </c>
      <c r="G47" s="206">
        <v>240</v>
      </c>
      <c r="H47" s="138">
        <v>150</v>
      </c>
      <c r="I47" s="138">
        <v>160</v>
      </c>
    </row>
    <row r="48" spans="1:9" ht="41.25" customHeight="1">
      <c r="A48" s="26"/>
      <c r="B48" s="291" t="s">
        <v>263</v>
      </c>
      <c r="C48" s="28"/>
      <c r="D48" s="28" t="s">
        <v>8</v>
      </c>
      <c r="E48" s="28" t="s">
        <v>273</v>
      </c>
      <c r="F48" s="27" t="s">
        <v>264</v>
      </c>
      <c r="G48" s="28" t="s">
        <v>80</v>
      </c>
      <c r="H48" s="132">
        <f>H49+H67</f>
        <v>19691.628</v>
      </c>
      <c r="I48" s="132">
        <f>I49+I67</f>
        <v>20231.334</v>
      </c>
    </row>
    <row r="49" spans="1:9" ht="26.25">
      <c r="A49" s="26"/>
      <c r="B49" s="30" t="s">
        <v>265</v>
      </c>
      <c r="C49" s="31"/>
      <c r="D49" s="31" t="s">
        <v>8</v>
      </c>
      <c r="E49" s="31" t="s">
        <v>273</v>
      </c>
      <c r="F49" s="31" t="s">
        <v>266</v>
      </c>
      <c r="G49" s="32"/>
      <c r="H49" s="103">
        <f>H50</f>
        <v>18387.736</v>
      </c>
      <c r="I49" s="103">
        <f>I50</f>
        <v>18875.285</v>
      </c>
    </row>
    <row r="50" spans="1:9" ht="13.5">
      <c r="A50" s="26"/>
      <c r="B50" s="30" t="s">
        <v>267</v>
      </c>
      <c r="C50" s="31"/>
      <c r="D50" s="31" t="s">
        <v>8</v>
      </c>
      <c r="E50" s="31" t="s">
        <v>273</v>
      </c>
      <c r="F50" s="31" t="s">
        <v>268</v>
      </c>
      <c r="G50" s="32"/>
      <c r="H50" s="103">
        <f>H51+H66+H60+H63</f>
        <v>18387.736</v>
      </c>
      <c r="I50" s="103">
        <f>I51+I66+I60+I63</f>
        <v>18875.285</v>
      </c>
    </row>
    <row r="51" spans="1:9" ht="12.75">
      <c r="A51" s="29"/>
      <c r="B51" s="30" t="s">
        <v>269</v>
      </c>
      <c r="C51" s="32"/>
      <c r="D51" s="32" t="s">
        <v>8</v>
      </c>
      <c r="E51" s="32" t="s">
        <v>273</v>
      </c>
      <c r="F51" s="31" t="s">
        <v>270</v>
      </c>
      <c r="G51" s="32" t="s">
        <v>80</v>
      </c>
      <c r="H51" s="103">
        <f>H53+H55+H57</f>
        <v>18387.736</v>
      </c>
      <c r="I51" s="103">
        <f>I53+I55+I57</f>
        <v>18875.285</v>
      </c>
    </row>
    <row r="52" spans="1:9" ht="51.75" customHeight="1">
      <c r="A52" s="29"/>
      <c r="B52" s="30" t="s">
        <v>119</v>
      </c>
      <c r="C52" s="32"/>
      <c r="D52" s="32">
        <v>100</v>
      </c>
      <c r="E52" s="32" t="s">
        <v>273</v>
      </c>
      <c r="F52" s="31" t="s">
        <v>270</v>
      </c>
      <c r="G52" s="32">
        <v>100</v>
      </c>
      <c r="H52" s="103">
        <f>H53</f>
        <v>15228.736</v>
      </c>
      <c r="I52" s="103">
        <f>I53</f>
        <v>15836.285</v>
      </c>
    </row>
    <row r="53" spans="1:9" ht="25.5" customHeight="1">
      <c r="A53" s="29"/>
      <c r="B53" s="30" t="s">
        <v>271</v>
      </c>
      <c r="C53" s="32"/>
      <c r="D53" s="32" t="s">
        <v>8</v>
      </c>
      <c r="E53" s="32" t="s">
        <v>273</v>
      </c>
      <c r="F53" s="31" t="s">
        <v>270</v>
      </c>
      <c r="G53" s="32">
        <v>120</v>
      </c>
      <c r="H53" s="104">
        <v>15228.736</v>
      </c>
      <c r="I53" s="104">
        <v>15836.285</v>
      </c>
    </row>
    <row r="54" spans="1:9" ht="25.5" customHeight="1">
      <c r="A54" s="29"/>
      <c r="B54" s="30" t="s">
        <v>73</v>
      </c>
      <c r="C54" s="32"/>
      <c r="D54" s="32">
        <v>100</v>
      </c>
      <c r="E54" s="32" t="s">
        <v>273</v>
      </c>
      <c r="F54" s="31" t="s">
        <v>270</v>
      </c>
      <c r="G54" s="32">
        <v>200</v>
      </c>
      <c r="H54" s="104">
        <f aca="true" t="shared" si="2" ref="H54:I59">H55</f>
        <v>2959</v>
      </c>
      <c r="I54" s="104">
        <f t="shared" si="2"/>
        <v>2839</v>
      </c>
    </row>
    <row r="55" spans="1:9" ht="25.5">
      <c r="A55" s="29"/>
      <c r="B55" s="30" t="s">
        <v>74</v>
      </c>
      <c r="C55" s="31"/>
      <c r="D55" s="31" t="s">
        <v>8</v>
      </c>
      <c r="E55" s="32" t="s">
        <v>273</v>
      </c>
      <c r="F55" s="31" t="s">
        <v>270</v>
      </c>
      <c r="G55" s="31" t="s">
        <v>75</v>
      </c>
      <c r="H55" s="104">
        <v>2959</v>
      </c>
      <c r="I55" s="104">
        <v>2839</v>
      </c>
    </row>
    <row r="56" spans="1:9" ht="12.75">
      <c r="A56" s="29"/>
      <c r="B56" s="30" t="s">
        <v>124</v>
      </c>
      <c r="C56" s="31"/>
      <c r="D56" s="31" t="s">
        <v>8</v>
      </c>
      <c r="E56" s="32" t="s">
        <v>273</v>
      </c>
      <c r="F56" s="31" t="s">
        <v>270</v>
      </c>
      <c r="G56" s="31" t="s">
        <v>125</v>
      </c>
      <c r="H56" s="104">
        <f t="shared" si="2"/>
        <v>200</v>
      </c>
      <c r="I56" s="104">
        <f t="shared" si="2"/>
        <v>200</v>
      </c>
    </row>
    <row r="57" spans="1:9" ht="12.75">
      <c r="A57" s="29"/>
      <c r="B57" s="30" t="s">
        <v>126</v>
      </c>
      <c r="C57" s="31"/>
      <c r="D57" s="31" t="s">
        <v>8</v>
      </c>
      <c r="E57" s="32" t="s">
        <v>273</v>
      </c>
      <c r="F57" s="31" t="s">
        <v>270</v>
      </c>
      <c r="G57" s="31" t="s">
        <v>127</v>
      </c>
      <c r="H57" s="104">
        <v>200</v>
      </c>
      <c r="I57" s="104">
        <v>200</v>
      </c>
    </row>
    <row r="58" spans="1:9" ht="38.25" hidden="1">
      <c r="A58" s="29"/>
      <c r="B58" s="295" t="s">
        <v>276</v>
      </c>
      <c r="C58" s="31"/>
      <c r="D58" s="31" t="s">
        <v>8</v>
      </c>
      <c r="E58" s="32" t="s">
        <v>273</v>
      </c>
      <c r="F58" s="31" t="s">
        <v>277</v>
      </c>
      <c r="G58" s="31"/>
      <c r="H58" s="104">
        <f>H60</f>
        <v>0</v>
      </c>
      <c r="I58" s="104">
        <f>I60</f>
        <v>0</v>
      </c>
    </row>
    <row r="59" spans="1:9" ht="12.75" hidden="1">
      <c r="A59" s="29"/>
      <c r="B59" s="33" t="s">
        <v>278</v>
      </c>
      <c r="C59" s="31"/>
      <c r="D59" s="31" t="s">
        <v>8</v>
      </c>
      <c r="E59" s="32" t="s">
        <v>273</v>
      </c>
      <c r="F59" s="31" t="s">
        <v>277</v>
      </c>
      <c r="G59" s="31" t="s">
        <v>279</v>
      </c>
      <c r="H59" s="104">
        <f t="shared" si="2"/>
        <v>0</v>
      </c>
      <c r="I59" s="104">
        <f t="shared" si="2"/>
        <v>0</v>
      </c>
    </row>
    <row r="60" spans="1:9" ht="12.75" hidden="1">
      <c r="A60" s="29"/>
      <c r="B60" s="295" t="s">
        <v>280</v>
      </c>
      <c r="C60" s="31"/>
      <c r="D60" s="31" t="s">
        <v>8</v>
      </c>
      <c r="E60" s="32" t="s">
        <v>273</v>
      </c>
      <c r="F60" s="31" t="s">
        <v>277</v>
      </c>
      <c r="G60" s="31" t="s">
        <v>281</v>
      </c>
      <c r="H60" s="104">
        <v>0</v>
      </c>
      <c r="I60" s="104">
        <v>0</v>
      </c>
    </row>
    <row r="61" spans="1:9" ht="63.75" hidden="1">
      <c r="A61" s="29"/>
      <c r="B61" s="295" t="s">
        <v>282</v>
      </c>
      <c r="C61" s="31"/>
      <c r="D61" s="31" t="s">
        <v>8</v>
      </c>
      <c r="E61" s="32" t="s">
        <v>273</v>
      </c>
      <c r="F61" s="31" t="s">
        <v>283</v>
      </c>
      <c r="G61" s="31"/>
      <c r="H61" s="104">
        <f>H63</f>
        <v>0</v>
      </c>
      <c r="I61" s="104">
        <f>I63</f>
        <v>0</v>
      </c>
    </row>
    <row r="62" spans="1:9" ht="12.75" hidden="1">
      <c r="A62" s="29"/>
      <c r="B62" s="33" t="s">
        <v>278</v>
      </c>
      <c r="C62" s="31"/>
      <c r="D62" s="31" t="s">
        <v>8</v>
      </c>
      <c r="E62" s="32" t="s">
        <v>273</v>
      </c>
      <c r="F62" s="31" t="s">
        <v>283</v>
      </c>
      <c r="G62" s="31" t="s">
        <v>279</v>
      </c>
      <c r="H62" s="104">
        <f aca="true" t="shared" si="3" ref="H62:I68">H63</f>
        <v>0</v>
      </c>
      <c r="I62" s="104">
        <f t="shared" si="3"/>
        <v>0</v>
      </c>
    </row>
    <row r="63" spans="1:9" ht="12.75" hidden="1">
      <c r="A63" s="29"/>
      <c r="B63" s="295" t="s">
        <v>280</v>
      </c>
      <c r="C63" s="31"/>
      <c r="D63" s="31" t="s">
        <v>8</v>
      </c>
      <c r="E63" s="32" t="s">
        <v>273</v>
      </c>
      <c r="F63" s="31" t="s">
        <v>283</v>
      </c>
      <c r="G63" s="31" t="s">
        <v>281</v>
      </c>
      <c r="H63" s="104">
        <v>0</v>
      </c>
      <c r="I63" s="104">
        <v>0</v>
      </c>
    </row>
    <row r="64" spans="1:9" ht="38.25" hidden="1">
      <c r="A64" s="29"/>
      <c r="B64" s="33" t="s">
        <v>284</v>
      </c>
      <c r="C64" s="31"/>
      <c r="D64" s="31" t="s">
        <v>8</v>
      </c>
      <c r="E64" s="32" t="s">
        <v>273</v>
      </c>
      <c r="F64" s="31" t="s">
        <v>285</v>
      </c>
      <c r="G64" s="31"/>
      <c r="H64" s="104">
        <f>H66</f>
        <v>0</v>
      </c>
      <c r="I64" s="104">
        <f>I66</f>
        <v>0</v>
      </c>
    </row>
    <row r="65" spans="1:9" ht="12.75" hidden="1">
      <c r="A65" s="29"/>
      <c r="B65" s="33" t="s">
        <v>278</v>
      </c>
      <c r="C65" s="31"/>
      <c r="D65" s="31" t="s">
        <v>8</v>
      </c>
      <c r="E65" s="32" t="s">
        <v>273</v>
      </c>
      <c r="F65" s="31" t="s">
        <v>285</v>
      </c>
      <c r="G65" s="31" t="s">
        <v>279</v>
      </c>
      <c r="H65" s="104">
        <f t="shared" si="3"/>
        <v>0</v>
      </c>
      <c r="I65" s="104">
        <f t="shared" si="3"/>
        <v>0</v>
      </c>
    </row>
    <row r="66" spans="1:9" ht="12.75" hidden="1">
      <c r="A66" s="29"/>
      <c r="B66" s="295" t="s">
        <v>280</v>
      </c>
      <c r="C66" s="31"/>
      <c r="D66" s="31" t="s">
        <v>8</v>
      </c>
      <c r="E66" s="32" t="s">
        <v>273</v>
      </c>
      <c r="F66" s="31" t="s">
        <v>285</v>
      </c>
      <c r="G66" s="31" t="s">
        <v>281</v>
      </c>
      <c r="H66" s="104">
        <v>0</v>
      </c>
      <c r="I66" s="104">
        <v>0</v>
      </c>
    </row>
    <row r="67" spans="1:9" ht="38.25">
      <c r="A67" s="29"/>
      <c r="B67" s="30" t="s">
        <v>296</v>
      </c>
      <c r="C67" s="32"/>
      <c r="D67" s="32" t="s">
        <v>8</v>
      </c>
      <c r="E67" s="32" t="s">
        <v>273</v>
      </c>
      <c r="F67" s="31" t="s">
        <v>297</v>
      </c>
      <c r="G67" s="31"/>
      <c r="H67" s="103">
        <f t="shared" si="3"/>
        <v>1303.892</v>
      </c>
      <c r="I67" s="103">
        <f t="shared" si="3"/>
        <v>1356.049</v>
      </c>
    </row>
    <row r="68" spans="1:9" ht="12.75">
      <c r="A68" s="29"/>
      <c r="B68" s="30" t="s">
        <v>267</v>
      </c>
      <c r="C68" s="31"/>
      <c r="D68" s="31" t="s">
        <v>8</v>
      </c>
      <c r="E68" s="31" t="s">
        <v>273</v>
      </c>
      <c r="F68" s="31" t="s">
        <v>298</v>
      </c>
      <c r="G68" s="31"/>
      <c r="H68" s="103">
        <f t="shared" si="3"/>
        <v>1303.892</v>
      </c>
      <c r="I68" s="103">
        <f t="shared" si="3"/>
        <v>1356.049</v>
      </c>
    </row>
    <row r="69" spans="1:9" ht="12.75">
      <c r="A69" s="29"/>
      <c r="B69" s="30" t="s">
        <v>299</v>
      </c>
      <c r="C69" s="31"/>
      <c r="D69" s="32" t="s">
        <v>8</v>
      </c>
      <c r="E69" s="32" t="s">
        <v>273</v>
      </c>
      <c r="F69" s="31" t="s">
        <v>300</v>
      </c>
      <c r="G69" s="31"/>
      <c r="H69" s="103">
        <f>H70</f>
        <v>1303.892</v>
      </c>
      <c r="I69" s="103">
        <f>I70</f>
        <v>1356.049</v>
      </c>
    </row>
    <row r="70" spans="1:9" ht="51" customHeight="1">
      <c r="A70" s="29"/>
      <c r="B70" s="30" t="s">
        <v>119</v>
      </c>
      <c r="C70" s="31"/>
      <c r="D70" s="32" t="s">
        <v>8</v>
      </c>
      <c r="E70" s="32" t="s">
        <v>273</v>
      </c>
      <c r="F70" s="31" t="s">
        <v>300</v>
      </c>
      <c r="G70" s="31" t="s">
        <v>120</v>
      </c>
      <c r="H70" s="103">
        <f aca="true" t="shared" si="4" ref="H70:I75">H71</f>
        <v>1303.892</v>
      </c>
      <c r="I70" s="103">
        <f t="shared" si="4"/>
        <v>1356.049</v>
      </c>
    </row>
    <row r="71" spans="1:9" ht="25.5" customHeight="1">
      <c r="A71" s="29"/>
      <c r="B71" s="30" t="s">
        <v>271</v>
      </c>
      <c r="C71" s="32"/>
      <c r="D71" s="32" t="s">
        <v>8</v>
      </c>
      <c r="E71" s="32" t="s">
        <v>273</v>
      </c>
      <c r="F71" s="31" t="s">
        <v>300</v>
      </c>
      <c r="G71" s="31" t="s">
        <v>272</v>
      </c>
      <c r="H71" s="104">
        <v>1303.892</v>
      </c>
      <c r="I71" s="104">
        <v>1356.049</v>
      </c>
    </row>
    <row r="72" spans="1:9" ht="25.5" customHeight="1" hidden="1">
      <c r="A72" s="23"/>
      <c r="B72" s="289" t="s">
        <v>288</v>
      </c>
      <c r="C72" s="25"/>
      <c r="D72" s="25" t="s">
        <v>8</v>
      </c>
      <c r="E72" s="24" t="s">
        <v>289</v>
      </c>
      <c r="F72" s="25" t="s">
        <v>80</v>
      </c>
      <c r="G72" s="25" t="s">
        <v>80</v>
      </c>
      <c r="H72" s="290">
        <f t="shared" si="4"/>
        <v>0</v>
      </c>
      <c r="I72" s="290">
        <f t="shared" si="4"/>
        <v>0</v>
      </c>
    </row>
    <row r="73" spans="1:9" ht="39.75" customHeight="1" hidden="1">
      <c r="A73" s="29"/>
      <c r="B73" s="291" t="s">
        <v>263</v>
      </c>
      <c r="C73" s="28"/>
      <c r="D73" s="28" t="s">
        <v>8</v>
      </c>
      <c r="E73" s="27" t="s">
        <v>289</v>
      </c>
      <c r="F73" s="27" t="s">
        <v>264</v>
      </c>
      <c r="G73" s="28" t="s">
        <v>80</v>
      </c>
      <c r="H73" s="132">
        <f t="shared" si="4"/>
        <v>0</v>
      </c>
      <c r="I73" s="132">
        <f t="shared" si="4"/>
        <v>0</v>
      </c>
    </row>
    <row r="74" spans="1:9" ht="26.25" hidden="1">
      <c r="A74" s="29"/>
      <c r="B74" s="30" t="s">
        <v>265</v>
      </c>
      <c r="C74" s="31"/>
      <c r="D74" s="31" t="s">
        <v>8</v>
      </c>
      <c r="E74" s="31" t="s">
        <v>289</v>
      </c>
      <c r="F74" s="31" t="s">
        <v>266</v>
      </c>
      <c r="G74" s="28"/>
      <c r="H74" s="132">
        <f t="shared" si="4"/>
        <v>0</v>
      </c>
      <c r="I74" s="132">
        <f t="shared" si="4"/>
        <v>0</v>
      </c>
    </row>
    <row r="75" spans="1:9" ht="13.5" hidden="1">
      <c r="A75" s="29"/>
      <c r="B75" s="30" t="s">
        <v>267</v>
      </c>
      <c r="C75" s="31"/>
      <c r="D75" s="31" t="s">
        <v>8</v>
      </c>
      <c r="E75" s="31" t="s">
        <v>289</v>
      </c>
      <c r="F75" s="31" t="s">
        <v>268</v>
      </c>
      <c r="G75" s="28"/>
      <c r="H75" s="132">
        <f t="shared" si="4"/>
        <v>0</v>
      </c>
      <c r="I75" s="132">
        <f t="shared" si="4"/>
        <v>0</v>
      </c>
    </row>
    <row r="76" spans="1:9" ht="38.25" hidden="1">
      <c r="A76" s="29"/>
      <c r="B76" s="295" t="s">
        <v>286</v>
      </c>
      <c r="C76" s="32"/>
      <c r="D76" s="32" t="s">
        <v>8</v>
      </c>
      <c r="E76" s="31" t="s">
        <v>289</v>
      </c>
      <c r="F76" s="31" t="s">
        <v>287</v>
      </c>
      <c r="G76" s="34" t="s">
        <v>51</v>
      </c>
      <c r="H76" s="103">
        <f>H78</f>
        <v>0</v>
      </c>
      <c r="I76" s="103">
        <f>I78</f>
        <v>0</v>
      </c>
    </row>
    <row r="77" spans="1:9" ht="12.75" hidden="1">
      <c r="A77" s="29"/>
      <c r="B77" s="295" t="s">
        <v>278</v>
      </c>
      <c r="C77" s="32"/>
      <c r="D77" s="32" t="s">
        <v>8</v>
      </c>
      <c r="E77" s="31" t="s">
        <v>289</v>
      </c>
      <c r="F77" s="31" t="s">
        <v>287</v>
      </c>
      <c r="G77" s="34">
        <v>500</v>
      </c>
      <c r="H77" s="103">
        <f aca="true" t="shared" si="5" ref="H77:I82">H78</f>
        <v>0</v>
      </c>
      <c r="I77" s="103">
        <f t="shared" si="5"/>
        <v>0</v>
      </c>
    </row>
    <row r="78" spans="1:9" ht="12.75" hidden="1">
      <c r="A78" s="29"/>
      <c r="B78" s="295" t="s">
        <v>280</v>
      </c>
      <c r="C78" s="32"/>
      <c r="D78" s="32" t="s">
        <v>8</v>
      </c>
      <c r="E78" s="31" t="s">
        <v>289</v>
      </c>
      <c r="F78" s="31" t="s">
        <v>287</v>
      </c>
      <c r="G78" s="35" t="s">
        <v>281</v>
      </c>
      <c r="H78" s="104">
        <v>0</v>
      </c>
      <c r="I78" s="104">
        <v>0</v>
      </c>
    </row>
    <row r="79" spans="1:9" ht="12.75">
      <c r="A79" s="36"/>
      <c r="B79" s="289" t="s">
        <v>331</v>
      </c>
      <c r="C79" s="25"/>
      <c r="D79" s="25" t="s">
        <v>8</v>
      </c>
      <c r="E79" s="24" t="s">
        <v>332</v>
      </c>
      <c r="F79" s="24"/>
      <c r="G79" s="25"/>
      <c r="H79" s="290">
        <f t="shared" si="5"/>
        <v>100</v>
      </c>
      <c r="I79" s="290">
        <f t="shared" si="5"/>
        <v>100</v>
      </c>
    </row>
    <row r="80" spans="1:9" ht="39.75" customHeight="1">
      <c r="A80" s="26"/>
      <c r="B80" s="296" t="s">
        <v>315</v>
      </c>
      <c r="C80" s="37"/>
      <c r="D80" s="37" t="s">
        <v>8</v>
      </c>
      <c r="E80" s="37" t="s">
        <v>332</v>
      </c>
      <c r="F80" s="37" t="s">
        <v>316</v>
      </c>
      <c r="G80" s="27"/>
      <c r="H80" s="132">
        <f t="shared" si="5"/>
        <v>100</v>
      </c>
      <c r="I80" s="132">
        <f t="shared" si="5"/>
        <v>100</v>
      </c>
    </row>
    <row r="81" spans="1:9" ht="13.5">
      <c r="A81" s="26"/>
      <c r="B81" s="30" t="s">
        <v>267</v>
      </c>
      <c r="C81" s="37"/>
      <c r="D81" s="31" t="s">
        <v>8</v>
      </c>
      <c r="E81" s="31" t="s">
        <v>332</v>
      </c>
      <c r="F81" s="31" t="s">
        <v>317</v>
      </c>
      <c r="G81" s="27"/>
      <c r="H81" s="103">
        <f t="shared" si="5"/>
        <v>100</v>
      </c>
      <c r="I81" s="103">
        <f t="shared" si="5"/>
        <v>100</v>
      </c>
    </row>
    <row r="82" spans="1:9" ht="13.5">
      <c r="A82" s="26"/>
      <c r="B82" s="30" t="s">
        <v>267</v>
      </c>
      <c r="C82" s="37"/>
      <c r="D82" s="31" t="s">
        <v>8</v>
      </c>
      <c r="E82" s="31" t="s">
        <v>332</v>
      </c>
      <c r="F82" s="31" t="s">
        <v>318</v>
      </c>
      <c r="G82" s="27"/>
      <c r="H82" s="103">
        <f t="shared" si="5"/>
        <v>100</v>
      </c>
      <c r="I82" s="103">
        <f t="shared" si="5"/>
        <v>100</v>
      </c>
    </row>
    <row r="83" spans="1:9" ht="25.5" customHeight="1">
      <c r="A83" s="29"/>
      <c r="B83" s="30" t="s">
        <v>327</v>
      </c>
      <c r="C83" s="31"/>
      <c r="D83" s="31" t="s">
        <v>8</v>
      </c>
      <c r="E83" s="31" t="s">
        <v>332</v>
      </c>
      <c r="F83" s="31" t="s">
        <v>328</v>
      </c>
      <c r="G83" s="31"/>
      <c r="H83" s="104">
        <f>H85</f>
        <v>100</v>
      </c>
      <c r="I83" s="104">
        <f>I85</f>
        <v>100</v>
      </c>
    </row>
    <row r="84" spans="1:9" ht="14.25" customHeight="1">
      <c r="A84" s="29"/>
      <c r="B84" s="30" t="s">
        <v>124</v>
      </c>
      <c r="C84" s="31"/>
      <c r="D84" s="31" t="s">
        <v>8</v>
      </c>
      <c r="E84" s="31" t="s">
        <v>332</v>
      </c>
      <c r="F84" s="31" t="s">
        <v>328</v>
      </c>
      <c r="G84" s="31" t="s">
        <v>125</v>
      </c>
      <c r="H84" s="104">
        <f aca="true" t="shared" si="6" ref="H84:I89">H85</f>
        <v>100</v>
      </c>
      <c r="I84" s="104">
        <f t="shared" si="6"/>
        <v>100</v>
      </c>
    </row>
    <row r="85" spans="1:9" ht="12.75">
      <c r="A85" s="29"/>
      <c r="B85" s="30" t="s">
        <v>329</v>
      </c>
      <c r="C85" s="31"/>
      <c r="D85" s="31" t="s">
        <v>8</v>
      </c>
      <c r="E85" s="31" t="s">
        <v>332</v>
      </c>
      <c r="F85" s="31" t="s">
        <v>328</v>
      </c>
      <c r="G85" s="31" t="s">
        <v>330</v>
      </c>
      <c r="H85" s="104">
        <v>100</v>
      </c>
      <c r="I85" s="104">
        <v>100</v>
      </c>
    </row>
    <row r="86" spans="1:9" ht="12.75">
      <c r="A86" s="36"/>
      <c r="B86" s="289" t="s">
        <v>235</v>
      </c>
      <c r="C86" s="25"/>
      <c r="D86" s="25" t="s">
        <v>8</v>
      </c>
      <c r="E86" s="38" t="s">
        <v>236</v>
      </c>
      <c r="F86" s="24"/>
      <c r="G86" s="25"/>
      <c r="H86" s="290">
        <f>H87+H93+H102</f>
        <v>785</v>
      </c>
      <c r="I86" s="290">
        <f>I87+I93+I102</f>
        <v>585</v>
      </c>
    </row>
    <row r="87" spans="1:9" ht="54" customHeight="1" hidden="1">
      <c r="A87" s="39"/>
      <c r="B87" s="297" t="s">
        <v>152</v>
      </c>
      <c r="C87" s="37"/>
      <c r="D87" s="37" t="s">
        <v>8</v>
      </c>
      <c r="E87" s="27" t="s">
        <v>236</v>
      </c>
      <c r="F87" s="37" t="s">
        <v>228</v>
      </c>
      <c r="G87" s="28"/>
      <c r="H87" s="132">
        <f t="shared" si="6"/>
        <v>0</v>
      </c>
      <c r="I87" s="132">
        <f t="shared" si="6"/>
        <v>0</v>
      </c>
    </row>
    <row r="88" spans="1:9" ht="26.25" hidden="1">
      <c r="A88" s="39"/>
      <c r="B88" s="30" t="s">
        <v>229</v>
      </c>
      <c r="C88" s="31"/>
      <c r="D88" s="31" t="s">
        <v>8</v>
      </c>
      <c r="E88" s="31" t="s">
        <v>236</v>
      </c>
      <c r="F88" s="35" t="s">
        <v>230</v>
      </c>
      <c r="G88" s="28"/>
      <c r="H88" s="103">
        <f t="shared" si="6"/>
        <v>0</v>
      </c>
      <c r="I88" s="103">
        <f t="shared" si="6"/>
        <v>0</v>
      </c>
    </row>
    <row r="89" spans="1:9" ht="39" hidden="1">
      <c r="A89" s="39"/>
      <c r="B89" s="30" t="s">
        <v>231</v>
      </c>
      <c r="C89" s="31"/>
      <c r="D89" s="31" t="s">
        <v>8</v>
      </c>
      <c r="E89" s="31" t="s">
        <v>236</v>
      </c>
      <c r="F89" s="35" t="s">
        <v>232</v>
      </c>
      <c r="G89" s="28"/>
      <c r="H89" s="103">
        <f t="shared" si="6"/>
        <v>0</v>
      </c>
      <c r="I89" s="103">
        <f t="shared" si="6"/>
        <v>0</v>
      </c>
    </row>
    <row r="90" spans="1:9" ht="38.25" hidden="1">
      <c r="A90" s="39"/>
      <c r="B90" s="33" t="s">
        <v>233</v>
      </c>
      <c r="C90" s="31"/>
      <c r="D90" s="31" t="s">
        <v>8</v>
      </c>
      <c r="E90" s="31" t="s">
        <v>236</v>
      </c>
      <c r="F90" s="35" t="s">
        <v>234</v>
      </c>
      <c r="G90" s="40"/>
      <c r="H90" s="103">
        <f>H92</f>
        <v>0</v>
      </c>
      <c r="I90" s="103">
        <f>I92</f>
        <v>0</v>
      </c>
    </row>
    <row r="91" spans="1:9" ht="25.5" hidden="1">
      <c r="A91" s="39"/>
      <c r="B91" s="33" t="s">
        <v>73</v>
      </c>
      <c r="C91" s="31"/>
      <c r="D91" s="31" t="s">
        <v>8</v>
      </c>
      <c r="E91" s="31" t="s">
        <v>236</v>
      </c>
      <c r="F91" s="35" t="s">
        <v>234</v>
      </c>
      <c r="G91" s="32">
        <v>200</v>
      </c>
      <c r="H91" s="103">
        <f>H92</f>
        <v>0</v>
      </c>
      <c r="I91" s="103">
        <f>I92</f>
        <v>0</v>
      </c>
    </row>
    <row r="92" spans="1:9" ht="25.5" hidden="1">
      <c r="A92" s="39"/>
      <c r="B92" s="30" t="s">
        <v>74</v>
      </c>
      <c r="C92" s="31"/>
      <c r="D92" s="31" t="s">
        <v>8</v>
      </c>
      <c r="E92" s="31" t="s">
        <v>236</v>
      </c>
      <c r="F92" s="35" t="s">
        <v>234</v>
      </c>
      <c r="G92" s="31" t="s">
        <v>75</v>
      </c>
      <c r="H92" s="103">
        <v>0</v>
      </c>
      <c r="I92" s="103">
        <v>0</v>
      </c>
    </row>
    <row r="93" spans="1:9" ht="27">
      <c r="A93" s="26"/>
      <c r="B93" s="291" t="s">
        <v>301</v>
      </c>
      <c r="C93" s="27"/>
      <c r="D93" s="27" t="s">
        <v>8</v>
      </c>
      <c r="E93" s="27" t="s">
        <v>236</v>
      </c>
      <c r="F93" s="28" t="s">
        <v>302</v>
      </c>
      <c r="G93" s="27"/>
      <c r="H93" s="132">
        <f aca="true" t="shared" si="7" ref="H93:I95">H94</f>
        <v>330</v>
      </c>
      <c r="I93" s="132">
        <f t="shared" si="7"/>
        <v>30</v>
      </c>
    </row>
    <row r="94" spans="1:9" ht="13.5">
      <c r="A94" s="26"/>
      <c r="B94" s="30" t="s">
        <v>267</v>
      </c>
      <c r="C94" s="27"/>
      <c r="D94" s="31" t="s">
        <v>8</v>
      </c>
      <c r="E94" s="31" t="s">
        <v>236</v>
      </c>
      <c r="F94" s="32" t="s">
        <v>303</v>
      </c>
      <c r="G94" s="27"/>
      <c r="H94" s="103">
        <f t="shared" si="7"/>
        <v>330</v>
      </c>
      <c r="I94" s="103">
        <f t="shared" si="7"/>
        <v>30</v>
      </c>
    </row>
    <row r="95" spans="1:9" ht="13.5">
      <c r="A95" s="26"/>
      <c r="B95" s="30" t="s">
        <v>267</v>
      </c>
      <c r="C95" s="27"/>
      <c r="D95" s="31" t="s">
        <v>8</v>
      </c>
      <c r="E95" s="31" t="s">
        <v>236</v>
      </c>
      <c r="F95" s="32" t="s">
        <v>304</v>
      </c>
      <c r="G95" s="27"/>
      <c r="H95" s="103">
        <f t="shared" si="7"/>
        <v>330</v>
      </c>
      <c r="I95" s="103">
        <f t="shared" si="7"/>
        <v>30</v>
      </c>
    </row>
    <row r="96" spans="1:9" ht="12.75" customHeight="1">
      <c r="A96" s="29"/>
      <c r="B96" s="30" t="s">
        <v>11</v>
      </c>
      <c r="C96" s="31"/>
      <c r="D96" s="31" t="s">
        <v>8</v>
      </c>
      <c r="E96" s="31" t="s">
        <v>236</v>
      </c>
      <c r="F96" s="31" t="s">
        <v>306</v>
      </c>
      <c r="G96" s="31"/>
      <c r="H96" s="104">
        <f>H98+H101+H100</f>
        <v>330</v>
      </c>
      <c r="I96" s="104">
        <f>I98+I101+I100</f>
        <v>30</v>
      </c>
    </row>
    <row r="97" spans="1:9" ht="26.25" customHeight="1">
      <c r="A97" s="29"/>
      <c r="B97" s="30" t="s">
        <v>73</v>
      </c>
      <c r="C97" s="31"/>
      <c r="D97" s="31" t="s">
        <v>8</v>
      </c>
      <c r="E97" s="31" t="s">
        <v>236</v>
      </c>
      <c r="F97" s="31" t="s">
        <v>306</v>
      </c>
      <c r="G97" s="31" t="s">
        <v>101</v>
      </c>
      <c r="H97" s="104">
        <f>H98</f>
        <v>300</v>
      </c>
      <c r="I97" s="104">
        <f>I98</f>
        <v>0</v>
      </c>
    </row>
    <row r="98" spans="1:9" ht="25.5" customHeight="1">
      <c r="A98" s="29"/>
      <c r="B98" s="30" t="s">
        <v>74</v>
      </c>
      <c r="C98" s="31"/>
      <c r="D98" s="31" t="s">
        <v>8</v>
      </c>
      <c r="E98" s="31" t="s">
        <v>236</v>
      </c>
      <c r="F98" s="31" t="s">
        <v>306</v>
      </c>
      <c r="G98" s="31" t="s">
        <v>75</v>
      </c>
      <c r="H98" s="104">
        <v>300</v>
      </c>
      <c r="I98" s="104">
        <v>0</v>
      </c>
    </row>
    <row r="99" spans="1:9" ht="12.75">
      <c r="A99" s="29"/>
      <c r="B99" s="30" t="s">
        <v>124</v>
      </c>
      <c r="C99" s="31"/>
      <c r="D99" s="31" t="s">
        <v>8</v>
      </c>
      <c r="E99" s="31" t="s">
        <v>236</v>
      </c>
      <c r="F99" s="31" t="s">
        <v>306</v>
      </c>
      <c r="G99" s="31" t="s">
        <v>125</v>
      </c>
      <c r="H99" s="104">
        <f>H100+H101</f>
        <v>30</v>
      </c>
      <c r="I99" s="104">
        <f>I100+I101</f>
        <v>30</v>
      </c>
    </row>
    <row r="100" spans="1:9" ht="12.75" hidden="1">
      <c r="A100" s="29"/>
      <c r="B100" s="30" t="s">
        <v>307</v>
      </c>
      <c r="C100" s="31"/>
      <c r="D100" s="31" t="s">
        <v>8</v>
      </c>
      <c r="E100" s="31" t="s">
        <v>236</v>
      </c>
      <c r="F100" s="31" t="s">
        <v>306</v>
      </c>
      <c r="G100" s="31" t="s">
        <v>308</v>
      </c>
      <c r="H100" s="104">
        <v>0</v>
      </c>
      <c r="I100" s="104">
        <v>0</v>
      </c>
    </row>
    <row r="101" spans="1:9" ht="12.75">
      <c r="A101" s="29"/>
      <c r="B101" s="30" t="s">
        <v>126</v>
      </c>
      <c r="C101" s="31"/>
      <c r="D101" s="31" t="s">
        <v>8</v>
      </c>
      <c r="E101" s="31" t="s">
        <v>236</v>
      </c>
      <c r="F101" s="31" t="s">
        <v>306</v>
      </c>
      <c r="G101" s="31" t="s">
        <v>127</v>
      </c>
      <c r="H101" s="104">
        <v>30</v>
      </c>
      <c r="I101" s="104">
        <v>30</v>
      </c>
    </row>
    <row r="102" spans="1:9" ht="54">
      <c r="A102" s="41"/>
      <c r="B102" s="296" t="s">
        <v>315</v>
      </c>
      <c r="C102" s="42"/>
      <c r="D102" s="37" t="s">
        <v>8</v>
      </c>
      <c r="E102" s="27" t="s">
        <v>236</v>
      </c>
      <c r="F102" s="37" t="s">
        <v>316</v>
      </c>
      <c r="G102" s="28"/>
      <c r="H102" s="298">
        <f aca="true" t="shared" si="8" ref="H102:I104">H103</f>
        <v>455</v>
      </c>
      <c r="I102" s="298">
        <f t="shared" si="8"/>
        <v>555</v>
      </c>
    </row>
    <row r="103" spans="1:9" ht="15">
      <c r="A103" s="41"/>
      <c r="B103" s="30" t="s">
        <v>267</v>
      </c>
      <c r="C103" s="42"/>
      <c r="D103" s="31" t="s">
        <v>8</v>
      </c>
      <c r="E103" s="31" t="s">
        <v>236</v>
      </c>
      <c r="F103" s="35" t="s">
        <v>317</v>
      </c>
      <c r="G103" s="28"/>
      <c r="H103" s="299">
        <f t="shared" si="8"/>
        <v>455</v>
      </c>
      <c r="I103" s="299">
        <f t="shared" si="8"/>
        <v>555</v>
      </c>
    </row>
    <row r="104" spans="1:9" ht="15">
      <c r="A104" s="41"/>
      <c r="B104" s="30" t="s">
        <v>267</v>
      </c>
      <c r="C104" s="42"/>
      <c r="D104" s="31" t="s">
        <v>8</v>
      </c>
      <c r="E104" s="31" t="s">
        <v>236</v>
      </c>
      <c r="F104" s="35" t="s">
        <v>318</v>
      </c>
      <c r="G104" s="28"/>
      <c r="H104" s="299">
        <f t="shared" si="8"/>
        <v>455</v>
      </c>
      <c r="I104" s="299">
        <f t="shared" si="8"/>
        <v>555</v>
      </c>
    </row>
    <row r="105" spans="1:9" ht="39">
      <c r="A105" s="41"/>
      <c r="B105" s="33" t="s">
        <v>233</v>
      </c>
      <c r="C105" s="32"/>
      <c r="D105" s="31" t="s">
        <v>8</v>
      </c>
      <c r="E105" s="31" t="s">
        <v>236</v>
      </c>
      <c r="F105" s="35" t="s">
        <v>564</v>
      </c>
      <c r="G105" s="32" t="s">
        <v>51</v>
      </c>
      <c r="H105" s="299">
        <f>H106</f>
        <v>455</v>
      </c>
      <c r="I105" s="299">
        <f>I106</f>
        <v>555</v>
      </c>
    </row>
    <row r="106" spans="1:9" ht="26.25">
      <c r="A106" s="41"/>
      <c r="B106" s="33" t="s">
        <v>73</v>
      </c>
      <c r="C106" s="32"/>
      <c r="D106" s="31" t="s">
        <v>8</v>
      </c>
      <c r="E106" s="31" t="s">
        <v>236</v>
      </c>
      <c r="F106" s="35" t="s">
        <v>564</v>
      </c>
      <c r="G106" s="32">
        <v>200</v>
      </c>
      <c r="H106" s="299">
        <f>H107</f>
        <v>455</v>
      </c>
      <c r="I106" s="299">
        <f>I107</f>
        <v>555</v>
      </c>
    </row>
    <row r="107" spans="1:9" ht="26.25">
      <c r="A107" s="41"/>
      <c r="B107" s="30" t="s">
        <v>74</v>
      </c>
      <c r="C107" s="32"/>
      <c r="D107" s="31" t="s">
        <v>8</v>
      </c>
      <c r="E107" s="31" t="s">
        <v>236</v>
      </c>
      <c r="F107" s="35" t="s">
        <v>564</v>
      </c>
      <c r="G107" s="32">
        <v>240</v>
      </c>
      <c r="H107" s="299">
        <v>455</v>
      </c>
      <c r="I107" s="299">
        <v>555</v>
      </c>
    </row>
    <row r="108" spans="1:9" s="3" customFormat="1" ht="15.75" customHeight="1">
      <c r="A108" s="20" t="s">
        <v>12</v>
      </c>
      <c r="B108" s="300" t="s">
        <v>13</v>
      </c>
      <c r="C108" s="43"/>
      <c r="D108" s="43" t="s">
        <v>14</v>
      </c>
      <c r="E108" s="43"/>
      <c r="F108" s="43"/>
      <c r="G108" s="43"/>
      <c r="H108" s="301">
        <f aca="true" t="shared" si="9" ref="H108:I112">H109</f>
        <v>448.7</v>
      </c>
      <c r="I108" s="301">
        <f t="shared" si="9"/>
        <v>0</v>
      </c>
    </row>
    <row r="109" spans="1:9" ht="15" customHeight="1">
      <c r="A109" s="23"/>
      <c r="B109" s="289" t="s">
        <v>351</v>
      </c>
      <c r="C109" s="24"/>
      <c r="D109" s="24" t="s">
        <v>14</v>
      </c>
      <c r="E109" s="24" t="s">
        <v>352</v>
      </c>
      <c r="F109" s="24"/>
      <c r="G109" s="24"/>
      <c r="H109" s="290">
        <f t="shared" si="9"/>
        <v>448.7</v>
      </c>
      <c r="I109" s="290">
        <f t="shared" si="9"/>
        <v>0</v>
      </c>
    </row>
    <row r="110" spans="1:9" ht="42" customHeight="1">
      <c r="A110" s="44"/>
      <c r="B110" s="296" t="s">
        <v>315</v>
      </c>
      <c r="C110" s="37"/>
      <c r="D110" s="37" t="s">
        <v>14</v>
      </c>
      <c r="E110" s="27" t="s">
        <v>352</v>
      </c>
      <c r="F110" s="37" t="s">
        <v>316</v>
      </c>
      <c r="G110" s="27"/>
      <c r="H110" s="132">
        <f t="shared" si="9"/>
        <v>448.7</v>
      </c>
      <c r="I110" s="132">
        <f t="shared" si="9"/>
        <v>0</v>
      </c>
    </row>
    <row r="111" spans="1:9" ht="12.75" customHeight="1">
      <c r="A111" s="44"/>
      <c r="B111" s="30" t="s">
        <v>267</v>
      </c>
      <c r="C111" s="37"/>
      <c r="D111" s="31" t="s">
        <v>14</v>
      </c>
      <c r="E111" s="31" t="s">
        <v>352</v>
      </c>
      <c r="F111" s="31" t="s">
        <v>317</v>
      </c>
      <c r="G111" s="31"/>
      <c r="H111" s="103">
        <f t="shared" si="9"/>
        <v>448.7</v>
      </c>
      <c r="I111" s="103">
        <f t="shared" si="9"/>
        <v>0</v>
      </c>
    </row>
    <row r="112" spans="1:9" ht="12.75" customHeight="1">
      <c r="A112" s="44"/>
      <c r="B112" s="30" t="s">
        <v>267</v>
      </c>
      <c r="C112" s="37"/>
      <c r="D112" s="31" t="s">
        <v>14</v>
      </c>
      <c r="E112" s="31" t="s">
        <v>352</v>
      </c>
      <c r="F112" s="31" t="s">
        <v>318</v>
      </c>
      <c r="G112" s="31"/>
      <c r="H112" s="103">
        <f t="shared" si="9"/>
        <v>448.7</v>
      </c>
      <c r="I112" s="103">
        <f t="shared" si="9"/>
        <v>0</v>
      </c>
    </row>
    <row r="113" spans="1:9" ht="39" customHeight="1">
      <c r="A113" s="29"/>
      <c r="B113" s="30" t="s">
        <v>349</v>
      </c>
      <c r="C113" s="31"/>
      <c r="D113" s="31" t="s">
        <v>14</v>
      </c>
      <c r="E113" s="31" t="s">
        <v>352</v>
      </c>
      <c r="F113" s="31" t="s">
        <v>350</v>
      </c>
      <c r="G113" s="31"/>
      <c r="H113" s="103">
        <f>H114+H116</f>
        <v>448.7</v>
      </c>
      <c r="I113" s="103">
        <f>I114+I116</f>
        <v>0</v>
      </c>
    </row>
    <row r="114" spans="1:9" ht="51.75" customHeight="1">
      <c r="A114" s="29"/>
      <c r="B114" s="30" t="s">
        <v>119</v>
      </c>
      <c r="C114" s="31"/>
      <c r="D114" s="31" t="s">
        <v>14</v>
      </c>
      <c r="E114" s="31" t="s">
        <v>352</v>
      </c>
      <c r="F114" s="31" t="s">
        <v>350</v>
      </c>
      <c r="G114" s="31" t="s">
        <v>120</v>
      </c>
      <c r="H114" s="103">
        <f>H115</f>
        <v>448.7</v>
      </c>
      <c r="I114" s="103">
        <f>I115</f>
        <v>0</v>
      </c>
    </row>
    <row r="115" spans="1:9" ht="24.75" customHeight="1">
      <c r="A115" s="29"/>
      <c r="B115" s="30" t="s">
        <v>271</v>
      </c>
      <c r="C115" s="31"/>
      <c r="D115" s="31" t="s">
        <v>14</v>
      </c>
      <c r="E115" s="31" t="s">
        <v>352</v>
      </c>
      <c r="F115" s="31" t="s">
        <v>350</v>
      </c>
      <c r="G115" s="31" t="s">
        <v>272</v>
      </c>
      <c r="H115" s="103">
        <v>448.7</v>
      </c>
      <c r="I115" s="103">
        <v>0</v>
      </c>
    </row>
    <row r="116" spans="1:9" ht="24.75" customHeight="1" hidden="1">
      <c r="A116" s="29"/>
      <c r="B116" s="30" t="s">
        <v>73</v>
      </c>
      <c r="C116" s="31"/>
      <c r="D116" s="31" t="s">
        <v>14</v>
      </c>
      <c r="E116" s="31" t="s">
        <v>352</v>
      </c>
      <c r="F116" s="31" t="s">
        <v>350</v>
      </c>
      <c r="G116" s="31" t="s">
        <v>101</v>
      </c>
      <c r="H116" s="103">
        <f>H117</f>
        <v>0</v>
      </c>
      <c r="I116" s="103">
        <f>I117</f>
        <v>0</v>
      </c>
    </row>
    <row r="117" spans="1:9" ht="27.75" customHeight="1" hidden="1">
      <c r="A117" s="29"/>
      <c r="B117" s="30" t="s">
        <v>74</v>
      </c>
      <c r="C117" s="31"/>
      <c r="D117" s="31" t="s">
        <v>14</v>
      </c>
      <c r="E117" s="31" t="s">
        <v>352</v>
      </c>
      <c r="F117" s="31" t="s">
        <v>350</v>
      </c>
      <c r="G117" s="31" t="s">
        <v>75</v>
      </c>
      <c r="H117" s="104">
        <v>0</v>
      </c>
      <c r="I117" s="104">
        <v>0</v>
      </c>
    </row>
    <row r="118" spans="1:9" s="3" customFormat="1" ht="31.5">
      <c r="A118" s="20" t="s">
        <v>18</v>
      </c>
      <c r="B118" s="287" t="s">
        <v>15</v>
      </c>
      <c r="C118" s="43"/>
      <c r="D118" s="43" t="s">
        <v>16</v>
      </c>
      <c r="E118" s="43"/>
      <c r="F118" s="43"/>
      <c r="G118" s="43"/>
      <c r="H118" s="301">
        <f>H119+H139</f>
        <v>1502</v>
      </c>
      <c r="I118" s="301">
        <f>I119+I139</f>
        <v>1952</v>
      </c>
    </row>
    <row r="119" spans="1:9" ht="25.5">
      <c r="A119" s="23"/>
      <c r="B119" s="289" t="s">
        <v>139</v>
      </c>
      <c r="C119" s="24"/>
      <c r="D119" s="24" t="s">
        <v>16</v>
      </c>
      <c r="E119" s="24" t="s">
        <v>140</v>
      </c>
      <c r="F119" s="24"/>
      <c r="G119" s="24"/>
      <c r="H119" s="290">
        <f>H120+H130</f>
        <v>1425</v>
      </c>
      <c r="I119" s="290">
        <f>I120+I130</f>
        <v>1850</v>
      </c>
    </row>
    <row r="120" spans="1:9" ht="39.75" customHeight="1" hidden="1">
      <c r="A120" s="45"/>
      <c r="B120" s="291" t="s">
        <v>148</v>
      </c>
      <c r="C120" s="27"/>
      <c r="D120" s="27" t="s">
        <v>16</v>
      </c>
      <c r="E120" s="27" t="s">
        <v>140</v>
      </c>
      <c r="F120" s="27" t="s">
        <v>132</v>
      </c>
      <c r="G120" s="27" t="s">
        <v>80</v>
      </c>
      <c r="H120" s="132">
        <f>H121</f>
        <v>0</v>
      </c>
      <c r="I120" s="132">
        <f>I121</f>
        <v>0</v>
      </c>
    </row>
    <row r="121" spans="1:9" ht="64.5" hidden="1">
      <c r="A121" s="45"/>
      <c r="B121" s="30" t="s">
        <v>133</v>
      </c>
      <c r="C121" s="31"/>
      <c r="D121" s="31" t="s">
        <v>16</v>
      </c>
      <c r="E121" s="31" t="s">
        <v>140</v>
      </c>
      <c r="F121" s="31" t="s">
        <v>134</v>
      </c>
      <c r="G121" s="27"/>
      <c r="H121" s="103">
        <f>H122+H126</f>
        <v>0</v>
      </c>
      <c r="I121" s="103">
        <f>I122+I126</f>
        <v>0</v>
      </c>
    </row>
    <row r="122" spans="1:9" ht="39" hidden="1">
      <c r="A122" s="45"/>
      <c r="B122" s="30" t="s">
        <v>135</v>
      </c>
      <c r="C122" s="31"/>
      <c r="D122" s="31" t="s">
        <v>16</v>
      </c>
      <c r="E122" s="31" t="s">
        <v>140</v>
      </c>
      <c r="F122" s="31" t="s">
        <v>136</v>
      </c>
      <c r="G122" s="27"/>
      <c r="H122" s="103">
        <f>H123</f>
        <v>0</v>
      </c>
      <c r="I122" s="103">
        <f>I123</f>
        <v>0</v>
      </c>
    </row>
    <row r="123" spans="1:9" ht="25.5" customHeight="1" hidden="1">
      <c r="A123" s="29"/>
      <c r="B123" s="30" t="s">
        <v>137</v>
      </c>
      <c r="C123" s="31"/>
      <c r="D123" s="31" t="s">
        <v>16</v>
      </c>
      <c r="E123" s="31" t="s">
        <v>140</v>
      </c>
      <c r="F123" s="31" t="s">
        <v>138</v>
      </c>
      <c r="G123" s="32"/>
      <c r="H123" s="104">
        <f>H125</f>
        <v>0</v>
      </c>
      <c r="I123" s="104">
        <f>I125</f>
        <v>0</v>
      </c>
    </row>
    <row r="124" spans="1:9" ht="25.5" customHeight="1" hidden="1">
      <c r="A124" s="29"/>
      <c r="B124" s="30" t="s">
        <v>73</v>
      </c>
      <c r="C124" s="31"/>
      <c r="D124" s="31" t="s">
        <v>16</v>
      </c>
      <c r="E124" s="31" t="s">
        <v>140</v>
      </c>
      <c r="F124" s="31" t="s">
        <v>138</v>
      </c>
      <c r="G124" s="32">
        <v>200</v>
      </c>
      <c r="H124" s="104">
        <f>H125</f>
        <v>0</v>
      </c>
      <c r="I124" s="104">
        <f>I125</f>
        <v>0</v>
      </c>
    </row>
    <row r="125" spans="1:9" ht="25.5" customHeight="1" hidden="1">
      <c r="A125" s="29"/>
      <c r="B125" s="30" t="s">
        <v>74</v>
      </c>
      <c r="C125" s="31"/>
      <c r="D125" s="31" t="s">
        <v>16</v>
      </c>
      <c r="E125" s="31" t="s">
        <v>140</v>
      </c>
      <c r="F125" s="31" t="s">
        <v>138</v>
      </c>
      <c r="G125" s="32">
        <v>240</v>
      </c>
      <c r="H125" s="104">
        <v>0</v>
      </c>
      <c r="I125" s="104">
        <v>0</v>
      </c>
    </row>
    <row r="126" spans="1:9" ht="25.5" customHeight="1" hidden="1">
      <c r="A126" s="29"/>
      <c r="B126" s="30" t="s">
        <v>141</v>
      </c>
      <c r="C126" s="31"/>
      <c r="D126" s="31" t="s">
        <v>16</v>
      </c>
      <c r="E126" s="31" t="s">
        <v>140</v>
      </c>
      <c r="F126" s="31" t="s">
        <v>142</v>
      </c>
      <c r="G126" s="27"/>
      <c r="H126" s="103">
        <f>H127</f>
        <v>0</v>
      </c>
      <c r="I126" s="103">
        <f>I127</f>
        <v>0</v>
      </c>
    </row>
    <row r="127" spans="1:9" ht="12.75" hidden="1">
      <c r="A127" s="29"/>
      <c r="B127" s="30" t="s">
        <v>143</v>
      </c>
      <c r="C127" s="31"/>
      <c r="D127" s="31" t="s">
        <v>16</v>
      </c>
      <c r="E127" s="31" t="s">
        <v>140</v>
      </c>
      <c r="F127" s="31" t="s">
        <v>144</v>
      </c>
      <c r="G127" s="32"/>
      <c r="H127" s="104">
        <f>H129</f>
        <v>0</v>
      </c>
      <c r="I127" s="104">
        <f>I129</f>
        <v>0</v>
      </c>
    </row>
    <row r="128" spans="1:9" ht="25.5" hidden="1">
      <c r="A128" s="29"/>
      <c r="B128" s="30" t="s">
        <v>73</v>
      </c>
      <c r="C128" s="31"/>
      <c r="D128" s="31" t="s">
        <v>16</v>
      </c>
      <c r="E128" s="31" t="s">
        <v>140</v>
      </c>
      <c r="F128" s="31" t="s">
        <v>144</v>
      </c>
      <c r="G128" s="32">
        <v>200</v>
      </c>
      <c r="H128" s="104">
        <f>H129</f>
        <v>0</v>
      </c>
      <c r="I128" s="104">
        <f>I129</f>
        <v>0</v>
      </c>
    </row>
    <row r="129" spans="1:9" ht="25.5" hidden="1">
      <c r="A129" s="29"/>
      <c r="B129" s="30" t="s">
        <v>74</v>
      </c>
      <c r="C129" s="31"/>
      <c r="D129" s="31" t="s">
        <v>16</v>
      </c>
      <c r="E129" s="31" t="s">
        <v>140</v>
      </c>
      <c r="F129" s="31" t="s">
        <v>144</v>
      </c>
      <c r="G129" s="32">
        <v>240</v>
      </c>
      <c r="H129" s="104">
        <v>0</v>
      </c>
      <c r="I129" s="104">
        <v>0</v>
      </c>
    </row>
    <row r="130" spans="1:9" ht="42" customHeight="1">
      <c r="A130" s="41"/>
      <c r="B130" s="296" t="s">
        <v>315</v>
      </c>
      <c r="C130" s="42"/>
      <c r="D130" s="27" t="s">
        <v>16</v>
      </c>
      <c r="E130" s="27" t="s">
        <v>140</v>
      </c>
      <c r="F130" s="37" t="s">
        <v>316</v>
      </c>
      <c r="G130" s="28"/>
      <c r="H130" s="298">
        <f>H131</f>
        <v>1425</v>
      </c>
      <c r="I130" s="298">
        <f>I131</f>
        <v>1850</v>
      </c>
    </row>
    <row r="131" spans="1:9" ht="13.5" customHeight="1">
      <c r="A131" s="41"/>
      <c r="B131" s="30" t="s">
        <v>267</v>
      </c>
      <c r="C131" s="42"/>
      <c r="D131" s="31" t="s">
        <v>16</v>
      </c>
      <c r="E131" s="31" t="s">
        <v>140</v>
      </c>
      <c r="F131" s="35" t="s">
        <v>317</v>
      </c>
      <c r="G131" s="28"/>
      <c r="H131" s="299">
        <f>H132</f>
        <v>1425</v>
      </c>
      <c r="I131" s="299">
        <f>I132</f>
        <v>1850</v>
      </c>
    </row>
    <row r="132" spans="1:9" ht="15">
      <c r="A132" s="41"/>
      <c r="B132" s="30" t="s">
        <v>267</v>
      </c>
      <c r="C132" s="42"/>
      <c r="D132" s="31" t="s">
        <v>16</v>
      </c>
      <c r="E132" s="31" t="s">
        <v>140</v>
      </c>
      <c r="F132" s="35" t="s">
        <v>318</v>
      </c>
      <c r="G132" s="28"/>
      <c r="H132" s="299">
        <f>H133+H136</f>
        <v>1425</v>
      </c>
      <c r="I132" s="299">
        <f>I133+I136</f>
        <v>1850</v>
      </c>
    </row>
    <row r="133" spans="1:9" ht="29.25" customHeight="1">
      <c r="A133" s="41"/>
      <c r="B133" s="30" t="s">
        <v>137</v>
      </c>
      <c r="C133" s="32"/>
      <c r="D133" s="31" t="s">
        <v>16</v>
      </c>
      <c r="E133" s="31" t="s">
        <v>140</v>
      </c>
      <c r="F133" s="35" t="s">
        <v>580</v>
      </c>
      <c r="G133" s="32" t="s">
        <v>51</v>
      </c>
      <c r="H133" s="299">
        <f>H135</f>
        <v>225</v>
      </c>
      <c r="I133" s="299">
        <f>I135</f>
        <v>300</v>
      </c>
    </row>
    <row r="134" spans="1:9" ht="26.25">
      <c r="A134" s="41"/>
      <c r="B134" s="30" t="s">
        <v>73</v>
      </c>
      <c r="C134" s="32"/>
      <c r="D134" s="31" t="s">
        <v>16</v>
      </c>
      <c r="E134" s="31" t="s">
        <v>140</v>
      </c>
      <c r="F134" s="35" t="s">
        <v>580</v>
      </c>
      <c r="G134" s="32">
        <v>200</v>
      </c>
      <c r="H134" s="299">
        <f>H135</f>
        <v>225</v>
      </c>
      <c r="I134" s="299">
        <f>I135</f>
        <v>300</v>
      </c>
    </row>
    <row r="135" spans="1:9" ht="26.25">
      <c r="A135" s="41"/>
      <c r="B135" s="30" t="s">
        <v>74</v>
      </c>
      <c r="C135" s="32"/>
      <c r="D135" s="31" t="s">
        <v>16</v>
      </c>
      <c r="E135" s="31" t="s">
        <v>140</v>
      </c>
      <c r="F135" s="35" t="s">
        <v>580</v>
      </c>
      <c r="G135" s="32">
        <v>240</v>
      </c>
      <c r="H135" s="299">
        <v>225</v>
      </c>
      <c r="I135" s="299">
        <v>300</v>
      </c>
    </row>
    <row r="136" spans="1:9" ht="15">
      <c r="A136" s="41"/>
      <c r="B136" s="30" t="s">
        <v>143</v>
      </c>
      <c r="C136" s="32"/>
      <c r="D136" s="31" t="s">
        <v>16</v>
      </c>
      <c r="E136" s="31" t="s">
        <v>140</v>
      </c>
      <c r="F136" s="35" t="s">
        <v>581</v>
      </c>
      <c r="G136" s="32" t="s">
        <v>51</v>
      </c>
      <c r="H136" s="299">
        <f>H138</f>
        <v>1200</v>
      </c>
      <c r="I136" s="299">
        <f>I138</f>
        <v>1550</v>
      </c>
    </row>
    <row r="137" spans="1:9" ht="26.25">
      <c r="A137" s="41"/>
      <c r="B137" s="30" t="s">
        <v>73</v>
      </c>
      <c r="C137" s="32"/>
      <c r="D137" s="31" t="s">
        <v>16</v>
      </c>
      <c r="E137" s="31" t="s">
        <v>140</v>
      </c>
      <c r="F137" s="35" t="s">
        <v>581</v>
      </c>
      <c r="G137" s="32">
        <v>200</v>
      </c>
      <c r="H137" s="299">
        <f>H138</f>
        <v>1200</v>
      </c>
      <c r="I137" s="299">
        <f>I138</f>
        <v>1550</v>
      </c>
    </row>
    <row r="138" spans="1:9" ht="25.5">
      <c r="A138" s="29"/>
      <c r="B138" s="30" t="s">
        <v>74</v>
      </c>
      <c r="C138" s="32"/>
      <c r="D138" s="31" t="s">
        <v>16</v>
      </c>
      <c r="E138" s="31" t="s">
        <v>140</v>
      </c>
      <c r="F138" s="35" t="s">
        <v>581</v>
      </c>
      <c r="G138" s="32">
        <v>240</v>
      </c>
      <c r="H138" s="299">
        <v>1200</v>
      </c>
      <c r="I138" s="299">
        <v>1550</v>
      </c>
    </row>
    <row r="139" spans="1:9" ht="25.5">
      <c r="A139" s="46"/>
      <c r="B139" s="302" t="s">
        <v>156</v>
      </c>
      <c r="C139" s="47"/>
      <c r="D139" s="47" t="s">
        <v>16</v>
      </c>
      <c r="E139" s="47" t="s">
        <v>157</v>
      </c>
      <c r="F139" s="47"/>
      <c r="G139" s="48"/>
      <c r="H139" s="303">
        <f>H140+H156+H162</f>
        <v>77</v>
      </c>
      <c r="I139" s="303">
        <f>I140+I156+I162</f>
        <v>102</v>
      </c>
    </row>
    <row r="140" spans="1:9" ht="40.5" hidden="1">
      <c r="A140" s="45"/>
      <c r="B140" s="291" t="s">
        <v>131</v>
      </c>
      <c r="C140" s="27"/>
      <c r="D140" s="27" t="s">
        <v>16</v>
      </c>
      <c r="E140" s="27" t="s">
        <v>157</v>
      </c>
      <c r="F140" s="27" t="s">
        <v>132</v>
      </c>
      <c r="G140" s="27" t="s">
        <v>80</v>
      </c>
      <c r="H140" s="132">
        <f>H141</f>
        <v>0</v>
      </c>
      <c r="I140" s="132">
        <f>I141</f>
        <v>0</v>
      </c>
    </row>
    <row r="141" spans="1:9" ht="63.75" hidden="1">
      <c r="A141" s="29"/>
      <c r="B141" s="30" t="s">
        <v>145</v>
      </c>
      <c r="C141" s="31"/>
      <c r="D141" s="31" t="s">
        <v>16</v>
      </c>
      <c r="E141" s="31" t="s">
        <v>157</v>
      </c>
      <c r="F141" s="31" t="s">
        <v>146</v>
      </c>
      <c r="G141" s="32"/>
      <c r="H141" s="104">
        <f>H142+H152</f>
        <v>0</v>
      </c>
      <c r="I141" s="104">
        <f>I142+I152</f>
        <v>0</v>
      </c>
    </row>
    <row r="142" spans="1:9" ht="63.75" hidden="1">
      <c r="A142" s="29"/>
      <c r="B142" s="30" t="s">
        <v>153</v>
      </c>
      <c r="C142" s="31"/>
      <c r="D142" s="31" t="s">
        <v>16</v>
      </c>
      <c r="E142" s="31" t="s">
        <v>157</v>
      </c>
      <c r="F142" s="31" t="s">
        <v>154</v>
      </c>
      <c r="G142" s="32"/>
      <c r="H142" s="104">
        <f>H143+H149+H148</f>
        <v>0</v>
      </c>
      <c r="I142" s="104">
        <f>I143+I149+I148</f>
        <v>0</v>
      </c>
    </row>
    <row r="143" spans="1:9" ht="25.5" hidden="1">
      <c r="A143" s="29"/>
      <c r="B143" s="266" t="s">
        <v>156</v>
      </c>
      <c r="C143" s="31"/>
      <c r="D143" s="31" t="s">
        <v>16</v>
      </c>
      <c r="E143" s="31" t="s">
        <v>157</v>
      </c>
      <c r="F143" s="31" t="s">
        <v>449</v>
      </c>
      <c r="G143" s="32"/>
      <c r="H143" s="104">
        <f>H145</f>
        <v>0</v>
      </c>
      <c r="I143" s="104">
        <f>I145</f>
        <v>0</v>
      </c>
    </row>
    <row r="144" spans="1:9" ht="25.5" hidden="1">
      <c r="A144" s="29"/>
      <c r="B144" s="266" t="s">
        <v>73</v>
      </c>
      <c r="C144" s="31"/>
      <c r="D144" s="31" t="s">
        <v>16</v>
      </c>
      <c r="E144" s="31" t="s">
        <v>157</v>
      </c>
      <c r="F144" s="31" t="s">
        <v>449</v>
      </c>
      <c r="G144" s="32">
        <v>200</v>
      </c>
      <c r="H144" s="104">
        <f>H145</f>
        <v>0</v>
      </c>
      <c r="I144" s="104">
        <f>I145</f>
        <v>0</v>
      </c>
    </row>
    <row r="145" spans="1:9" ht="25.5" hidden="1">
      <c r="A145" s="29"/>
      <c r="B145" s="30" t="s">
        <v>74</v>
      </c>
      <c r="C145" s="31"/>
      <c r="D145" s="31" t="s">
        <v>16</v>
      </c>
      <c r="E145" s="31" t="s">
        <v>157</v>
      </c>
      <c r="F145" s="31" t="s">
        <v>449</v>
      </c>
      <c r="G145" s="32">
        <v>240</v>
      </c>
      <c r="H145" s="104">
        <v>0</v>
      </c>
      <c r="I145" s="104">
        <v>0</v>
      </c>
    </row>
    <row r="146" spans="1:9" ht="25.5" hidden="1">
      <c r="A146" s="29"/>
      <c r="B146" s="266" t="s">
        <v>450</v>
      </c>
      <c r="C146" s="31"/>
      <c r="D146" s="31" t="s">
        <v>16</v>
      </c>
      <c r="E146" s="31" t="s">
        <v>157</v>
      </c>
      <c r="F146" s="31" t="s">
        <v>158</v>
      </c>
      <c r="G146" s="32"/>
      <c r="H146" s="104">
        <f>H148</f>
        <v>0</v>
      </c>
      <c r="I146" s="104">
        <f>I148</f>
        <v>0</v>
      </c>
    </row>
    <row r="147" spans="1:9" ht="25.5" hidden="1">
      <c r="A147" s="29"/>
      <c r="B147" s="266" t="s">
        <v>73</v>
      </c>
      <c r="C147" s="31"/>
      <c r="D147" s="31" t="s">
        <v>16</v>
      </c>
      <c r="E147" s="31" t="s">
        <v>157</v>
      </c>
      <c r="F147" s="31" t="s">
        <v>158</v>
      </c>
      <c r="G147" s="32">
        <v>200</v>
      </c>
      <c r="H147" s="104">
        <f>H148</f>
        <v>0</v>
      </c>
      <c r="I147" s="104">
        <f>I148</f>
        <v>0</v>
      </c>
    </row>
    <row r="148" spans="1:9" ht="25.5" hidden="1">
      <c r="A148" s="29"/>
      <c r="B148" s="30" t="s">
        <v>74</v>
      </c>
      <c r="C148" s="31"/>
      <c r="D148" s="31" t="s">
        <v>16</v>
      </c>
      <c r="E148" s="31" t="s">
        <v>157</v>
      </c>
      <c r="F148" s="31" t="s">
        <v>158</v>
      </c>
      <c r="G148" s="32">
        <v>240</v>
      </c>
      <c r="H148" s="104">
        <v>0</v>
      </c>
      <c r="I148" s="104">
        <v>0</v>
      </c>
    </row>
    <row r="149" spans="1:9" ht="25.5" hidden="1">
      <c r="A149" s="29"/>
      <c r="B149" s="266" t="s">
        <v>156</v>
      </c>
      <c r="C149" s="31"/>
      <c r="D149" s="31" t="s">
        <v>16</v>
      </c>
      <c r="E149" s="31" t="s">
        <v>157</v>
      </c>
      <c r="F149" s="31" t="s">
        <v>155</v>
      </c>
      <c r="G149" s="32"/>
      <c r="H149" s="104">
        <f>H151</f>
        <v>0</v>
      </c>
      <c r="I149" s="104">
        <f>I151</f>
        <v>0</v>
      </c>
    </row>
    <row r="150" spans="1:9" ht="25.5" hidden="1">
      <c r="A150" s="29"/>
      <c r="B150" s="266" t="s">
        <v>73</v>
      </c>
      <c r="C150" s="31"/>
      <c r="D150" s="31" t="s">
        <v>16</v>
      </c>
      <c r="E150" s="31" t="s">
        <v>157</v>
      </c>
      <c r="F150" s="31" t="s">
        <v>155</v>
      </c>
      <c r="G150" s="32">
        <v>200</v>
      </c>
      <c r="H150" s="104">
        <f>H151</f>
        <v>0</v>
      </c>
      <c r="I150" s="104">
        <f>I151</f>
        <v>0</v>
      </c>
    </row>
    <row r="151" spans="1:9" ht="25.5" hidden="1">
      <c r="A151" s="29"/>
      <c r="B151" s="30" t="s">
        <v>74</v>
      </c>
      <c r="C151" s="31"/>
      <c r="D151" s="31" t="s">
        <v>16</v>
      </c>
      <c r="E151" s="31" t="s">
        <v>157</v>
      </c>
      <c r="F151" s="31" t="s">
        <v>155</v>
      </c>
      <c r="G151" s="32">
        <v>240</v>
      </c>
      <c r="H151" s="104">
        <v>0</v>
      </c>
      <c r="I151" s="104">
        <v>0</v>
      </c>
    </row>
    <row r="152" spans="1:9" ht="51" hidden="1">
      <c r="A152" s="29"/>
      <c r="B152" s="266" t="s">
        <v>159</v>
      </c>
      <c r="C152" s="31"/>
      <c r="D152" s="31" t="s">
        <v>16</v>
      </c>
      <c r="E152" s="31" t="s">
        <v>157</v>
      </c>
      <c r="F152" s="31" t="s">
        <v>17</v>
      </c>
      <c r="G152" s="32"/>
      <c r="H152" s="104">
        <f>H153</f>
        <v>0</v>
      </c>
      <c r="I152" s="104">
        <f>I153</f>
        <v>0</v>
      </c>
    </row>
    <row r="153" spans="1:9" ht="25.5" hidden="1">
      <c r="A153" s="29"/>
      <c r="B153" s="266" t="s">
        <v>156</v>
      </c>
      <c r="C153" s="31"/>
      <c r="D153" s="31" t="s">
        <v>16</v>
      </c>
      <c r="E153" s="31" t="s">
        <v>157</v>
      </c>
      <c r="F153" s="31" t="s">
        <v>160</v>
      </c>
      <c r="G153" s="32"/>
      <c r="H153" s="104">
        <f>H155</f>
        <v>0</v>
      </c>
      <c r="I153" s="104">
        <f>I155</f>
        <v>0</v>
      </c>
    </row>
    <row r="154" spans="1:9" ht="25.5" hidden="1">
      <c r="A154" s="29"/>
      <c r="B154" s="266" t="s">
        <v>73</v>
      </c>
      <c r="C154" s="31"/>
      <c r="D154" s="31" t="s">
        <v>16</v>
      </c>
      <c r="E154" s="31" t="s">
        <v>157</v>
      </c>
      <c r="F154" s="31" t="s">
        <v>160</v>
      </c>
      <c r="G154" s="32">
        <v>200</v>
      </c>
      <c r="H154" s="104">
        <f>H155</f>
        <v>0</v>
      </c>
      <c r="I154" s="104">
        <f>I155</f>
        <v>0</v>
      </c>
    </row>
    <row r="155" spans="1:9" ht="25.5" hidden="1">
      <c r="A155" s="29"/>
      <c r="B155" s="30" t="s">
        <v>74</v>
      </c>
      <c r="C155" s="31"/>
      <c r="D155" s="31" t="s">
        <v>16</v>
      </c>
      <c r="E155" s="31" t="s">
        <v>157</v>
      </c>
      <c r="F155" s="31" t="s">
        <v>160</v>
      </c>
      <c r="G155" s="32">
        <v>240</v>
      </c>
      <c r="H155" s="104">
        <v>0</v>
      </c>
      <c r="I155" s="104">
        <v>0</v>
      </c>
    </row>
    <row r="156" spans="1:9" ht="39.75" customHeight="1">
      <c r="A156" s="39"/>
      <c r="B156" s="291" t="s">
        <v>263</v>
      </c>
      <c r="C156" s="27"/>
      <c r="D156" s="27" t="s">
        <v>16</v>
      </c>
      <c r="E156" s="27" t="s">
        <v>157</v>
      </c>
      <c r="F156" s="28" t="s">
        <v>264</v>
      </c>
      <c r="G156" s="27"/>
      <c r="H156" s="132">
        <f aca="true" t="shared" si="10" ref="H156:I158">H157</f>
        <v>2</v>
      </c>
      <c r="I156" s="132">
        <f t="shared" si="10"/>
        <v>2</v>
      </c>
    </row>
    <row r="157" spans="1:9" ht="26.25">
      <c r="A157" s="39"/>
      <c r="B157" s="30" t="s">
        <v>265</v>
      </c>
      <c r="C157" s="31"/>
      <c r="D157" s="31" t="s">
        <v>16</v>
      </c>
      <c r="E157" s="31" t="s">
        <v>157</v>
      </c>
      <c r="F157" s="31" t="s">
        <v>266</v>
      </c>
      <c r="G157" s="27"/>
      <c r="H157" s="103">
        <f t="shared" si="10"/>
        <v>2</v>
      </c>
      <c r="I157" s="103">
        <f t="shared" si="10"/>
        <v>2</v>
      </c>
    </row>
    <row r="158" spans="1:9" ht="13.5">
      <c r="A158" s="39"/>
      <c r="B158" s="30" t="s">
        <v>267</v>
      </c>
      <c r="C158" s="31"/>
      <c r="D158" s="31" t="s">
        <v>16</v>
      </c>
      <c r="E158" s="31" t="s">
        <v>157</v>
      </c>
      <c r="F158" s="31" t="s">
        <v>268</v>
      </c>
      <c r="G158" s="27"/>
      <c r="H158" s="103">
        <f t="shared" si="10"/>
        <v>2</v>
      </c>
      <c r="I158" s="103">
        <f t="shared" si="10"/>
        <v>2</v>
      </c>
    </row>
    <row r="159" spans="1:9" ht="63.75">
      <c r="A159" s="39"/>
      <c r="B159" s="281" t="s">
        <v>487</v>
      </c>
      <c r="C159" s="32"/>
      <c r="D159" s="31" t="s">
        <v>16</v>
      </c>
      <c r="E159" s="31" t="s">
        <v>157</v>
      </c>
      <c r="F159" s="32" t="s">
        <v>290</v>
      </c>
      <c r="G159" s="32" t="s">
        <v>51</v>
      </c>
      <c r="H159" s="103">
        <f>H161</f>
        <v>2</v>
      </c>
      <c r="I159" s="103">
        <f>I161</f>
        <v>2</v>
      </c>
    </row>
    <row r="160" spans="1:9" ht="25.5">
      <c r="A160" s="39"/>
      <c r="B160" s="30" t="s">
        <v>73</v>
      </c>
      <c r="C160" s="32"/>
      <c r="D160" s="31" t="s">
        <v>16</v>
      </c>
      <c r="E160" s="31" t="s">
        <v>157</v>
      </c>
      <c r="F160" s="32" t="s">
        <v>290</v>
      </c>
      <c r="G160" s="32">
        <v>200</v>
      </c>
      <c r="H160" s="103">
        <f>H161</f>
        <v>2</v>
      </c>
      <c r="I160" s="103">
        <f>I161</f>
        <v>2</v>
      </c>
    </row>
    <row r="161" spans="1:9" ht="25.5">
      <c r="A161" s="39"/>
      <c r="B161" s="30" t="s">
        <v>74</v>
      </c>
      <c r="C161" s="32"/>
      <c r="D161" s="31" t="s">
        <v>16</v>
      </c>
      <c r="E161" s="31" t="s">
        <v>157</v>
      </c>
      <c r="F161" s="32" t="s">
        <v>290</v>
      </c>
      <c r="G161" s="35" t="s">
        <v>75</v>
      </c>
      <c r="H161" s="103">
        <v>2</v>
      </c>
      <c r="I161" s="103">
        <v>2</v>
      </c>
    </row>
    <row r="162" spans="1:9" ht="45" customHeight="1">
      <c r="A162" s="41"/>
      <c r="B162" s="296" t="s">
        <v>315</v>
      </c>
      <c r="C162" s="42"/>
      <c r="D162" s="27" t="s">
        <v>16</v>
      </c>
      <c r="E162" s="27" t="s">
        <v>157</v>
      </c>
      <c r="F162" s="37" t="s">
        <v>316</v>
      </c>
      <c r="G162" s="28"/>
      <c r="H162" s="298">
        <f aca="true" t="shared" si="11" ref="H162:I164">H163</f>
        <v>75</v>
      </c>
      <c r="I162" s="298">
        <f t="shared" si="11"/>
        <v>100</v>
      </c>
    </row>
    <row r="163" spans="1:9" ht="15">
      <c r="A163" s="41"/>
      <c r="B163" s="30" t="s">
        <v>267</v>
      </c>
      <c r="C163" s="42"/>
      <c r="D163" s="31" t="s">
        <v>16</v>
      </c>
      <c r="E163" s="31" t="s">
        <v>157</v>
      </c>
      <c r="F163" s="35" t="s">
        <v>317</v>
      </c>
      <c r="G163" s="28"/>
      <c r="H163" s="299">
        <f t="shared" si="11"/>
        <v>75</v>
      </c>
      <c r="I163" s="299">
        <f t="shared" si="11"/>
        <v>100</v>
      </c>
    </row>
    <row r="164" spans="1:9" ht="15">
      <c r="A164" s="41"/>
      <c r="B164" s="30" t="s">
        <v>267</v>
      </c>
      <c r="C164" s="42"/>
      <c r="D164" s="31" t="s">
        <v>16</v>
      </c>
      <c r="E164" s="31" t="s">
        <v>157</v>
      </c>
      <c r="F164" s="35" t="s">
        <v>318</v>
      </c>
      <c r="G164" s="28"/>
      <c r="H164" s="299">
        <f t="shared" si="11"/>
        <v>75</v>
      </c>
      <c r="I164" s="299">
        <f t="shared" si="11"/>
        <v>100</v>
      </c>
    </row>
    <row r="165" spans="1:9" ht="25.5">
      <c r="A165" s="41"/>
      <c r="B165" s="266" t="s">
        <v>156</v>
      </c>
      <c r="C165" s="32"/>
      <c r="D165" s="31" t="s">
        <v>16</v>
      </c>
      <c r="E165" s="31" t="s">
        <v>157</v>
      </c>
      <c r="F165" s="35" t="s">
        <v>572</v>
      </c>
      <c r="G165" s="32" t="s">
        <v>51</v>
      </c>
      <c r="H165" s="299">
        <f>H167</f>
        <v>75</v>
      </c>
      <c r="I165" s="299">
        <f>I167</f>
        <v>100</v>
      </c>
    </row>
    <row r="166" spans="1:9" ht="25.5">
      <c r="A166" s="41"/>
      <c r="B166" s="266" t="s">
        <v>73</v>
      </c>
      <c r="C166" s="32"/>
      <c r="D166" s="31" t="s">
        <v>16</v>
      </c>
      <c r="E166" s="31" t="s">
        <v>157</v>
      </c>
      <c r="F166" s="35" t="s">
        <v>572</v>
      </c>
      <c r="G166" s="32">
        <v>200</v>
      </c>
      <c r="H166" s="299">
        <f>H167</f>
        <v>75</v>
      </c>
      <c r="I166" s="299">
        <f>I167</f>
        <v>100</v>
      </c>
    </row>
    <row r="167" spans="1:9" ht="26.25">
      <c r="A167" s="41"/>
      <c r="B167" s="30" t="s">
        <v>74</v>
      </c>
      <c r="C167" s="32"/>
      <c r="D167" s="31" t="s">
        <v>16</v>
      </c>
      <c r="E167" s="31" t="s">
        <v>157</v>
      </c>
      <c r="F167" s="35" t="s">
        <v>572</v>
      </c>
      <c r="G167" s="32">
        <v>240</v>
      </c>
      <c r="H167" s="299">
        <v>75</v>
      </c>
      <c r="I167" s="299">
        <v>100</v>
      </c>
    </row>
    <row r="168" spans="1:9" s="3" customFormat="1" ht="15.75">
      <c r="A168" s="20" t="s">
        <v>21</v>
      </c>
      <c r="B168" s="287" t="s">
        <v>19</v>
      </c>
      <c r="C168" s="43"/>
      <c r="D168" s="43" t="s">
        <v>20</v>
      </c>
      <c r="E168" s="43" t="s">
        <v>51</v>
      </c>
      <c r="F168" s="43" t="s">
        <v>51</v>
      </c>
      <c r="G168" s="43" t="s">
        <v>51</v>
      </c>
      <c r="H168" s="301">
        <f>H169+H196</f>
        <v>10800</v>
      </c>
      <c r="I168" s="301">
        <f>I169+I196</f>
        <v>8050</v>
      </c>
    </row>
    <row r="169" spans="1:9" ht="12.75">
      <c r="A169" s="23"/>
      <c r="B169" s="289" t="s">
        <v>174</v>
      </c>
      <c r="C169" s="24"/>
      <c r="D169" s="24" t="s">
        <v>20</v>
      </c>
      <c r="E169" s="24" t="s">
        <v>175</v>
      </c>
      <c r="F169" s="24" t="s">
        <v>51</v>
      </c>
      <c r="G169" s="24" t="s">
        <v>51</v>
      </c>
      <c r="H169" s="290">
        <f>H170+H184</f>
        <v>9600</v>
      </c>
      <c r="I169" s="290">
        <f>I170+I184</f>
        <v>7750</v>
      </c>
    </row>
    <row r="170" spans="1:9" s="4" customFormat="1" ht="39.75" customHeight="1" hidden="1">
      <c r="A170" s="49"/>
      <c r="B170" s="291" t="s">
        <v>168</v>
      </c>
      <c r="C170" s="27"/>
      <c r="D170" s="27" t="s">
        <v>20</v>
      </c>
      <c r="E170" s="27" t="s">
        <v>175</v>
      </c>
      <c r="F170" s="27" t="s">
        <v>169</v>
      </c>
      <c r="G170" s="27"/>
      <c r="H170" s="132">
        <f>H171</f>
        <v>0</v>
      </c>
      <c r="I170" s="132">
        <f>I171</f>
        <v>0</v>
      </c>
    </row>
    <row r="171" spans="1:9" ht="63.75" hidden="1">
      <c r="A171" s="29"/>
      <c r="B171" s="30" t="s">
        <v>170</v>
      </c>
      <c r="C171" s="31"/>
      <c r="D171" s="31" t="s">
        <v>20</v>
      </c>
      <c r="E171" s="31" t="s">
        <v>175</v>
      </c>
      <c r="F171" s="31" t="s">
        <v>171</v>
      </c>
      <c r="G171" s="31"/>
      <c r="H171" s="104">
        <f>H172+H175+H181+H178</f>
        <v>0</v>
      </c>
      <c r="I171" s="104">
        <f>I172+I175+I181+I178</f>
        <v>0</v>
      </c>
    </row>
    <row r="172" spans="1:9" ht="25.5" hidden="1">
      <c r="A172" s="29"/>
      <c r="B172" s="30" t="s">
        <v>172</v>
      </c>
      <c r="C172" s="31"/>
      <c r="D172" s="31" t="s">
        <v>20</v>
      </c>
      <c r="E172" s="31" t="s">
        <v>175</v>
      </c>
      <c r="F172" s="31" t="s">
        <v>173</v>
      </c>
      <c r="G172" s="31"/>
      <c r="H172" s="104">
        <f>H174</f>
        <v>0</v>
      </c>
      <c r="I172" s="104">
        <f>I174</f>
        <v>0</v>
      </c>
    </row>
    <row r="173" spans="1:9" ht="25.5" hidden="1">
      <c r="A173" s="29"/>
      <c r="B173" s="30" t="s">
        <v>73</v>
      </c>
      <c r="C173" s="31"/>
      <c r="D173" s="31" t="s">
        <v>20</v>
      </c>
      <c r="E173" s="31" t="s">
        <v>175</v>
      </c>
      <c r="F173" s="31" t="s">
        <v>173</v>
      </c>
      <c r="G173" s="31" t="s">
        <v>101</v>
      </c>
      <c r="H173" s="104">
        <f>H174</f>
        <v>0</v>
      </c>
      <c r="I173" s="104">
        <f>I174</f>
        <v>0</v>
      </c>
    </row>
    <row r="174" spans="1:9" ht="25.5" hidden="1">
      <c r="A174" s="29"/>
      <c r="B174" s="30" t="s">
        <v>74</v>
      </c>
      <c r="C174" s="31"/>
      <c r="D174" s="31" t="s">
        <v>20</v>
      </c>
      <c r="E174" s="31" t="s">
        <v>175</v>
      </c>
      <c r="F174" s="31" t="s">
        <v>173</v>
      </c>
      <c r="G174" s="31" t="s">
        <v>75</v>
      </c>
      <c r="H174" s="104">
        <v>0</v>
      </c>
      <c r="I174" s="104">
        <v>0</v>
      </c>
    </row>
    <row r="175" spans="1:9" ht="25.5" customHeight="1" hidden="1">
      <c r="A175" s="29"/>
      <c r="B175" s="30" t="s">
        <v>176</v>
      </c>
      <c r="C175" s="31"/>
      <c r="D175" s="31" t="s">
        <v>20</v>
      </c>
      <c r="E175" s="31" t="s">
        <v>175</v>
      </c>
      <c r="F175" s="31" t="s">
        <v>177</v>
      </c>
      <c r="G175" s="31"/>
      <c r="H175" s="104">
        <f>H177</f>
        <v>0</v>
      </c>
      <c r="I175" s="104">
        <f>I177</f>
        <v>0</v>
      </c>
    </row>
    <row r="176" spans="1:9" ht="25.5" customHeight="1" hidden="1">
      <c r="A176" s="29"/>
      <c r="B176" s="30" t="s">
        <v>73</v>
      </c>
      <c r="C176" s="31"/>
      <c r="D176" s="31" t="s">
        <v>20</v>
      </c>
      <c r="E176" s="31" t="s">
        <v>175</v>
      </c>
      <c r="F176" s="31" t="s">
        <v>177</v>
      </c>
      <c r="G176" s="31" t="s">
        <v>101</v>
      </c>
      <c r="H176" s="104">
        <f>H177</f>
        <v>0</v>
      </c>
      <c r="I176" s="104">
        <f>I177</f>
        <v>0</v>
      </c>
    </row>
    <row r="177" spans="1:9" ht="25.5" hidden="1">
      <c r="A177" s="29"/>
      <c r="B177" s="30" t="s">
        <v>74</v>
      </c>
      <c r="C177" s="31"/>
      <c r="D177" s="31" t="s">
        <v>20</v>
      </c>
      <c r="E177" s="31" t="s">
        <v>175</v>
      </c>
      <c r="F177" s="31" t="s">
        <v>177</v>
      </c>
      <c r="G177" s="31" t="s">
        <v>75</v>
      </c>
      <c r="H177" s="104">
        <v>0</v>
      </c>
      <c r="I177" s="104">
        <v>0</v>
      </c>
    </row>
    <row r="178" spans="1:9" ht="38.25" hidden="1">
      <c r="A178" s="29"/>
      <c r="B178" s="30" t="s">
        <v>178</v>
      </c>
      <c r="C178" s="31"/>
      <c r="D178" s="31" t="s">
        <v>20</v>
      </c>
      <c r="E178" s="31" t="s">
        <v>175</v>
      </c>
      <c r="F178" s="31" t="s">
        <v>179</v>
      </c>
      <c r="G178" s="31"/>
      <c r="H178" s="104">
        <f>H180</f>
        <v>0</v>
      </c>
      <c r="I178" s="104">
        <f>I180</f>
        <v>0</v>
      </c>
    </row>
    <row r="179" spans="1:9" ht="25.5" hidden="1">
      <c r="A179" s="29"/>
      <c r="B179" s="30" t="s">
        <v>73</v>
      </c>
      <c r="C179" s="31"/>
      <c r="D179" s="31" t="s">
        <v>20</v>
      </c>
      <c r="E179" s="31" t="s">
        <v>175</v>
      </c>
      <c r="F179" s="31" t="s">
        <v>179</v>
      </c>
      <c r="G179" s="31" t="s">
        <v>101</v>
      </c>
      <c r="H179" s="104">
        <f>H180</f>
        <v>0</v>
      </c>
      <c r="I179" s="104">
        <f>I180</f>
        <v>0</v>
      </c>
    </row>
    <row r="180" spans="1:9" ht="25.5" hidden="1">
      <c r="A180" s="29"/>
      <c r="B180" s="30" t="s">
        <v>74</v>
      </c>
      <c r="C180" s="31"/>
      <c r="D180" s="31" t="s">
        <v>20</v>
      </c>
      <c r="E180" s="31" t="s">
        <v>175</v>
      </c>
      <c r="F180" s="31" t="s">
        <v>179</v>
      </c>
      <c r="G180" s="31" t="s">
        <v>75</v>
      </c>
      <c r="H180" s="104">
        <v>0</v>
      </c>
      <c r="I180" s="104">
        <v>0</v>
      </c>
    </row>
    <row r="181" spans="1:9" ht="39.75" customHeight="1" hidden="1">
      <c r="A181" s="29"/>
      <c r="B181" s="30" t="s">
        <v>180</v>
      </c>
      <c r="C181" s="31"/>
      <c r="D181" s="31" t="s">
        <v>20</v>
      </c>
      <c r="E181" s="31" t="s">
        <v>175</v>
      </c>
      <c r="F181" s="31" t="s">
        <v>181</v>
      </c>
      <c r="G181" s="31"/>
      <c r="H181" s="104">
        <f>H182</f>
        <v>0</v>
      </c>
      <c r="I181" s="104">
        <f>I182</f>
        <v>0</v>
      </c>
    </row>
    <row r="182" spans="1:9" ht="27" customHeight="1" hidden="1">
      <c r="A182" s="29"/>
      <c r="B182" s="30" t="s">
        <v>73</v>
      </c>
      <c r="C182" s="31"/>
      <c r="D182" s="31" t="s">
        <v>20</v>
      </c>
      <c r="E182" s="31" t="s">
        <v>175</v>
      </c>
      <c r="F182" s="31" t="s">
        <v>181</v>
      </c>
      <c r="G182" s="31" t="s">
        <v>101</v>
      </c>
      <c r="H182" s="104">
        <f>H183</f>
        <v>0</v>
      </c>
      <c r="I182" s="104">
        <f>I183</f>
        <v>0</v>
      </c>
    </row>
    <row r="183" spans="1:9" ht="27" customHeight="1" hidden="1">
      <c r="A183" s="29"/>
      <c r="B183" s="30" t="s">
        <v>74</v>
      </c>
      <c r="C183" s="31"/>
      <c r="D183" s="31" t="s">
        <v>20</v>
      </c>
      <c r="E183" s="31" t="s">
        <v>175</v>
      </c>
      <c r="F183" s="31" t="s">
        <v>181</v>
      </c>
      <c r="G183" s="31" t="s">
        <v>75</v>
      </c>
      <c r="H183" s="104">
        <v>0</v>
      </c>
      <c r="I183" s="104">
        <v>0</v>
      </c>
    </row>
    <row r="184" spans="1:9" ht="45" customHeight="1">
      <c r="A184" s="29"/>
      <c r="B184" s="296" t="s">
        <v>315</v>
      </c>
      <c r="C184" s="42"/>
      <c r="D184" s="27" t="s">
        <v>20</v>
      </c>
      <c r="E184" s="27" t="s">
        <v>175</v>
      </c>
      <c r="F184" s="37" t="s">
        <v>316</v>
      </c>
      <c r="G184" s="28"/>
      <c r="H184" s="298">
        <f>H185</f>
        <v>9600</v>
      </c>
      <c r="I184" s="298">
        <f>I185</f>
        <v>7750</v>
      </c>
    </row>
    <row r="185" spans="1:9" ht="27" customHeight="1">
      <c r="A185" s="29"/>
      <c r="B185" s="30" t="s">
        <v>267</v>
      </c>
      <c r="C185" s="42"/>
      <c r="D185" s="31" t="s">
        <v>20</v>
      </c>
      <c r="E185" s="31" t="s">
        <v>175</v>
      </c>
      <c r="F185" s="35" t="s">
        <v>317</v>
      </c>
      <c r="G185" s="28"/>
      <c r="H185" s="299">
        <f>H186</f>
        <v>9600</v>
      </c>
      <c r="I185" s="299">
        <f>I186</f>
        <v>7750</v>
      </c>
    </row>
    <row r="186" spans="1:9" ht="27" customHeight="1">
      <c r="A186" s="29"/>
      <c r="B186" s="30" t="s">
        <v>267</v>
      </c>
      <c r="C186" s="42"/>
      <c r="D186" s="31" t="s">
        <v>20</v>
      </c>
      <c r="E186" s="31" t="s">
        <v>175</v>
      </c>
      <c r="F186" s="35" t="s">
        <v>318</v>
      </c>
      <c r="G186" s="28"/>
      <c r="H186" s="299">
        <f>H187+H190+H193</f>
        <v>9600</v>
      </c>
      <c r="I186" s="299">
        <f>I187+I190+I193</f>
        <v>7750</v>
      </c>
    </row>
    <row r="187" spans="1:9" ht="27" customHeight="1">
      <c r="A187" s="29"/>
      <c r="B187" s="30" t="s">
        <v>172</v>
      </c>
      <c r="C187" s="32"/>
      <c r="D187" s="31" t="s">
        <v>20</v>
      </c>
      <c r="E187" s="31" t="s">
        <v>175</v>
      </c>
      <c r="F187" s="35" t="s">
        <v>561</v>
      </c>
      <c r="G187" s="32" t="s">
        <v>51</v>
      </c>
      <c r="H187" s="299">
        <f>H189</f>
        <v>2200</v>
      </c>
      <c r="I187" s="299">
        <f>I189</f>
        <v>2550</v>
      </c>
    </row>
    <row r="188" spans="1:9" ht="27" customHeight="1">
      <c r="A188" s="29"/>
      <c r="B188" s="30" t="s">
        <v>73</v>
      </c>
      <c r="C188" s="32"/>
      <c r="D188" s="31" t="s">
        <v>20</v>
      </c>
      <c r="E188" s="31" t="s">
        <v>175</v>
      </c>
      <c r="F188" s="35" t="s">
        <v>561</v>
      </c>
      <c r="G188" s="32">
        <v>200</v>
      </c>
      <c r="H188" s="299">
        <f>H189</f>
        <v>2200</v>
      </c>
      <c r="I188" s="299">
        <f>I189</f>
        <v>2550</v>
      </c>
    </row>
    <row r="189" spans="1:9" ht="27" customHeight="1">
      <c r="A189" s="29"/>
      <c r="B189" s="30" t="s">
        <v>74</v>
      </c>
      <c r="C189" s="32"/>
      <c r="D189" s="31" t="s">
        <v>20</v>
      </c>
      <c r="E189" s="31" t="s">
        <v>175</v>
      </c>
      <c r="F189" s="35" t="s">
        <v>561</v>
      </c>
      <c r="G189" s="32">
        <v>240</v>
      </c>
      <c r="H189" s="299">
        <v>2200</v>
      </c>
      <c r="I189" s="299">
        <v>2550</v>
      </c>
    </row>
    <row r="190" spans="1:9" ht="27" customHeight="1">
      <c r="A190" s="29"/>
      <c r="B190" s="30" t="s">
        <v>176</v>
      </c>
      <c r="C190" s="32"/>
      <c r="D190" s="31" t="s">
        <v>20</v>
      </c>
      <c r="E190" s="31" t="s">
        <v>175</v>
      </c>
      <c r="F190" s="35" t="s">
        <v>562</v>
      </c>
      <c r="G190" s="32" t="s">
        <v>51</v>
      </c>
      <c r="H190" s="299">
        <f>H192</f>
        <v>4600</v>
      </c>
      <c r="I190" s="299">
        <f>I192</f>
        <v>4700</v>
      </c>
    </row>
    <row r="191" spans="1:9" ht="27" customHeight="1">
      <c r="A191" s="29"/>
      <c r="B191" s="30" t="s">
        <v>73</v>
      </c>
      <c r="C191" s="32"/>
      <c r="D191" s="31" t="s">
        <v>20</v>
      </c>
      <c r="E191" s="31" t="s">
        <v>175</v>
      </c>
      <c r="F191" s="35" t="s">
        <v>562</v>
      </c>
      <c r="G191" s="32">
        <v>200</v>
      </c>
      <c r="H191" s="299">
        <f>H192</f>
        <v>4600</v>
      </c>
      <c r="I191" s="299">
        <f>I192</f>
        <v>4700</v>
      </c>
    </row>
    <row r="192" spans="1:9" ht="27" customHeight="1">
      <c r="A192" s="29"/>
      <c r="B192" s="30" t="s">
        <v>74</v>
      </c>
      <c r="C192" s="32"/>
      <c r="D192" s="31" t="s">
        <v>20</v>
      </c>
      <c r="E192" s="31" t="s">
        <v>175</v>
      </c>
      <c r="F192" s="35" t="s">
        <v>562</v>
      </c>
      <c r="G192" s="32">
        <v>240</v>
      </c>
      <c r="H192" s="299">
        <v>4600</v>
      </c>
      <c r="I192" s="299">
        <v>4700</v>
      </c>
    </row>
    <row r="193" spans="1:9" ht="27" customHeight="1">
      <c r="A193" s="29"/>
      <c r="B193" s="30" t="s">
        <v>178</v>
      </c>
      <c r="C193" s="32"/>
      <c r="D193" s="31" t="s">
        <v>20</v>
      </c>
      <c r="E193" s="31" t="s">
        <v>175</v>
      </c>
      <c r="F193" s="35" t="s">
        <v>563</v>
      </c>
      <c r="G193" s="32" t="s">
        <v>51</v>
      </c>
      <c r="H193" s="299">
        <f>H195</f>
        <v>2800</v>
      </c>
      <c r="I193" s="299">
        <f>I195</f>
        <v>500</v>
      </c>
    </row>
    <row r="194" spans="1:9" ht="27" customHeight="1">
      <c r="A194" s="29"/>
      <c r="B194" s="30" t="s">
        <v>73</v>
      </c>
      <c r="C194" s="32"/>
      <c r="D194" s="31" t="s">
        <v>20</v>
      </c>
      <c r="E194" s="31" t="s">
        <v>175</v>
      </c>
      <c r="F194" s="35" t="s">
        <v>563</v>
      </c>
      <c r="G194" s="32">
        <v>200</v>
      </c>
      <c r="H194" s="299">
        <f>H195</f>
        <v>2800</v>
      </c>
      <c r="I194" s="299">
        <f>I195</f>
        <v>500</v>
      </c>
    </row>
    <row r="195" spans="1:9" ht="27" customHeight="1">
      <c r="A195" s="29"/>
      <c r="B195" s="30" t="s">
        <v>74</v>
      </c>
      <c r="C195" s="32"/>
      <c r="D195" s="31" t="s">
        <v>20</v>
      </c>
      <c r="E195" s="31" t="s">
        <v>175</v>
      </c>
      <c r="F195" s="35" t="s">
        <v>563</v>
      </c>
      <c r="G195" s="32">
        <v>240</v>
      </c>
      <c r="H195" s="299">
        <f>5000-2200</f>
        <v>2800</v>
      </c>
      <c r="I195" s="299">
        <f>5000-4500</f>
        <v>500</v>
      </c>
    </row>
    <row r="196" spans="1:9" ht="12.75">
      <c r="A196" s="23"/>
      <c r="B196" s="289" t="s">
        <v>224</v>
      </c>
      <c r="C196" s="24"/>
      <c r="D196" s="24" t="s">
        <v>20</v>
      </c>
      <c r="E196" s="24" t="s">
        <v>225</v>
      </c>
      <c r="F196" s="24" t="s">
        <v>51</v>
      </c>
      <c r="G196" s="24" t="s">
        <v>51</v>
      </c>
      <c r="H196" s="290">
        <f>H197+H205</f>
        <v>1200</v>
      </c>
      <c r="I196" s="290">
        <f>I197+I205</f>
        <v>300</v>
      </c>
    </row>
    <row r="197" spans="1:9" s="4" customFormat="1" ht="41.25" customHeight="1" hidden="1">
      <c r="A197" s="49"/>
      <c r="B197" s="291" t="s">
        <v>151</v>
      </c>
      <c r="C197" s="27"/>
      <c r="D197" s="27" t="s">
        <v>20</v>
      </c>
      <c r="E197" s="27" t="s">
        <v>225</v>
      </c>
      <c r="F197" s="27" t="s">
        <v>219</v>
      </c>
      <c r="G197" s="27"/>
      <c r="H197" s="132">
        <f>H198</f>
        <v>0</v>
      </c>
      <c r="I197" s="132">
        <f>I198</f>
        <v>0</v>
      </c>
    </row>
    <row r="198" spans="1:9" s="4" customFormat="1" ht="26.25" hidden="1">
      <c r="A198" s="49"/>
      <c r="B198" s="30" t="s">
        <v>582</v>
      </c>
      <c r="C198" s="27"/>
      <c r="D198" s="31" t="s">
        <v>20</v>
      </c>
      <c r="E198" s="31" t="s">
        <v>225</v>
      </c>
      <c r="F198" s="31" t="s">
        <v>221</v>
      </c>
      <c r="G198" s="31"/>
      <c r="H198" s="104">
        <f>H199+H202</f>
        <v>0</v>
      </c>
      <c r="I198" s="104">
        <f>I199+I202</f>
        <v>0</v>
      </c>
    </row>
    <row r="199" spans="1:9" ht="12.75" hidden="1">
      <c r="A199" s="29"/>
      <c r="B199" s="30" t="s">
        <v>222</v>
      </c>
      <c r="C199" s="31"/>
      <c r="D199" s="31" t="s">
        <v>20</v>
      </c>
      <c r="E199" s="31" t="s">
        <v>225</v>
      </c>
      <c r="F199" s="31" t="s">
        <v>223</v>
      </c>
      <c r="G199" s="31"/>
      <c r="H199" s="104">
        <f>H201</f>
        <v>0</v>
      </c>
      <c r="I199" s="104">
        <f>I201</f>
        <v>0</v>
      </c>
    </row>
    <row r="200" spans="1:9" ht="25.5" hidden="1">
      <c r="A200" s="29"/>
      <c r="B200" s="30" t="s">
        <v>73</v>
      </c>
      <c r="C200" s="31"/>
      <c r="D200" s="31" t="s">
        <v>20</v>
      </c>
      <c r="E200" s="31" t="s">
        <v>225</v>
      </c>
      <c r="F200" s="31" t="s">
        <v>223</v>
      </c>
      <c r="G200" s="31" t="s">
        <v>101</v>
      </c>
      <c r="H200" s="104">
        <f aca="true" t="shared" si="12" ref="H200:I206">H201</f>
        <v>0</v>
      </c>
      <c r="I200" s="104">
        <f t="shared" si="12"/>
        <v>0</v>
      </c>
    </row>
    <row r="201" spans="1:9" ht="25.5" hidden="1">
      <c r="A201" s="29"/>
      <c r="B201" s="30" t="s">
        <v>74</v>
      </c>
      <c r="C201" s="31"/>
      <c r="D201" s="31" t="s">
        <v>20</v>
      </c>
      <c r="E201" s="31" t="s">
        <v>225</v>
      </c>
      <c r="F201" s="31" t="s">
        <v>223</v>
      </c>
      <c r="G201" s="31" t="s">
        <v>75</v>
      </c>
      <c r="H201" s="104">
        <v>0</v>
      </c>
      <c r="I201" s="104">
        <v>0</v>
      </c>
    </row>
    <row r="202" spans="1:9" ht="25.5" hidden="1">
      <c r="A202" s="29"/>
      <c r="B202" s="30" t="s">
        <v>226</v>
      </c>
      <c r="C202" s="31"/>
      <c r="D202" s="31" t="s">
        <v>20</v>
      </c>
      <c r="E202" s="31" t="s">
        <v>225</v>
      </c>
      <c r="F202" s="31" t="s">
        <v>227</v>
      </c>
      <c r="G202" s="31"/>
      <c r="H202" s="104">
        <f>H204</f>
        <v>0</v>
      </c>
      <c r="I202" s="104">
        <f>I204</f>
        <v>0</v>
      </c>
    </row>
    <row r="203" spans="1:9" ht="25.5" hidden="1">
      <c r="A203" s="29"/>
      <c r="B203" s="30" t="s">
        <v>73</v>
      </c>
      <c r="C203" s="31"/>
      <c r="D203" s="31" t="s">
        <v>20</v>
      </c>
      <c r="E203" s="31" t="s">
        <v>225</v>
      </c>
      <c r="F203" s="31" t="s">
        <v>227</v>
      </c>
      <c r="G203" s="31" t="s">
        <v>101</v>
      </c>
      <c r="H203" s="104">
        <f t="shared" si="12"/>
        <v>0</v>
      </c>
      <c r="I203" s="104">
        <f t="shared" si="12"/>
        <v>0</v>
      </c>
    </row>
    <row r="204" spans="1:9" ht="24.75" customHeight="1" hidden="1">
      <c r="A204" s="29"/>
      <c r="B204" s="30" t="s">
        <v>74</v>
      </c>
      <c r="C204" s="31"/>
      <c r="D204" s="31" t="s">
        <v>20</v>
      </c>
      <c r="E204" s="31" t="s">
        <v>225</v>
      </c>
      <c r="F204" s="31" t="s">
        <v>227</v>
      </c>
      <c r="G204" s="31" t="s">
        <v>75</v>
      </c>
      <c r="H204" s="104">
        <v>0</v>
      </c>
      <c r="I204" s="104">
        <v>0</v>
      </c>
    </row>
    <row r="205" spans="1:9" s="4" customFormat="1" ht="41.25" customHeight="1">
      <c r="A205" s="49"/>
      <c r="B205" s="296" t="s">
        <v>315</v>
      </c>
      <c r="C205" s="35"/>
      <c r="D205" s="37" t="s">
        <v>20</v>
      </c>
      <c r="E205" s="37" t="s">
        <v>225</v>
      </c>
      <c r="F205" s="37" t="s">
        <v>316</v>
      </c>
      <c r="G205" s="27"/>
      <c r="H205" s="132">
        <f t="shared" si="12"/>
        <v>1200</v>
      </c>
      <c r="I205" s="132">
        <f t="shared" si="12"/>
        <v>300</v>
      </c>
    </row>
    <row r="206" spans="1:9" s="4" customFormat="1" ht="15.75" customHeight="1">
      <c r="A206" s="49"/>
      <c r="B206" s="30" t="s">
        <v>267</v>
      </c>
      <c r="C206" s="35"/>
      <c r="D206" s="31" t="s">
        <v>20</v>
      </c>
      <c r="E206" s="31" t="s">
        <v>225</v>
      </c>
      <c r="F206" s="35" t="s">
        <v>317</v>
      </c>
      <c r="G206" s="31"/>
      <c r="H206" s="104">
        <f t="shared" si="12"/>
        <v>1200</v>
      </c>
      <c r="I206" s="104">
        <f t="shared" si="12"/>
        <v>300</v>
      </c>
    </row>
    <row r="207" spans="1:9" s="4" customFormat="1" ht="15" customHeight="1">
      <c r="A207" s="49"/>
      <c r="B207" s="30" t="s">
        <v>267</v>
      </c>
      <c r="C207" s="35"/>
      <c r="D207" s="31" t="s">
        <v>20</v>
      </c>
      <c r="E207" s="31" t="s">
        <v>225</v>
      </c>
      <c r="F207" s="35" t="s">
        <v>318</v>
      </c>
      <c r="G207" s="31"/>
      <c r="H207" s="104">
        <f>H208+H211+H214</f>
        <v>1200</v>
      </c>
      <c r="I207" s="104">
        <f>I208+I211+I214</f>
        <v>300</v>
      </c>
    </row>
    <row r="208" spans="1:9" s="4" customFormat="1" ht="24" customHeight="1">
      <c r="A208" s="29"/>
      <c r="B208" s="30" t="s">
        <v>222</v>
      </c>
      <c r="C208" s="32"/>
      <c r="D208" s="31" t="s">
        <v>20</v>
      </c>
      <c r="E208" s="31" t="s">
        <v>225</v>
      </c>
      <c r="F208" s="35" t="s">
        <v>565</v>
      </c>
      <c r="G208" s="32" t="s">
        <v>51</v>
      </c>
      <c r="H208" s="299">
        <f>H210</f>
        <v>800</v>
      </c>
      <c r="I208" s="299">
        <f>I210</f>
        <v>100</v>
      </c>
    </row>
    <row r="209" spans="1:9" s="4" customFormat="1" ht="24" customHeight="1">
      <c r="A209" s="29"/>
      <c r="B209" s="30" t="s">
        <v>73</v>
      </c>
      <c r="C209" s="32"/>
      <c r="D209" s="31" t="s">
        <v>20</v>
      </c>
      <c r="E209" s="31" t="s">
        <v>225</v>
      </c>
      <c r="F209" s="35" t="s">
        <v>565</v>
      </c>
      <c r="G209" s="32">
        <v>200</v>
      </c>
      <c r="H209" s="299">
        <f>H210</f>
        <v>800</v>
      </c>
      <c r="I209" s="299">
        <f>I210</f>
        <v>100</v>
      </c>
    </row>
    <row r="210" spans="1:9" s="4" customFormat="1" ht="24" customHeight="1">
      <c r="A210" s="29"/>
      <c r="B210" s="30" t="s">
        <v>74</v>
      </c>
      <c r="C210" s="32"/>
      <c r="D210" s="31" t="s">
        <v>20</v>
      </c>
      <c r="E210" s="31" t="s">
        <v>225</v>
      </c>
      <c r="F210" s="35" t="s">
        <v>565</v>
      </c>
      <c r="G210" s="32">
        <v>240</v>
      </c>
      <c r="H210" s="299">
        <v>800</v>
      </c>
      <c r="I210" s="299">
        <v>100</v>
      </c>
    </row>
    <row r="211" spans="1:9" ht="13.5" customHeight="1">
      <c r="A211" s="29"/>
      <c r="B211" s="30" t="s">
        <v>333</v>
      </c>
      <c r="C211" s="31"/>
      <c r="D211" s="31" t="s">
        <v>20</v>
      </c>
      <c r="E211" s="31" t="s">
        <v>225</v>
      </c>
      <c r="F211" s="35" t="s">
        <v>334</v>
      </c>
      <c r="G211" s="31"/>
      <c r="H211" s="104">
        <f>H212</f>
        <v>200</v>
      </c>
      <c r="I211" s="104">
        <f>I212</f>
        <v>200</v>
      </c>
    </row>
    <row r="212" spans="1:9" ht="26.25" customHeight="1">
      <c r="A212" s="29"/>
      <c r="B212" s="30" t="s">
        <v>73</v>
      </c>
      <c r="C212" s="31"/>
      <c r="D212" s="31" t="s">
        <v>20</v>
      </c>
      <c r="E212" s="31" t="s">
        <v>225</v>
      </c>
      <c r="F212" s="35" t="s">
        <v>334</v>
      </c>
      <c r="G212" s="31" t="s">
        <v>101</v>
      </c>
      <c r="H212" s="104">
        <f>H213</f>
        <v>200</v>
      </c>
      <c r="I212" s="104">
        <f>I213</f>
        <v>200</v>
      </c>
    </row>
    <row r="213" spans="1:9" ht="25.5" customHeight="1">
      <c r="A213" s="29"/>
      <c r="B213" s="30" t="s">
        <v>74</v>
      </c>
      <c r="C213" s="31"/>
      <c r="D213" s="31" t="s">
        <v>20</v>
      </c>
      <c r="E213" s="31" t="s">
        <v>225</v>
      </c>
      <c r="F213" s="35" t="s">
        <v>334</v>
      </c>
      <c r="G213" s="31" t="s">
        <v>75</v>
      </c>
      <c r="H213" s="104">
        <v>200</v>
      </c>
      <c r="I213" s="104">
        <v>200</v>
      </c>
    </row>
    <row r="214" spans="1:9" ht="25.5" customHeight="1">
      <c r="A214" s="29"/>
      <c r="B214" s="30" t="s">
        <v>226</v>
      </c>
      <c r="C214" s="32"/>
      <c r="D214" s="31" t="s">
        <v>20</v>
      </c>
      <c r="E214" s="31" t="s">
        <v>225</v>
      </c>
      <c r="F214" s="35" t="s">
        <v>566</v>
      </c>
      <c r="G214" s="32" t="s">
        <v>51</v>
      </c>
      <c r="H214" s="299">
        <f>H216</f>
        <v>200</v>
      </c>
      <c r="I214" s="299">
        <f>I216</f>
        <v>0</v>
      </c>
    </row>
    <row r="215" spans="1:9" ht="25.5" customHeight="1">
      <c r="A215" s="29"/>
      <c r="B215" s="30" t="s">
        <v>73</v>
      </c>
      <c r="C215" s="32"/>
      <c r="D215" s="31" t="s">
        <v>20</v>
      </c>
      <c r="E215" s="31" t="s">
        <v>225</v>
      </c>
      <c r="F215" s="35" t="s">
        <v>566</v>
      </c>
      <c r="G215" s="32">
        <v>200</v>
      </c>
      <c r="H215" s="299">
        <f>H216</f>
        <v>200</v>
      </c>
      <c r="I215" s="299">
        <f>I216</f>
        <v>0</v>
      </c>
    </row>
    <row r="216" spans="1:9" ht="25.5" customHeight="1">
      <c r="A216" s="29"/>
      <c r="B216" s="30" t="s">
        <v>74</v>
      </c>
      <c r="C216" s="32"/>
      <c r="D216" s="31" t="s">
        <v>20</v>
      </c>
      <c r="E216" s="31" t="s">
        <v>225</v>
      </c>
      <c r="F216" s="35" t="s">
        <v>566</v>
      </c>
      <c r="G216" s="32">
        <v>240</v>
      </c>
      <c r="H216" s="299">
        <v>200</v>
      </c>
      <c r="I216" s="299">
        <v>0</v>
      </c>
    </row>
    <row r="217" spans="1:9" ht="15.75">
      <c r="A217" s="20" t="s">
        <v>26</v>
      </c>
      <c r="B217" s="287" t="s">
        <v>22</v>
      </c>
      <c r="C217" s="50"/>
      <c r="D217" s="50" t="s">
        <v>23</v>
      </c>
      <c r="E217" s="50"/>
      <c r="F217" s="50" t="s">
        <v>80</v>
      </c>
      <c r="G217" s="50" t="s">
        <v>80</v>
      </c>
      <c r="H217" s="301">
        <f>H218+H267+H352</f>
        <v>65173.56</v>
      </c>
      <c r="I217" s="301">
        <f>I218+I267+I352</f>
        <v>38243</v>
      </c>
    </row>
    <row r="218" spans="1:9" ht="12.75">
      <c r="A218" s="23"/>
      <c r="B218" s="289" t="s">
        <v>90</v>
      </c>
      <c r="C218" s="25"/>
      <c r="D218" s="25" t="s">
        <v>23</v>
      </c>
      <c r="E218" s="24" t="s">
        <v>91</v>
      </c>
      <c r="F218" s="25"/>
      <c r="G218" s="25"/>
      <c r="H218" s="290">
        <f>H219+H246+H252</f>
        <v>1550</v>
      </c>
      <c r="I218" s="290">
        <f>I219+I246+I252</f>
        <v>1600</v>
      </c>
    </row>
    <row r="219" spans="1:9" ht="54" customHeight="1" hidden="1">
      <c r="A219" s="51"/>
      <c r="B219" s="297" t="s">
        <v>78</v>
      </c>
      <c r="C219" s="28"/>
      <c r="D219" s="28" t="s">
        <v>23</v>
      </c>
      <c r="E219" s="27" t="s">
        <v>91</v>
      </c>
      <c r="F219" s="27" t="s">
        <v>79</v>
      </c>
      <c r="G219" s="28"/>
      <c r="H219" s="132">
        <f>H220+H228+H241</f>
        <v>0</v>
      </c>
      <c r="I219" s="132">
        <f>I220+I228+I241</f>
        <v>0</v>
      </c>
    </row>
    <row r="220" spans="1:9" ht="40.5" customHeight="1" hidden="1">
      <c r="A220" s="51"/>
      <c r="B220" s="33" t="s">
        <v>81</v>
      </c>
      <c r="C220" s="32"/>
      <c r="D220" s="32" t="s">
        <v>23</v>
      </c>
      <c r="E220" s="31" t="s">
        <v>91</v>
      </c>
      <c r="F220" s="31" t="s">
        <v>82</v>
      </c>
      <c r="G220" s="31" t="s">
        <v>51</v>
      </c>
      <c r="H220" s="103">
        <f>H221</f>
        <v>0</v>
      </c>
      <c r="I220" s="103">
        <f>I221</f>
        <v>0</v>
      </c>
    </row>
    <row r="221" spans="1:9" ht="39" customHeight="1" hidden="1">
      <c r="A221" s="51"/>
      <c r="B221" s="33" t="s">
        <v>511</v>
      </c>
      <c r="C221" s="32"/>
      <c r="D221" s="32" t="s">
        <v>23</v>
      </c>
      <c r="E221" s="31" t="s">
        <v>91</v>
      </c>
      <c r="F221" s="31" t="s">
        <v>84</v>
      </c>
      <c r="G221" s="31" t="s">
        <v>51</v>
      </c>
      <c r="H221" s="103">
        <f>H225+H222</f>
        <v>0</v>
      </c>
      <c r="I221" s="103">
        <f>I225+I222</f>
        <v>0</v>
      </c>
    </row>
    <row r="222" spans="1:9" ht="41.25" customHeight="1" hidden="1">
      <c r="A222" s="12"/>
      <c r="B222" s="263" t="s">
        <v>512</v>
      </c>
      <c r="C222" s="31"/>
      <c r="D222" s="31" t="s">
        <v>23</v>
      </c>
      <c r="E222" s="31" t="s">
        <v>91</v>
      </c>
      <c r="F222" s="31" t="s">
        <v>93</v>
      </c>
      <c r="G222" s="14"/>
      <c r="H222" s="104">
        <f>H224</f>
        <v>0</v>
      </c>
      <c r="I222" s="104">
        <f>I224</f>
        <v>0</v>
      </c>
    </row>
    <row r="223" spans="1:9" ht="25.5" hidden="1">
      <c r="A223" s="51"/>
      <c r="B223" s="270" t="s">
        <v>87</v>
      </c>
      <c r="C223" s="32"/>
      <c r="D223" s="32" t="s">
        <v>23</v>
      </c>
      <c r="E223" s="31" t="s">
        <v>91</v>
      </c>
      <c r="F223" s="31" t="s">
        <v>93</v>
      </c>
      <c r="G223" s="31" t="s">
        <v>94</v>
      </c>
      <c r="H223" s="104">
        <f>H224</f>
        <v>0</v>
      </c>
      <c r="I223" s="104">
        <f>I224</f>
        <v>0</v>
      </c>
    </row>
    <row r="224" spans="1:9" ht="12.75" hidden="1">
      <c r="A224" s="12"/>
      <c r="B224" s="263" t="s">
        <v>88</v>
      </c>
      <c r="C224" s="31"/>
      <c r="D224" s="31" t="s">
        <v>23</v>
      </c>
      <c r="E224" s="31" t="s">
        <v>91</v>
      </c>
      <c r="F224" s="31" t="s">
        <v>93</v>
      </c>
      <c r="G224" s="14">
        <v>410</v>
      </c>
      <c r="H224" s="104">
        <v>0</v>
      </c>
      <c r="I224" s="104">
        <v>0</v>
      </c>
    </row>
    <row r="225" spans="1:9" s="2" customFormat="1" ht="41.25" customHeight="1" hidden="1">
      <c r="A225" s="51"/>
      <c r="B225" s="33" t="s">
        <v>85</v>
      </c>
      <c r="C225" s="32"/>
      <c r="D225" s="32" t="s">
        <v>23</v>
      </c>
      <c r="E225" s="31" t="s">
        <v>91</v>
      </c>
      <c r="F225" s="31" t="s">
        <v>86</v>
      </c>
      <c r="G225" s="31"/>
      <c r="H225" s="104">
        <f>H226</f>
        <v>0</v>
      </c>
      <c r="I225" s="104">
        <f>I226</f>
        <v>0</v>
      </c>
    </row>
    <row r="226" spans="1:9" s="2" customFormat="1" ht="25.5" customHeight="1" hidden="1">
      <c r="A226" s="51"/>
      <c r="B226" s="270" t="s">
        <v>87</v>
      </c>
      <c r="C226" s="32"/>
      <c r="D226" s="32" t="s">
        <v>23</v>
      </c>
      <c r="E226" s="31" t="s">
        <v>91</v>
      </c>
      <c r="F226" s="31" t="s">
        <v>86</v>
      </c>
      <c r="G226" s="31" t="s">
        <v>94</v>
      </c>
      <c r="H226" s="104">
        <f>H227</f>
        <v>0</v>
      </c>
      <c r="I226" s="104">
        <f>I227</f>
        <v>0</v>
      </c>
    </row>
    <row r="227" spans="1:9" s="2" customFormat="1" ht="14.25" hidden="1">
      <c r="A227" s="51"/>
      <c r="B227" s="263" t="s">
        <v>88</v>
      </c>
      <c r="C227" s="28"/>
      <c r="D227" s="32" t="s">
        <v>23</v>
      </c>
      <c r="E227" s="31" t="s">
        <v>91</v>
      </c>
      <c r="F227" s="31" t="s">
        <v>86</v>
      </c>
      <c r="G227" s="31" t="s">
        <v>89</v>
      </c>
      <c r="H227" s="104">
        <v>0</v>
      </c>
      <c r="I227" s="104">
        <v>0</v>
      </c>
    </row>
    <row r="228" spans="1:9" ht="39" hidden="1">
      <c r="A228" s="51"/>
      <c r="B228" s="33" t="s">
        <v>95</v>
      </c>
      <c r="C228" s="32"/>
      <c r="D228" s="32" t="s">
        <v>23</v>
      </c>
      <c r="E228" s="31" t="s">
        <v>91</v>
      </c>
      <c r="F228" s="31" t="s">
        <v>96</v>
      </c>
      <c r="G228" s="28"/>
      <c r="H228" s="103">
        <f>H229</f>
        <v>0</v>
      </c>
      <c r="I228" s="103">
        <f>I229</f>
        <v>0</v>
      </c>
    </row>
    <row r="229" spans="1:9" ht="26.25" hidden="1">
      <c r="A229" s="51"/>
      <c r="B229" s="33" t="s">
        <v>97</v>
      </c>
      <c r="C229" s="32"/>
      <c r="D229" s="32" t="s">
        <v>23</v>
      </c>
      <c r="E229" s="31" t="s">
        <v>91</v>
      </c>
      <c r="F229" s="31" t="s">
        <v>98</v>
      </c>
      <c r="G229" s="28"/>
      <c r="H229" s="103">
        <f>H236+H230+H233</f>
        <v>0</v>
      </c>
      <c r="I229" s="103">
        <f>I236+I230+I233</f>
        <v>0</v>
      </c>
    </row>
    <row r="230" spans="1:9" ht="26.25" hidden="1">
      <c r="A230" s="51"/>
      <c r="B230" s="33" t="s">
        <v>99</v>
      </c>
      <c r="C230" s="32"/>
      <c r="D230" s="32" t="s">
        <v>23</v>
      </c>
      <c r="E230" s="31" t="s">
        <v>91</v>
      </c>
      <c r="F230" s="31" t="s">
        <v>358</v>
      </c>
      <c r="G230" s="28"/>
      <c r="H230" s="103">
        <f>H231</f>
        <v>0</v>
      </c>
      <c r="I230" s="103">
        <f>I231</f>
        <v>0</v>
      </c>
    </row>
    <row r="231" spans="1:9" ht="25.5" hidden="1">
      <c r="A231" s="51"/>
      <c r="B231" s="265" t="s">
        <v>102</v>
      </c>
      <c r="C231" s="32"/>
      <c r="D231" s="32" t="s">
        <v>23</v>
      </c>
      <c r="E231" s="31" t="s">
        <v>91</v>
      </c>
      <c r="F231" s="31" t="s">
        <v>358</v>
      </c>
      <c r="G231" s="31" t="s">
        <v>103</v>
      </c>
      <c r="H231" s="104">
        <f>H232</f>
        <v>0</v>
      </c>
      <c r="I231" s="104">
        <f>I232</f>
        <v>0</v>
      </c>
    </row>
    <row r="232" spans="1:9" ht="25.5" hidden="1">
      <c r="A232" s="51"/>
      <c r="B232" s="30" t="s">
        <v>104</v>
      </c>
      <c r="C232" s="32"/>
      <c r="D232" s="32" t="s">
        <v>23</v>
      </c>
      <c r="E232" s="31" t="s">
        <v>91</v>
      </c>
      <c r="F232" s="31" t="s">
        <v>358</v>
      </c>
      <c r="G232" s="32">
        <v>630</v>
      </c>
      <c r="H232" s="103">
        <v>0</v>
      </c>
      <c r="I232" s="103">
        <v>0</v>
      </c>
    </row>
    <row r="233" spans="1:9" ht="26.25" hidden="1">
      <c r="A233" s="51"/>
      <c r="B233" s="33" t="s">
        <v>360</v>
      </c>
      <c r="C233" s="32"/>
      <c r="D233" s="32" t="s">
        <v>23</v>
      </c>
      <c r="E233" s="31" t="s">
        <v>91</v>
      </c>
      <c r="F233" s="31" t="s">
        <v>359</v>
      </c>
      <c r="G233" s="28"/>
      <c r="H233" s="103">
        <f>H234</f>
        <v>0</v>
      </c>
      <c r="I233" s="103">
        <f>I234</f>
        <v>0</v>
      </c>
    </row>
    <row r="234" spans="1:9" ht="25.5" hidden="1">
      <c r="A234" s="51"/>
      <c r="B234" s="33" t="s">
        <v>73</v>
      </c>
      <c r="C234" s="32"/>
      <c r="D234" s="32" t="s">
        <v>23</v>
      </c>
      <c r="E234" s="31" t="s">
        <v>91</v>
      </c>
      <c r="F234" s="31" t="s">
        <v>359</v>
      </c>
      <c r="G234" s="32">
        <v>200</v>
      </c>
      <c r="H234" s="103">
        <f>H235</f>
        <v>0</v>
      </c>
      <c r="I234" s="103">
        <f>I235</f>
        <v>0</v>
      </c>
    </row>
    <row r="235" spans="1:9" ht="25.5" hidden="1">
      <c r="A235" s="51"/>
      <c r="B235" s="30" t="s">
        <v>74</v>
      </c>
      <c r="C235" s="32"/>
      <c r="D235" s="32" t="s">
        <v>23</v>
      </c>
      <c r="E235" s="31" t="s">
        <v>91</v>
      </c>
      <c r="F235" s="31" t="s">
        <v>359</v>
      </c>
      <c r="G235" s="31" t="s">
        <v>75</v>
      </c>
      <c r="H235" s="104">
        <v>0</v>
      </c>
      <c r="I235" s="104">
        <v>0</v>
      </c>
    </row>
    <row r="236" spans="1:9" ht="26.25" hidden="1">
      <c r="A236" s="51"/>
      <c r="B236" s="33" t="s">
        <v>99</v>
      </c>
      <c r="C236" s="32"/>
      <c r="D236" s="32" t="s">
        <v>23</v>
      </c>
      <c r="E236" s="31" t="s">
        <v>91</v>
      </c>
      <c r="F236" s="31" t="s">
        <v>100</v>
      </c>
      <c r="G236" s="28"/>
      <c r="H236" s="103">
        <f>H238+H240</f>
        <v>0</v>
      </c>
      <c r="I236" s="103">
        <f>I238+I240</f>
        <v>0</v>
      </c>
    </row>
    <row r="237" spans="1:9" ht="25.5" hidden="1">
      <c r="A237" s="51"/>
      <c r="B237" s="33" t="s">
        <v>73</v>
      </c>
      <c r="C237" s="32"/>
      <c r="D237" s="32" t="s">
        <v>23</v>
      </c>
      <c r="E237" s="31" t="s">
        <v>91</v>
      </c>
      <c r="F237" s="31" t="s">
        <v>100</v>
      </c>
      <c r="G237" s="32">
        <v>200</v>
      </c>
      <c r="H237" s="103">
        <f>H238</f>
        <v>0</v>
      </c>
      <c r="I237" s="103">
        <f>I238</f>
        <v>0</v>
      </c>
    </row>
    <row r="238" spans="1:9" ht="25.5" hidden="1">
      <c r="A238" s="51"/>
      <c r="B238" s="30" t="s">
        <v>74</v>
      </c>
      <c r="C238" s="32"/>
      <c r="D238" s="32" t="s">
        <v>23</v>
      </c>
      <c r="E238" s="31" t="s">
        <v>91</v>
      </c>
      <c r="F238" s="31" t="s">
        <v>100</v>
      </c>
      <c r="G238" s="31" t="s">
        <v>75</v>
      </c>
      <c r="H238" s="104">
        <v>0</v>
      </c>
      <c r="I238" s="104">
        <v>0</v>
      </c>
    </row>
    <row r="239" spans="1:9" ht="25.5" hidden="1">
      <c r="A239" s="51"/>
      <c r="B239" s="265" t="s">
        <v>102</v>
      </c>
      <c r="C239" s="32"/>
      <c r="D239" s="32" t="s">
        <v>23</v>
      </c>
      <c r="E239" s="31" t="s">
        <v>91</v>
      </c>
      <c r="F239" s="31" t="s">
        <v>100</v>
      </c>
      <c r="G239" s="31" t="s">
        <v>103</v>
      </c>
      <c r="H239" s="104">
        <f>H240</f>
        <v>0</v>
      </c>
      <c r="I239" s="104">
        <f>I240</f>
        <v>0</v>
      </c>
    </row>
    <row r="240" spans="1:9" ht="25.5" hidden="1">
      <c r="A240" s="51"/>
      <c r="B240" s="30" t="s">
        <v>104</v>
      </c>
      <c r="C240" s="32"/>
      <c r="D240" s="32" t="s">
        <v>23</v>
      </c>
      <c r="E240" s="31" t="s">
        <v>91</v>
      </c>
      <c r="F240" s="31" t="s">
        <v>100</v>
      </c>
      <c r="G240" s="32">
        <v>630</v>
      </c>
      <c r="H240" s="103">
        <v>0</v>
      </c>
      <c r="I240" s="103">
        <v>0</v>
      </c>
    </row>
    <row r="241" spans="1:9" ht="25.5" hidden="1">
      <c r="A241" s="51"/>
      <c r="B241" s="33" t="s">
        <v>106</v>
      </c>
      <c r="C241" s="32"/>
      <c r="D241" s="32" t="s">
        <v>23</v>
      </c>
      <c r="E241" s="31" t="s">
        <v>91</v>
      </c>
      <c r="F241" s="31" t="s">
        <v>107</v>
      </c>
      <c r="G241" s="32"/>
      <c r="H241" s="103">
        <f aca="true" t="shared" si="13" ref="H241:I244">H242</f>
        <v>0</v>
      </c>
      <c r="I241" s="103">
        <f t="shared" si="13"/>
        <v>0</v>
      </c>
    </row>
    <row r="242" spans="1:9" ht="25.5" hidden="1">
      <c r="A242" s="51"/>
      <c r="B242" s="33" t="s">
        <v>108</v>
      </c>
      <c r="C242" s="32"/>
      <c r="D242" s="32" t="s">
        <v>23</v>
      </c>
      <c r="E242" s="31" t="s">
        <v>91</v>
      </c>
      <c r="F242" s="31" t="s">
        <v>109</v>
      </c>
      <c r="G242" s="32"/>
      <c r="H242" s="103">
        <f t="shared" si="13"/>
        <v>0</v>
      </c>
      <c r="I242" s="103">
        <f t="shared" si="13"/>
        <v>0</v>
      </c>
    </row>
    <row r="243" spans="1:9" ht="25.5" hidden="1">
      <c r="A243" s="51"/>
      <c r="B243" s="33" t="s">
        <v>112</v>
      </c>
      <c r="C243" s="32"/>
      <c r="D243" s="32" t="s">
        <v>23</v>
      </c>
      <c r="E243" s="31" t="s">
        <v>91</v>
      </c>
      <c r="F243" s="31" t="s">
        <v>113</v>
      </c>
      <c r="G243" s="32"/>
      <c r="H243" s="103">
        <f t="shared" si="13"/>
        <v>0</v>
      </c>
      <c r="I243" s="103">
        <f t="shared" si="13"/>
        <v>0</v>
      </c>
    </row>
    <row r="244" spans="1:9" ht="25.5" hidden="1">
      <c r="A244" s="51"/>
      <c r="B244" s="266" t="s">
        <v>73</v>
      </c>
      <c r="C244" s="32"/>
      <c r="D244" s="32" t="s">
        <v>23</v>
      </c>
      <c r="E244" s="31" t="s">
        <v>91</v>
      </c>
      <c r="F244" s="31" t="s">
        <v>113</v>
      </c>
      <c r="G244" s="32">
        <v>200</v>
      </c>
      <c r="H244" s="103">
        <f t="shared" si="13"/>
        <v>0</v>
      </c>
      <c r="I244" s="103">
        <f t="shared" si="13"/>
        <v>0</v>
      </c>
    </row>
    <row r="245" spans="1:9" ht="25.5" hidden="1">
      <c r="A245" s="51"/>
      <c r="B245" s="30" t="s">
        <v>74</v>
      </c>
      <c r="C245" s="32"/>
      <c r="D245" s="32" t="s">
        <v>23</v>
      </c>
      <c r="E245" s="31" t="s">
        <v>91</v>
      </c>
      <c r="F245" s="31" t="s">
        <v>113</v>
      </c>
      <c r="G245" s="31" t="s">
        <v>75</v>
      </c>
      <c r="H245" s="103">
        <v>0</v>
      </c>
      <c r="I245" s="103">
        <v>0</v>
      </c>
    </row>
    <row r="246" spans="1:9" ht="54" customHeight="1" hidden="1">
      <c r="A246" s="51"/>
      <c r="B246" s="297" t="s">
        <v>152</v>
      </c>
      <c r="C246" s="28"/>
      <c r="D246" s="28" t="s">
        <v>23</v>
      </c>
      <c r="E246" s="27" t="s">
        <v>91</v>
      </c>
      <c r="F246" s="37" t="s">
        <v>228</v>
      </c>
      <c r="G246" s="28"/>
      <c r="H246" s="132">
        <f aca="true" t="shared" si="14" ref="H246:I248">H247</f>
        <v>0</v>
      </c>
      <c r="I246" s="132">
        <f t="shared" si="14"/>
        <v>0</v>
      </c>
    </row>
    <row r="247" spans="1:9" ht="26.25" hidden="1">
      <c r="A247" s="51"/>
      <c r="B247" s="33" t="s">
        <v>237</v>
      </c>
      <c r="C247" s="32"/>
      <c r="D247" s="32" t="s">
        <v>23</v>
      </c>
      <c r="E247" s="31" t="s">
        <v>91</v>
      </c>
      <c r="F247" s="31" t="s">
        <v>238</v>
      </c>
      <c r="G247" s="28"/>
      <c r="H247" s="103">
        <f t="shared" si="14"/>
        <v>0</v>
      </c>
      <c r="I247" s="103">
        <f t="shared" si="14"/>
        <v>0</v>
      </c>
    </row>
    <row r="248" spans="1:9" ht="26.25" hidden="1">
      <c r="A248" s="51"/>
      <c r="B248" s="33" t="s">
        <v>239</v>
      </c>
      <c r="C248" s="32"/>
      <c r="D248" s="32" t="s">
        <v>23</v>
      </c>
      <c r="E248" s="31" t="s">
        <v>91</v>
      </c>
      <c r="F248" s="31" t="s">
        <v>240</v>
      </c>
      <c r="G248" s="28"/>
      <c r="H248" s="103">
        <f t="shared" si="14"/>
        <v>0</v>
      </c>
      <c r="I248" s="103">
        <f t="shared" si="14"/>
        <v>0</v>
      </c>
    </row>
    <row r="249" spans="1:9" ht="14.25" hidden="1">
      <c r="A249" s="51"/>
      <c r="B249" s="33" t="s">
        <v>241</v>
      </c>
      <c r="C249" s="32"/>
      <c r="D249" s="32" t="s">
        <v>23</v>
      </c>
      <c r="E249" s="31" t="s">
        <v>91</v>
      </c>
      <c r="F249" s="31" t="s">
        <v>242</v>
      </c>
      <c r="G249" s="31"/>
      <c r="H249" s="103">
        <f>H251</f>
        <v>0</v>
      </c>
      <c r="I249" s="103">
        <f>I251</f>
        <v>0</v>
      </c>
    </row>
    <row r="250" spans="1:9" ht="25.5" hidden="1">
      <c r="A250" s="51"/>
      <c r="B250" s="33" t="s">
        <v>73</v>
      </c>
      <c r="C250" s="32"/>
      <c r="D250" s="32" t="s">
        <v>23</v>
      </c>
      <c r="E250" s="31" t="s">
        <v>91</v>
      </c>
      <c r="F250" s="31" t="s">
        <v>242</v>
      </c>
      <c r="G250" s="31" t="s">
        <v>101</v>
      </c>
      <c r="H250" s="103">
        <f>H251</f>
        <v>0</v>
      </c>
      <c r="I250" s="103">
        <f>I251</f>
        <v>0</v>
      </c>
    </row>
    <row r="251" spans="1:9" ht="25.5" hidden="1">
      <c r="A251" s="51"/>
      <c r="B251" s="30" t="s">
        <v>74</v>
      </c>
      <c r="C251" s="32"/>
      <c r="D251" s="32" t="s">
        <v>23</v>
      </c>
      <c r="E251" s="31" t="s">
        <v>91</v>
      </c>
      <c r="F251" s="31" t="s">
        <v>242</v>
      </c>
      <c r="G251" s="31" t="s">
        <v>75</v>
      </c>
      <c r="H251" s="103">
        <v>0</v>
      </c>
      <c r="I251" s="103">
        <v>0</v>
      </c>
    </row>
    <row r="252" spans="1:9" ht="54">
      <c r="A252" s="41"/>
      <c r="B252" s="296" t="s">
        <v>315</v>
      </c>
      <c r="C252" s="42"/>
      <c r="D252" s="37" t="s">
        <v>23</v>
      </c>
      <c r="E252" s="27" t="s">
        <v>91</v>
      </c>
      <c r="F252" s="37" t="s">
        <v>316</v>
      </c>
      <c r="G252" s="28"/>
      <c r="H252" s="298">
        <f>H253</f>
        <v>1550</v>
      </c>
      <c r="I252" s="298">
        <f>I253</f>
        <v>1600</v>
      </c>
    </row>
    <row r="253" spans="1:9" ht="15">
      <c r="A253" s="41"/>
      <c r="B253" s="30" t="s">
        <v>267</v>
      </c>
      <c r="C253" s="42"/>
      <c r="D253" s="31" t="s">
        <v>23</v>
      </c>
      <c r="E253" s="31" t="s">
        <v>91</v>
      </c>
      <c r="F253" s="35" t="s">
        <v>317</v>
      </c>
      <c r="G253" s="28"/>
      <c r="H253" s="299">
        <f>H254</f>
        <v>1550</v>
      </c>
      <c r="I253" s="299">
        <f>I254</f>
        <v>1600</v>
      </c>
    </row>
    <row r="254" spans="1:9" ht="15">
      <c r="A254" s="41"/>
      <c r="B254" s="30" t="s">
        <v>267</v>
      </c>
      <c r="C254" s="42"/>
      <c r="D254" s="31" t="s">
        <v>23</v>
      </c>
      <c r="E254" s="31" t="s">
        <v>91</v>
      </c>
      <c r="F254" s="35" t="s">
        <v>318</v>
      </c>
      <c r="G254" s="28"/>
      <c r="H254" s="299">
        <f>H255+H258+H261+H264</f>
        <v>1550</v>
      </c>
      <c r="I254" s="299">
        <f>I255+I258+I261+I264</f>
        <v>1600</v>
      </c>
    </row>
    <row r="255" spans="1:9" ht="38.25" hidden="1">
      <c r="A255" s="29"/>
      <c r="B255" s="33" t="s">
        <v>85</v>
      </c>
      <c r="C255" s="32"/>
      <c r="D255" s="31" t="s">
        <v>23</v>
      </c>
      <c r="E255" s="31" t="s">
        <v>91</v>
      </c>
      <c r="F255" s="35" t="s">
        <v>583</v>
      </c>
      <c r="G255" s="32" t="s">
        <v>51</v>
      </c>
      <c r="H255" s="299">
        <f>H257</f>
        <v>0</v>
      </c>
      <c r="I255" s="299">
        <f>I257</f>
        <v>0</v>
      </c>
    </row>
    <row r="256" spans="1:9" ht="25.5" hidden="1">
      <c r="A256" s="29"/>
      <c r="B256" s="270" t="s">
        <v>87</v>
      </c>
      <c r="C256" s="32"/>
      <c r="D256" s="31" t="s">
        <v>23</v>
      </c>
      <c r="E256" s="31" t="s">
        <v>91</v>
      </c>
      <c r="F256" s="35" t="s">
        <v>583</v>
      </c>
      <c r="G256" s="32">
        <v>400</v>
      </c>
      <c r="H256" s="299">
        <f>H257</f>
        <v>0</v>
      </c>
      <c r="I256" s="299">
        <f>I257</f>
        <v>0</v>
      </c>
    </row>
    <row r="257" spans="1:9" ht="12.75" hidden="1">
      <c r="A257" s="29"/>
      <c r="B257" s="263" t="s">
        <v>88</v>
      </c>
      <c r="C257" s="32"/>
      <c r="D257" s="31" t="s">
        <v>23</v>
      </c>
      <c r="E257" s="31" t="s">
        <v>91</v>
      </c>
      <c r="F257" s="35" t="s">
        <v>583</v>
      </c>
      <c r="G257" s="32">
        <v>410</v>
      </c>
      <c r="H257" s="299">
        <v>0</v>
      </c>
      <c r="I257" s="299">
        <v>0</v>
      </c>
    </row>
    <row r="258" spans="1:9" ht="12.75">
      <c r="A258" s="29"/>
      <c r="B258" s="33" t="s">
        <v>241</v>
      </c>
      <c r="C258" s="32"/>
      <c r="D258" s="31" t="s">
        <v>23</v>
      </c>
      <c r="E258" s="31" t="s">
        <v>91</v>
      </c>
      <c r="F258" s="35" t="s">
        <v>573</v>
      </c>
      <c r="G258" s="32" t="s">
        <v>51</v>
      </c>
      <c r="H258" s="299">
        <f>H260</f>
        <v>750</v>
      </c>
      <c r="I258" s="299">
        <f>I260</f>
        <v>800</v>
      </c>
    </row>
    <row r="259" spans="1:9" ht="25.5">
      <c r="A259" s="29"/>
      <c r="B259" s="33" t="s">
        <v>73</v>
      </c>
      <c r="C259" s="32"/>
      <c r="D259" s="31" t="s">
        <v>23</v>
      </c>
      <c r="E259" s="31" t="s">
        <v>91</v>
      </c>
      <c r="F259" s="35" t="s">
        <v>573</v>
      </c>
      <c r="G259" s="32">
        <v>200</v>
      </c>
      <c r="H259" s="299">
        <f>H260</f>
        <v>750</v>
      </c>
      <c r="I259" s="299">
        <f>I260</f>
        <v>800</v>
      </c>
    </row>
    <row r="260" spans="1:9" ht="25.5">
      <c r="A260" s="29"/>
      <c r="B260" s="30" t="s">
        <v>74</v>
      </c>
      <c r="C260" s="32"/>
      <c r="D260" s="31" t="s">
        <v>23</v>
      </c>
      <c r="E260" s="31" t="s">
        <v>91</v>
      </c>
      <c r="F260" s="35" t="s">
        <v>573</v>
      </c>
      <c r="G260" s="32">
        <v>240</v>
      </c>
      <c r="H260" s="299">
        <v>750</v>
      </c>
      <c r="I260" s="299">
        <v>800</v>
      </c>
    </row>
    <row r="261" spans="1:9" ht="25.5">
      <c r="A261" s="29"/>
      <c r="B261" s="33" t="s">
        <v>99</v>
      </c>
      <c r="C261" s="32"/>
      <c r="D261" s="31" t="s">
        <v>23</v>
      </c>
      <c r="E261" s="31" t="s">
        <v>91</v>
      </c>
      <c r="F261" s="35" t="s">
        <v>576</v>
      </c>
      <c r="G261" s="32" t="s">
        <v>51</v>
      </c>
      <c r="H261" s="299">
        <f>H263</f>
        <v>800</v>
      </c>
      <c r="I261" s="299">
        <f>I263</f>
        <v>800</v>
      </c>
    </row>
    <row r="262" spans="1:9" ht="25.5">
      <c r="A262" s="29"/>
      <c r="B262" s="33" t="s">
        <v>73</v>
      </c>
      <c r="C262" s="32"/>
      <c r="D262" s="31" t="s">
        <v>23</v>
      </c>
      <c r="E262" s="31" t="s">
        <v>91</v>
      </c>
      <c r="F262" s="35" t="s">
        <v>576</v>
      </c>
      <c r="G262" s="32">
        <v>200</v>
      </c>
      <c r="H262" s="299">
        <f>H263</f>
        <v>800</v>
      </c>
      <c r="I262" s="299">
        <f>I263</f>
        <v>800</v>
      </c>
    </row>
    <row r="263" spans="1:9" ht="25.5">
      <c r="A263" s="29"/>
      <c r="B263" s="30" t="s">
        <v>74</v>
      </c>
      <c r="C263" s="32"/>
      <c r="D263" s="31" t="s">
        <v>23</v>
      </c>
      <c r="E263" s="31" t="s">
        <v>91</v>
      </c>
      <c r="F263" s="35" t="s">
        <v>576</v>
      </c>
      <c r="G263" s="32">
        <v>240</v>
      </c>
      <c r="H263" s="299">
        <v>800</v>
      </c>
      <c r="I263" s="299">
        <v>800</v>
      </c>
    </row>
    <row r="264" spans="1:9" ht="25.5" hidden="1">
      <c r="A264" s="29"/>
      <c r="B264" s="33" t="s">
        <v>112</v>
      </c>
      <c r="C264" s="32"/>
      <c r="D264" s="31" t="s">
        <v>23</v>
      </c>
      <c r="E264" s="31" t="s">
        <v>91</v>
      </c>
      <c r="F264" s="35" t="s">
        <v>577</v>
      </c>
      <c r="G264" s="32" t="s">
        <v>51</v>
      </c>
      <c r="H264" s="299">
        <f>H266</f>
        <v>0</v>
      </c>
      <c r="I264" s="299">
        <f>I266</f>
        <v>0</v>
      </c>
    </row>
    <row r="265" spans="1:9" ht="25.5" hidden="1">
      <c r="A265" s="29"/>
      <c r="B265" s="33" t="s">
        <v>73</v>
      </c>
      <c r="C265" s="32"/>
      <c r="D265" s="31" t="s">
        <v>23</v>
      </c>
      <c r="E265" s="31" t="s">
        <v>91</v>
      </c>
      <c r="F265" s="35" t="s">
        <v>577</v>
      </c>
      <c r="G265" s="32">
        <v>200</v>
      </c>
      <c r="H265" s="299">
        <f>H266</f>
        <v>0</v>
      </c>
      <c r="I265" s="299">
        <f>I266</f>
        <v>0</v>
      </c>
    </row>
    <row r="266" spans="1:9" ht="25.5" hidden="1">
      <c r="A266" s="29"/>
      <c r="B266" s="30" t="s">
        <v>74</v>
      </c>
      <c r="C266" s="32"/>
      <c r="D266" s="31" t="s">
        <v>23</v>
      </c>
      <c r="E266" s="31" t="s">
        <v>91</v>
      </c>
      <c r="F266" s="35" t="s">
        <v>577</v>
      </c>
      <c r="G266" s="32">
        <v>240</v>
      </c>
      <c r="H266" s="299">
        <f>2000-2000</f>
        <v>0</v>
      </c>
      <c r="I266" s="299">
        <f>2000-2000</f>
        <v>0</v>
      </c>
    </row>
    <row r="267" spans="1:9" ht="12.75">
      <c r="A267" s="23"/>
      <c r="B267" s="289" t="s">
        <v>195</v>
      </c>
      <c r="C267" s="25"/>
      <c r="D267" s="25" t="s">
        <v>23</v>
      </c>
      <c r="E267" s="24" t="s">
        <v>196</v>
      </c>
      <c r="F267" s="25"/>
      <c r="G267" s="25"/>
      <c r="H267" s="290">
        <f>H268+H319+H324</f>
        <v>46720.56</v>
      </c>
      <c r="I267" s="290">
        <f>I268+I319+I324</f>
        <v>20890</v>
      </c>
    </row>
    <row r="268" spans="1:9" ht="81">
      <c r="A268" s="45"/>
      <c r="B268" s="297" t="s">
        <v>559</v>
      </c>
      <c r="C268" s="28"/>
      <c r="D268" s="28" t="s">
        <v>23</v>
      </c>
      <c r="E268" s="27" t="s">
        <v>196</v>
      </c>
      <c r="F268" s="28" t="s">
        <v>188</v>
      </c>
      <c r="G268" s="27" t="s">
        <v>51</v>
      </c>
      <c r="H268" s="132">
        <f>H269+H292+H314</f>
        <v>27823.56</v>
      </c>
      <c r="I268" s="132">
        <f>I269+I292+I314</f>
        <v>0</v>
      </c>
    </row>
    <row r="269" spans="1:9" ht="25.5">
      <c r="A269" s="45"/>
      <c r="B269" s="33" t="s">
        <v>189</v>
      </c>
      <c r="C269" s="32"/>
      <c r="D269" s="32" t="s">
        <v>23</v>
      </c>
      <c r="E269" s="31" t="s">
        <v>196</v>
      </c>
      <c r="F269" s="32" t="s">
        <v>190</v>
      </c>
      <c r="G269" s="31" t="s">
        <v>51</v>
      </c>
      <c r="H269" s="103">
        <f>H270</f>
        <v>1243.56</v>
      </c>
      <c r="I269" s="103">
        <f>I270</f>
        <v>0</v>
      </c>
    </row>
    <row r="270" spans="1:9" ht="12" customHeight="1">
      <c r="A270" s="45"/>
      <c r="B270" s="33" t="s">
        <v>191</v>
      </c>
      <c r="C270" s="32"/>
      <c r="D270" s="32" t="s">
        <v>23</v>
      </c>
      <c r="E270" s="31" t="s">
        <v>196</v>
      </c>
      <c r="F270" s="32" t="s">
        <v>192</v>
      </c>
      <c r="G270" s="31" t="s">
        <v>51</v>
      </c>
      <c r="H270" s="103">
        <f>H271+H289+H286+H274+H277+H280+H283</f>
        <v>1243.56</v>
      </c>
      <c r="I270" s="103">
        <f>I271+I289+I286+I274+I277+I280+I283</f>
        <v>0</v>
      </c>
    </row>
    <row r="271" spans="1:9" s="5" customFormat="1" ht="39.75" customHeight="1" hidden="1">
      <c r="A271" s="29"/>
      <c r="B271" s="33" t="s">
        <v>193</v>
      </c>
      <c r="C271" s="32"/>
      <c r="D271" s="32" t="s">
        <v>23</v>
      </c>
      <c r="E271" s="31" t="s">
        <v>196</v>
      </c>
      <c r="F271" s="32" t="s">
        <v>194</v>
      </c>
      <c r="G271" s="31"/>
      <c r="H271" s="104">
        <f>H272</f>
        <v>0</v>
      </c>
      <c r="I271" s="104">
        <f>I272</f>
        <v>0</v>
      </c>
    </row>
    <row r="272" spans="1:9" s="5" customFormat="1" ht="28.5" customHeight="1" hidden="1">
      <c r="A272" s="29"/>
      <c r="B272" s="270" t="s">
        <v>87</v>
      </c>
      <c r="C272" s="32"/>
      <c r="D272" s="32" t="s">
        <v>23</v>
      </c>
      <c r="E272" s="31" t="s">
        <v>196</v>
      </c>
      <c r="F272" s="32" t="s">
        <v>194</v>
      </c>
      <c r="G272" s="31" t="s">
        <v>94</v>
      </c>
      <c r="H272" s="104">
        <f>H273</f>
        <v>0</v>
      </c>
      <c r="I272" s="104">
        <f>I273</f>
        <v>0</v>
      </c>
    </row>
    <row r="273" spans="1:9" s="5" customFormat="1" ht="14.25" hidden="1">
      <c r="A273" s="29"/>
      <c r="B273" s="263" t="s">
        <v>88</v>
      </c>
      <c r="C273" s="32"/>
      <c r="D273" s="32" t="s">
        <v>23</v>
      </c>
      <c r="E273" s="31" t="s">
        <v>196</v>
      </c>
      <c r="F273" s="32" t="s">
        <v>194</v>
      </c>
      <c r="G273" s="31" t="s">
        <v>89</v>
      </c>
      <c r="H273" s="104">
        <v>0</v>
      </c>
      <c r="I273" s="104">
        <v>0</v>
      </c>
    </row>
    <row r="274" spans="1:9" s="5" customFormat="1" ht="39.75" customHeight="1" hidden="1">
      <c r="A274" s="29"/>
      <c r="B274" s="33" t="s">
        <v>213</v>
      </c>
      <c r="C274" s="32"/>
      <c r="D274" s="32" t="s">
        <v>23</v>
      </c>
      <c r="E274" s="31" t="s">
        <v>196</v>
      </c>
      <c r="F274" s="32" t="s">
        <v>477</v>
      </c>
      <c r="G274" s="31"/>
      <c r="H274" s="104">
        <f>H276</f>
        <v>0</v>
      </c>
      <c r="I274" s="104">
        <f>I276</f>
        <v>0</v>
      </c>
    </row>
    <row r="275" spans="1:9" s="5" customFormat="1" ht="28.5" customHeight="1" hidden="1">
      <c r="A275" s="29"/>
      <c r="B275" s="33" t="s">
        <v>73</v>
      </c>
      <c r="C275" s="32"/>
      <c r="D275" s="32" t="s">
        <v>23</v>
      </c>
      <c r="E275" s="31" t="s">
        <v>196</v>
      </c>
      <c r="F275" s="32" t="s">
        <v>477</v>
      </c>
      <c r="G275" s="31" t="s">
        <v>101</v>
      </c>
      <c r="H275" s="104">
        <f>H276</f>
        <v>0</v>
      </c>
      <c r="I275" s="104">
        <f>I276</f>
        <v>0</v>
      </c>
    </row>
    <row r="276" spans="1:9" s="5" customFormat="1" ht="12.75" customHeight="1" hidden="1">
      <c r="A276" s="29"/>
      <c r="B276" s="30" t="s">
        <v>74</v>
      </c>
      <c r="C276" s="32"/>
      <c r="D276" s="32" t="s">
        <v>23</v>
      </c>
      <c r="E276" s="31" t="s">
        <v>196</v>
      </c>
      <c r="F276" s="32" t="s">
        <v>477</v>
      </c>
      <c r="G276" s="31" t="s">
        <v>75</v>
      </c>
      <c r="H276" s="104">
        <v>0</v>
      </c>
      <c r="I276" s="104">
        <v>0</v>
      </c>
    </row>
    <row r="277" spans="1:9" s="5" customFormat="1" ht="27.75" customHeight="1" hidden="1">
      <c r="A277" s="29"/>
      <c r="B277" s="33" t="s">
        <v>199</v>
      </c>
      <c r="C277" s="32"/>
      <c r="D277" s="32" t="s">
        <v>23</v>
      </c>
      <c r="E277" s="31" t="s">
        <v>196</v>
      </c>
      <c r="F277" s="32" t="s">
        <v>200</v>
      </c>
      <c r="G277" s="31"/>
      <c r="H277" s="104">
        <f>H279</f>
        <v>0</v>
      </c>
      <c r="I277" s="104">
        <f>I279</f>
        <v>0</v>
      </c>
    </row>
    <row r="278" spans="1:9" s="5" customFormat="1" ht="12.75" customHeight="1" hidden="1">
      <c r="A278" s="29"/>
      <c r="B278" s="33" t="s">
        <v>73</v>
      </c>
      <c r="C278" s="32"/>
      <c r="D278" s="32" t="s">
        <v>23</v>
      </c>
      <c r="E278" s="31" t="s">
        <v>196</v>
      </c>
      <c r="F278" s="32" t="s">
        <v>200</v>
      </c>
      <c r="G278" s="31" t="s">
        <v>101</v>
      </c>
      <c r="H278" s="104">
        <f>H279</f>
        <v>0</v>
      </c>
      <c r="I278" s="104">
        <f>I279</f>
        <v>0</v>
      </c>
    </row>
    <row r="279" spans="1:9" s="5" customFormat="1" ht="36.75" customHeight="1" hidden="1">
      <c r="A279" s="29"/>
      <c r="B279" s="30" t="s">
        <v>74</v>
      </c>
      <c r="C279" s="32"/>
      <c r="D279" s="32" t="s">
        <v>23</v>
      </c>
      <c r="E279" s="31" t="s">
        <v>196</v>
      </c>
      <c r="F279" s="32" t="s">
        <v>200</v>
      </c>
      <c r="G279" s="31" t="s">
        <v>75</v>
      </c>
      <c r="H279" s="104">
        <v>0</v>
      </c>
      <c r="I279" s="104">
        <v>0</v>
      </c>
    </row>
    <row r="280" spans="1:9" s="5" customFormat="1" ht="25.5" customHeight="1" hidden="1">
      <c r="A280" s="29"/>
      <c r="B280" s="264" t="s">
        <v>445</v>
      </c>
      <c r="C280" s="32"/>
      <c r="D280" s="32" t="s">
        <v>23</v>
      </c>
      <c r="E280" s="31" t="s">
        <v>196</v>
      </c>
      <c r="F280" s="32" t="s">
        <v>475</v>
      </c>
      <c r="G280" s="31"/>
      <c r="H280" s="104">
        <f>H281</f>
        <v>0</v>
      </c>
      <c r="I280" s="104">
        <f>I281</f>
        <v>0</v>
      </c>
    </row>
    <row r="281" spans="1:9" s="5" customFormat="1" ht="25.5" customHeight="1" hidden="1">
      <c r="A281" s="29"/>
      <c r="B281" s="264" t="s">
        <v>124</v>
      </c>
      <c r="C281" s="32"/>
      <c r="D281" s="32" t="s">
        <v>23</v>
      </c>
      <c r="E281" s="31" t="s">
        <v>196</v>
      </c>
      <c r="F281" s="32" t="s">
        <v>475</v>
      </c>
      <c r="G281" s="31" t="s">
        <v>125</v>
      </c>
      <c r="H281" s="104">
        <f>H282</f>
        <v>0</v>
      </c>
      <c r="I281" s="104">
        <f>I282</f>
        <v>0</v>
      </c>
    </row>
    <row r="282" spans="1:9" s="5" customFormat="1" ht="25.5" customHeight="1" hidden="1">
      <c r="A282" s="29"/>
      <c r="B282" s="264" t="s">
        <v>584</v>
      </c>
      <c r="C282" s="32"/>
      <c r="D282" s="32" t="s">
        <v>23</v>
      </c>
      <c r="E282" s="31" t="s">
        <v>196</v>
      </c>
      <c r="F282" s="32" t="s">
        <v>475</v>
      </c>
      <c r="G282" s="31" t="s">
        <v>24</v>
      </c>
      <c r="H282" s="104">
        <v>0</v>
      </c>
      <c r="I282" s="104">
        <v>0</v>
      </c>
    </row>
    <row r="283" spans="1:9" s="5" customFormat="1" ht="42" customHeight="1">
      <c r="A283" s="29"/>
      <c r="B283" s="33" t="s">
        <v>193</v>
      </c>
      <c r="C283" s="32"/>
      <c r="D283" s="32" t="s">
        <v>23</v>
      </c>
      <c r="E283" s="31" t="s">
        <v>196</v>
      </c>
      <c r="F283" s="32" t="s">
        <v>476</v>
      </c>
      <c r="G283" s="31"/>
      <c r="H283" s="104">
        <f>H285</f>
        <v>1231</v>
      </c>
      <c r="I283" s="104">
        <f>I285</f>
        <v>0</v>
      </c>
    </row>
    <row r="284" spans="1:9" s="5" customFormat="1" ht="25.5">
      <c r="A284" s="29"/>
      <c r="B284" s="270" t="s">
        <v>87</v>
      </c>
      <c r="C284" s="32"/>
      <c r="D284" s="32" t="s">
        <v>23</v>
      </c>
      <c r="E284" s="31" t="s">
        <v>196</v>
      </c>
      <c r="F284" s="32" t="s">
        <v>476</v>
      </c>
      <c r="G284" s="31" t="s">
        <v>94</v>
      </c>
      <c r="H284" s="104">
        <f>H285</f>
        <v>1231</v>
      </c>
      <c r="I284" s="104">
        <f>I285</f>
        <v>0</v>
      </c>
    </row>
    <row r="285" spans="1:9" s="5" customFormat="1" ht="14.25">
      <c r="A285" s="29"/>
      <c r="B285" s="263" t="s">
        <v>88</v>
      </c>
      <c r="C285" s="32"/>
      <c r="D285" s="32" t="s">
        <v>23</v>
      </c>
      <c r="E285" s="31" t="s">
        <v>196</v>
      </c>
      <c r="F285" s="32" t="s">
        <v>476</v>
      </c>
      <c r="G285" s="31" t="s">
        <v>89</v>
      </c>
      <c r="H285" s="104">
        <f>1000+231</f>
        <v>1231</v>
      </c>
      <c r="I285" s="104">
        <v>0</v>
      </c>
    </row>
    <row r="286" spans="1:9" s="5" customFormat="1" ht="25.5" hidden="1">
      <c r="A286" s="29"/>
      <c r="B286" s="264" t="s">
        <v>445</v>
      </c>
      <c r="C286" s="32"/>
      <c r="D286" s="32" t="s">
        <v>23</v>
      </c>
      <c r="E286" s="31" t="s">
        <v>196</v>
      </c>
      <c r="F286" s="32" t="s">
        <v>444</v>
      </c>
      <c r="G286" s="31"/>
      <c r="H286" s="104">
        <f>H287</f>
        <v>0</v>
      </c>
      <c r="I286" s="104">
        <f>I287</f>
        <v>0</v>
      </c>
    </row>
    <row r="287" spans="1:9" s="5" customFormat="1" ht="14.25" hidden="1">
      <c r="A287" s="29"/>
      <c r="B287" s="264" t="s">
        <v>124</v>
      </c>
      <c r="C287" s="32"/>
      <c r="D287" s="32" t="s">
        <v>23</v>
      </c>
      <c r="E287" s="31" t="s">
        <v>196</v>
      </c>
      <c r="F287" s="32" t="s">
        <v>444</v>
      </c>
      <c r="G287" s="31" t="s">
        <v>125</v>
      </c>
      <c r="H287" s="104">
        <f>H288</f>
        <v>0</v>
      </c>
      <c r="I287" s="104">
        <f>I288</f>
        <v>0</v>
      </c>
    </row>
    <row r="288" spans="1:9" s="5" customFormat="1" ht="38.25" hidden="1">
      <c r="A288" s="29"/>
      <c r="B288" s="264" t="s">
        <v>584</v>
      </c>
      <c r="C288" s="32"/>
      <c r="D288" s="32" t="s">
        <v>23</v>
      </c>
      <c r="E288" s="31" t="s">
        <v>196</v>
      </c>
      <c r="F288" s="32" t="s">
        <v>444</v>
      </c>
      <c r="G288" s="31" t="s">
        <v>24</v>
      </c>
      <c r="H288" s="104">
        <v>0</v>
      </c>
      <c r="I288" s="104">
        <v>0</v>
      </c>
    </row>
    <row r="289" spans="1:9" s="5" customFormat="1" ht="39" customHeight="1">
      <c r="A289" s="29"/>
      <c r="B289" s="33" t="s">
        <v>193</v>
      </c>
      <c r="C289" s="32"/>
      <c r="D289" s="32" t="s">
        <v>23</v>
      </c>
      <c r="E289" s="31" t="s">
        <v>196</v>
      </c>
      <c r="F289" s="32" t="s">
        <v>197</v>
      </c>
      <c r="G289" s="31"/>
      <c r="H289" s="104">
        <f>H291</f>
        <v>12.56</v>
      </c>
      <c r="I289" s="104">
        <f>I291</f>
        <v>0</v>
      </c>
    </row>
    <row r="290" spans="1:9" s="5" customFormat="1" ht="25.5">
      <c r="A290" s="29"/>
      <c r="B290" s="270" t="s">
        <v>87</v>
      </c>
      <c r="C290" s="32"/>
      <c r="D290" s="32" t="s">
        <v>23</v>
      </c>
      <c r="E290" s="31" t="s">
        <v>196</v>
      </c>
      <c r="F290" s="32" t="s">
        <v>197</v>
      </c>
      <c r="G290" s="31" t="s">
        <v>94</v>
      </c>
      <c r="H290" s="104">
        <f>H291</f>
        <v>12.56</v>
      </c>
      <c r="I290" s="104">
        <f>I291</f>
        <v>0</v>
      </c>
    </row>
    <row r="291" spans="1:9" s="5" customFormat="1" ht="14.25">
      <c r="A291" s="29"/>
      <c r="B291" s="263" t="s">
        <v>88</v>
      </c>
      <c r="C291" s="32"/>
      <c r="D291" s="32" t="s">
        <v>23</v>
      </c>
      <c r="E291" s="31" t="s">
        <v>196</v>
      </c>
      <c r="F291" s="32" t="s">
        <v>197</v>
      </c>
      <c r="G291" s="31" t="s">
        <v>89</v>
      </c>
      <c r="H291" s="104">
        <v>12.56</v>
      </c>
      <c r="I291" s="104">
        <v>0</v>
      </c>
    </row>
    <row r="292" spans="1:9" ht="25.5">
      <c r="A292" s="29"/>
      <c r="B292" s="33" t="s">
        <v>201</v>
      </c>
      <c r="C292" s="32"/>
      <c r="D292" s="32" t="s">
        <v>23</v>
      </c>
      <c r="E292" s="31" t="s">
        <v>196</v>
      </c>
      <c r="F292" s="32" t="s">
        <v>202</v>
      </c>
      <c r="G292" s="31"/>
      <c r="H292" s="103">
        <f>H293</f>
        <v>26580</v>
      </c>
      <c r="I292" s="103">
        <f>I293</f>
        <v>0</v>
      </c>
    </row>
    <row r="293" spans="1:9" ht="12.75">
      <c r="A293" s="45"/>
      <c r="B293" s="33" t="s">
        <v>203</v>
      </c>
      <c r="C293" s="32"/>
      <c r="D293" s="32" t="s">
        <v>23</v>
      </c>
      <c r="E293" s="31" t="s">
        <v>196</v>
      </c>
      <c r="F293" s="32" t="s">
        <v>204</v>
      </c>
      <c r="G293" s="31" t="s">
        <v>51</v>
      </c>
      <c r="H293" s="103">
        <f>H299+H294+H305+H308+H311+H302</f>
        <v>26580</v>
      </c>
      <c r="I293" s="103">
        <f>I299+I294+I305+I308+I311+I302</f>
        <v>0</v>
      </c>
    </row>
    <row r="294" spans="1:9" ht="25.5" hidden="1">
      <c r="A294" s="45"/>
      <c r="B294" s="30" t="s">
        <v>205</v>
      </c>
      <c r="C294" s="32"/>
      <c r="D294" s="32" t="s">
        <v>23</v>
      </c>
      <c r="E294" s="31" t="s">
        <v>196</v>
      </c>
      <c r="F294" s="32" t="s">
        <v>25</v>
      </c>
      <c r="G294" s="31"/>
      <c r="H294" s="103">
        <f>H296+H298</f>
        <v>0</v>
      </c>
      <c r="I294" s="103">
        <f>I296+I298</f>
        <v>0</v>
      </c>
    </row>
    <row r="295" spans="1:9" ht="25.5" hidden="1">
      <c r="A295" s="45"/>
      <c r="B295" s="30" t="s">
        <v>73</v>
      </c>
      <c r="C295" s="32"/>
      <c r="D295" s="32" t="s">
        <v>23</v>
      </c>
      <c r="E295" s="31" t="s">
        <v>196</v>
      </c>
      <c r="F295" s="32" t="s">
        <v>206</v>
      </c>
      <c r="G295" s="31" t="s">
        <v>101</v>
      </c>
      <c r="H295" s="103">
        <f>H296</f>
        <v>0</v>
      </c>
      <c r="I295" s="103">
        <f>I296</f>
        <v>0</v>
      </c>
    </row>
    <row r="296" spans="1:9" ht="25.5" hidden="1">
      <c r="A296" s="45"/>
      <c r="B296" s="33" t="s">
        <v>74</v>
      </c>
      <c r="C296" s="32"/>
      <c r="D296" s="32" t="s">
        <v>23</v>
      </c>
      <c r="E296" s="31" t="s">
        <v>196</v>
      </c>
      <c r="F296" s="32" t="s">
        <v>206</v>
      </c>
      <c r="G296" s="31" t="s">
        <v>75</v>
      </c>
      <c r="H296" s="103">
        <v>0</v>
      </c>
      <c r="I296" s="103">
        <v>0</v>
      </c>
    </row>
    <row r="297" spans="1:9" ht="25.5" hidden="1">
      <c r="A297" s="45"/>
      <c r="B297" s="270" t="s">
        <v>87</v>
      </c>
      <c r="C297" s="32"/>
      <c r="D297" s="32" t="s">
        <v>23</v>
      </c>
      <c r="E297" s="31" t="s">
        <v>196</v>
      </c>
      <c r="F297" s="32" t="s">
        <v>206</v>
      </c>
      <c r="G297" s="31" t="s">
        <v>94</v>
      </c>
      <c r="H297" s="103">
        <f>H298</f>
        <v>0</v>
      </c>
      <c r="I297" s="103">
        <f>I298</f>
        <v>0</v>
      </c>
    </row>
    <row r="298" spans="1:9" ht="12.75" hidden="1">
      <c r="A298" s="45"/>
      <c r="B298" s="263" t="s">
        <v>88</v>
      </c>
      <c r="C298" s="32"/>
      <c r="D298" s="32" t="s">
        <v>23</v>
      </c>
      <c r="E298" s="31" t="s">
        <v>196</v>
      </c>
      <c r="F298" s="32" t="s">
        <v>206</v>
      </c>
      <c r="G298" s="31" t="s">
        <v>89</v>
      </c>
      <c r="H298" s="103">
        <v>0</v>
      </c>
      <c r="I298" s="103">
        <v>0</v>
      </c>
    </row>
    <row r="299" spans="1:9" ht="38.25" hidden="1">
      <c r="A299" s="29"/>
      <c r="B299" s="304" t="s">
        <v>207</v>
      </c>
      <c r="C299" s="32"/>
      <c r="D299" s="32" t="s">
        <v>23</v>
      </c>
      <c r="E299" s="31" t="s">
        <v>196</v>
      </c>
      <c r="F299" s="32" t="s">
        <v>208</v>
      </c>
      <c r="G299" s="31"/>
      <c r="H299" s="103">
        <f>H301</f>
        <v>0</v>
      </c>
      <c r="I299" s="103">
        <f>I301</f>
        <v>0</v>
      </c>
    </row>
    <row r="300" spans="1:9" ht="25.5" hidden="1">
      <c r="A300" s="29"/>
      <c r="B300" s="304" t="s">
        <v>73</v>
      </c>
      <c r="C300" s="32"/>
      <c r="D300" s="32" t="s">
        <v>23</v>
      </c>
      <c r="E300" s="31" t="s">
        <v>196</v>
      </c>
      <c r="F300" s="32" t="s">
        <v>208</v>
      </c>
      <c r="G300" s="31" t="s">
        <v>101</v>
      </c>
      <c r="H300" s="103">
        <f>H301</f>
        <v>0</v>
      </c>
      <c r="I300" s="103">
        <f>I301</f>
        <v>0</v>
      </c>
    </row>
    <row r="301" spans="1:9" ht="25.5" hidden="1">
      <c r="A301" s="29"/>
      <c r="B301" s="30" t="s">
        <v>74</v>
      </c>
      <c r="C301" s="32"/>
      <c r="D301" s="32" t="s">
        <v>23</v>
      </c>
      <c r="E301" s="31" t="s">
        <v>196</v>
      </c>
      <c r="F301" s="32" t="s">
        <v>208</v>
      </c>
      <c r="G301" s="31" t="s">
        <v>75</v>
      </c>
      <c r="H301" s="104">
        <v>0</v>
      </c>
      <c r="I301" s="104">
        <v>0</v>
      </c>
    </row>
    <row r="302" spans="1:9" ht="38.25" hidden="1">
      <c r="A302" s="45"/>
      <c r="B302" s="30" t="s">
        <v>489</v>
      </c>
      <c r="C302" s="32"/>
      <c r="D302" s="32" t="s">
        <v>23</v>
      </c>
      <c r="E302" s="31" t="s">
        <v>196</v>
      </c>
      <c r="F302" s="32" t="s">
        <v>488</v>
      </c>
      <c r="G302" s="31"/>
      <c r="H302" s="103">
        <f>H303</f>
        <v>0</v>
      </c>
      <c r="I302" s="103">
        <f>I303</f>
        <v>0</v>
      </c>
    </row>
    <row r="303" spans="1:9" ht="25.5" hidden="1">
      <c r="A303" s="45"/>
      <c r="B303" s="264" t="s">
        <v>87</v>
      </c>
      <c r="C303" s="32"/>
      <c r="D303" s="32" t="s">
        <v>23</v>
      </c>
      <c r="E303" s="31" t="s">
        <v>196</v>
      </c>
      <c r="F303" s="32" t="s">
        <v>488</v>
      </c>
      <c r="G303" s="31" t="s">
        <v>94</v>
      </c>
      <c r="H303" s="103">
        <f>H304</f>
        <v>0</v>
      </c>
      <c r="I303" s="103">
        <f>I304</f>
        <v>0</v>
      </c>
    </row>
    <row r="304" spans="1:9" ht="12.75" hidden="1">
      <c r="A304" s="45"/>
      <c r="B304" s="264" t="s">
        <v>88</v>
      </c>
      <c r="C304" s="32"/>
      <c r="D304" s="32" t="s">
        <v>23</v>
      </c>
      <c r="E304" s="31" t="s">
        <v>196</v>
      </c>
      <c r="F304" s="32" t="s">
        <v>488</v>
      </c>
      <c r="G304" s="31" t="s">
        <v>89</v>
      </c>
      <c r="H304" s="103">
        <f>(4000+2000+1700)-7700</f>
        <v>0</v>
      </c>
      <c r="I304" s="103">
        <v>0</v>
      </c>
    </row>
    <row r="305" spans="1:9" ht="25.5" customHeight="1" hidden="1">
      <c r="A305" s="29"/>
      <c r="B305" s="30" t="s">
        <v>448</v>
      </c>
      <c r="C305" s="32"/>
      <c r="D305" s="32" t="s">
        <v>23</v>
      </c>
      <c r="E305" s="31" t="s">
        <v>196</v>
      </c>
      <c r="F305" s="32" t="s">
        <v>452</v>
      </c>
      <c r="G305" s="31"/>
      <c r="H305" s="103">
        <f>H306</f>
        <v>0</v>
      </c>
      <c r="I305" s="103">
        <f>I306</f>
        <v>0</v>
      </c>
    </row>
    <row r="306" spans="1:9" ht="25.5" customHeight="1" hidden="1">
      <c r="A306" s="29"/>
      <c r="B306" s="266" t="s">
        <v>73</v>
      </c>
      <c r="C306" s="32"/>
      <c r="D306" s="32" t="s">
        <v>23</v>
      </c>
      <c r="E306" s="31" t="s">
        <v>196</v>
      </c>
      <c r="F306" s="32" t="s">
        <v>452</v>
      </c>
      <c r="G306" s="31" t="s">
        <v>101</v>
      </c>
      <c r="H306" s="104">
        <f>H307</f>
        <v>0</v>
      </c>
      <c r="I306" s="104">
        <f>I307</f>
        <v>0</v>
      </c>
    </row>
    <row r="307" spans="1:9" ht="25.5" hidden="1">
      <c r="A307" s="29"/>
      <c r="B307" s="30" t="s">
        <v>74</v>
      </c>
      <c r="C307" s="32"/>
      <c r="D307" s="32" t="s">
        <v>23</v>
      </c>
      <c r="E307" s="31" t="s">
        <v>196</v>
      </c>
      <c r="F307" s="32" t="s">
        <v>452</v>
      </c>
      <c r="G307" s="31" t="s">
        <v>75</v>
      </c>
      <c r="H307" s="104">
        <v>0</v>
      </c>
      <c r="I307" s="104">
        <v>0</v>
      </c>
    </row>
    <row r="308" spans="1:9" ht="30" customHeight="1">
      <c r="A308" s="45"/>
      <c r="B308" s="30" t="s">
        <v>205</v>
      </c>
      <c r="C308" s="32"/>
      <c r="D308" s="32" t="s">
        <v>23</v>
      </c>
      <c r="E308" s="31" t="s">
        <v>196</v>
      </c>
      <c r="F308" s="32" t="s">
        <v>446</v>
      </c>
      <c r="G308" s="31"/>
      <c r="H308" s="103">
        <f>H309</f>
        <v>26580</v>
      </c>
      <c r="I308" s="103">
        <f>I309</f>
        <v>0</v>
      </c>
    </row>
    <row r="309" spans="1:9" ht="25.5">
      <c r="A309" s="45"/>
      <c r="B309" s="264" t="s">
        <v>87</v>
      </c>
      <c r="C309" s="32"/>
      <c r="D309" s="32" t="s">
        <v>23</v>
      </c>
      <c r="E309" s="31" t="s">
        <v>196</v>
      </c>
      <c r="F309" s="32" t="s">
        <v>446</v>
      </c>
      <c r="G309" s="31" t="s">
        <v>94</v>
      </c>
      <c r="H309" s="103">
        <f>H310</f>
        <v>26580</v>
      </c>
      <c r="I309" s="103">
        <f>I310</f>
        <v>0</v>
      </c>
    </row>
    <row r="310" spans="1:9" ht="12.75">
      <c r="A310" s="45"/>
      <c r="B310" s="264" t="s">
        <v>88</v>
      </c>
      <c r="C310" s="32"/>
      <c r="D310" s="32" t="s">
        <v>23</v>
      </c>
      <c r="E310" s="31" t="s">
        <v>196</v>
      </c>
      <c r="F310" s="32" t="s">
        <v>446</v>
      </c>
      <c r="G310" s="31" t="s">
        <v>89</v>
      </c>
      <c r="H310" s="103">
        <f>(123+62+53)+7700+18089+553</f>
        <v>26580</v>
      </c>
      <c r="I310" s="103">
        <v>0</v>
      </c>
    </row>
    <row r="311" spans="1:9" ht="38.25" hidden="1">
      <c r="A311" s="45"/>
      <c r="B311" s="30" t="s">
        <v>448</v>
      </c>
      <c r="C311" s="32"/>
      <c r="D311" s="32" t="s">
        <v>23</v>
      </c>
      <c r="E311" s="31" t="s">
        <v>196</v>
      </c>
      <c r="F311" s="32" t="s">
        <v>447</v>
      </c>
      <c r="G311" s="31"/>
      <c r="H311" s="103">
        <f>H312</f>
        <v>0</v>
      </c>
      <c r="I311" s="103">
        <f>I312</f>
        <v>0</v>
      </c>
    </row>
    <row r="312" spans="1:9" ht="25.5" hidden="1">
      <c r="A312" s="45"/>
      <c r="B312" s="266" t="s">
        <v>73</v>
      </c>
      <c r="C312" s="32"/>
      <c r="D312" s="32" t="s">
        <v>23</v>
      </c>
      <c r="E312" s="31" t="s">
        <v>196</v>
      </c>
      <c r="F312" s="32" t="s">
        <v>447</v>
      </c>
      <c r="G312" s="31" t="s">
        <v>101</v>
      </c>
      <c r="H312" s="103">
        <f>H313</f>
        <v>0</v>
      </c>
      <c r="I312" s="103">
        <f>I313</f>
        <v>0</v>
      </c>
    </row>
    <row r="313" spans="1:9" ht="25.5" hidden="1">
      <c r="A313" s="45"/>
      <c r="B313" s="30" t="s">
        <v>74</v>
      </c>
      <c r="C313" s="32"/>
      <c r="D313" s="32" t="s">
        <v>23</v>
      </c>
      <c r="E313" s="31" t="s">
        <v>196</v>
      </c>
      <c r="F313" s="32" t="s">
        <v>447</v>
      </c>
      <c r="G313" s="31" t="s">
        <v>75</v>
      </c>
      <c r="H313" s="103">
        <v>0</v>
      </c>
      <c r="I313" s="103">
        <v>0</v>
      </c>
    </row>
    <row r="314" spans="1:9" ht="25.5" customHeight="1" hidden="1">
      <c r="A314" s="29"/>
      <c r="B314" s="33" t="s">
        <v>496</v>
      </c>
      <c r="C314" s="32"/>
      <c r="D314" s="32" t="s">
        <v>23</v>
      </c>
      <c r="E314" s="31" t="s">
        <v>196</v>
      </c>
      <c r="F314" s="32" t="s">
        <v>501</v>
      </c>
      <c r="G314" s="31"/>
      <c r="H314" s="104">
        <f aca="true" t="shared" si="15" ref="H314:I317">H315</f>
        <v>0</v>
      </c>
      <c r="I314" s="104">
        <f t="shared" si="15"/>
        <v>0</v>
      </c>
    </row>
    <row r="315" spans="1:9" ht="12.75" hidden="1">
      <c r="A315" s="45"/>
      <c r="B315" s="33" t="s">
        <v>497</v>
      </c>
      <c r="C315" s="32"/>
      <c r="D315" s="32" t="s">
        <v>23</v>
      </c>
      <c r="E315" s="31" t="s">
        <v>196</v>
      </c>
      <c r="F315" s="32" t="s">
        <v>500</v>
      </c>
      <c r="G315" s="31" t="s">
        <v>51</v>
      </c>
      <c r="H315" s="104">
        <f t="shared" si="15"/>
        <v>0</v>
      </c>
      <c r="I315" s="104">
        <f t="shared" si="15"/>
        <v>0</v>
      </c>
    </row>
    <row r="316" spans="1:9" ht="25.5" hidden="1">
      <c r="A316" s="45"/>
      <c r="B316" s="30" t="s">
        <v>510</v>
      </c>
      <c r="C316" s="32"/>
      <c r="D316" s="32" t="s">
        <v>23</v>
      </c>
      <c r="E316" s="31" t="s">
        <v>196</v>
      </c>
      <c r="F316" s="32" t="s">
        <v>499</v>
      </c>
      <c r="G316" s="31"/>
      <c r="H316" s="104">
        <f t="shared" si="15"/>
        <v>0</v>
      </c>
      <c r="I316" s="104">
        <f t="shared" si="15"/>
        <v>0</v>
      </c>
    </row>
    <row r="317" spans="1:9" ht="25.5" hidden="1">
      <c r="A317" s="45"/>
      <c r="B317" s="30" t="s">
        <v>73</v>
      </c>
      <c r="C317" s="32"/>
      <c r="D317" s="32" t="s">
        <v>23</v>
      </c>
      <c r="E317" s="31" t="s">
        <v>196</v>
      </c>
      <c r="F317" s="32" t="s">
        <v>499</v>
      </c>
      <c r="G317" s="31" t="s">
        <v>101</v>
      </c>
      <c r="H317" s="104">
        <f t="shared" si="15"/>
        <v>0</v>
      </c>
      <c r="I317" s="104">
        <f t="shared" si="15"/>
        <v>0</v>
      </c>
    </row>
    <row r="318" spans="1:9" ht="25.5" hidden="1">
      <c r="A318" s="45"/>
      <c r="B318" s="33" t="s">
        <v>74</v>
      </c>
      <c r="C318" s="32"/>
      <c r="D318" s="32" t="s">
        <v>23</v>
      </c>
      <c r="E318" s="31" t="s">
        <v>196</v>
      </c>
      <c r="F318" s="32" t="s">
        <v>499</v>
      </c>
      <c r="G318" s="31" t="s">
        <v>75</v>
      </c>
      <c r="H318" s="104">
        <v>0</v>
      </c>
      <c r="I318" s="104">
        <v>0</v>
      </c>
    </row>
    <row r="319" spans="1:9" ht="40.5" customHeight="1">
      <c r="A319" s="29"/>
      <c r="B319" s="297" t="s">
        <v>249</v>
      </c>
      <c r="C319" s="28"/>
      <c r="D319" s="28" t="s">
        <v>23</v>
      </c>
      <c r="E319" s="27" t="s">
        <v>196</v>
      </c>
      <c r="F319" s="28" t="s">
        <v>250</v>
      </c>
      <c r="G319" s="27" t="s">
        <v>51</v>
      </c>
      <c r="H319" s="132">
        <f>H320</f>
        <v>12500</v>
      </c>
      <c r="I319" s="132">
        <f>I320</f>
        <v>0</v>
      </c>
    </row>
    <row r="320" spans="1:9" ht="12.75">
      <c r="A320" s="45"/>
      <c r="B320" s="33" t="s">
        <v>251</v>
      </c>
      <c r="C320" s="32"/>
      <c r="D320" s="32" t="s">
        <v>23</v>
      </c>
      <c r="E320" s="31" t="s">
        <v>196</v>
      </c>
      <c r="F320" s="32" t="s">
        <v>252</v>
      </c>
      <c r="G320" s="31" t="s">
        <v>51</v>
      </c>
      <c r="H320" s="103">
        <f>H321</f>
        <v>12500</v>
      </c>
      <c r="I320" s="103">
        <f>I321</f>
        <v>0</v>
      </c>
    </row>
    <row r="321" spans="1:9" ht="25.5" customHeight="1">
      <c r="A321" s="29"/>
      <c r="B321" s="304" t="s">
        <v>253</v>
      </c>
      <c r="C321" s="32"/>
      <c r="D321" s="32" t="s">
        <v>23</v>
      </c>
      <c r="E321" s="31" t="s">
        <v>196</v>
      </c>
      <c r="F321" s="34" t="s">
        <v>254</v>
      </c>
      <c r="G321" s="31"/>
      <c r="H321" s="104">
        <f>H323</f>
        <v>12500</v>
      </c>
      <c r="I321" s="104">
        <f>I323</f>
        <v>0</v>
      </c>
    </row>
    <row r="322" spans="1:9" ht="25.5" customHeight="1">
      <c r="A322" s="29"/>
      <c r="B322" s="304" t="s">
        <v>73</v>
      </c>
      <c r="C322" s="32"/>
      <c r="D322" s="32" t="s">
        <v>23</v>
      </c>
      <c r="E322" s="31" t="s">
        <v>196</v>
      </c>
      <c r="F322" s="34" t="s">
        <v>254</v>
      </c>
      <c r="G322" s="31" t="s">
        <v>101</v>
      </c>
      <c r="H322" s="104">
        <f>H323</f>
        <v>12500</v>
      </c>
      <c r="I322" s="104">
        <f>I323</f>
        <v>0</v>
      </c>
    </row>
    <row r="323" spans="1:9" ht="25.5">
      <c r="A323" s="29"/>
      <c r="B323" s="30" t="s">
        <v>74</v>
      </c>
      <c r="C323" s="32"/>
      <c r="D323" s="32" t="s">
        <v>23</v>
      </c>
      <c r="E323" s="31" t="s">
        <v>196</v>
      </c>
      <c r="F323" s="34" t="s">
        <v>254</v>
      </c>
      <c r="G323" s="31" t="s">
        <v>75</v>
      </c>
      <c r="H323" s="104">
        <v>12500</v>
      </c>
      <c r="I323" s="104">
        <v>0</v>
      </c>
    </row>
    <row r="324" spans="1:9" ht="39.75" customHeight="1">
      <c r="A324" s="29"/>
      <c r="B324" s="296" t="s">
        <v>315</v>
      </c>
      <c r="C324" s="42"/>
      <c r="D324" s="42" t="s">
        <v>23</v>
      </c>
      <c r="E324" s="37" t="s">
        <v>196</v>
      </c>
      <c r="F324" s="37" t="s">
        <v>316</v>
      </c>
      <c r="G324" s="27"/>
      <c r="H324" s="132">
        <f>H325</f>
        <v>6397</v>
      </c>
      <c r="I324" s="132">
        <f>I325</f>
        <v>20890</v>
      </c>
    </row>
    <row r="325" spans="1:9" ht="13.5">
      <c r="A325" s="29"/>
      <c r="B325" s="30" t="s">
        <v>267</v>
      </c>
      <c r="C325" s="35"/>
      <c r="D325" s="31" t="s">
        <v>20</v>
      </c>
      <c r="E325" s="31" t="s">
        <v>196</v>
      </c>
      <c r="F325" s="35" t="s">
        <v>317</v>
      </c>
      <c r="G325" s="27"/>
      <c r="H325" s="103">
        <f>H326</f>
        <v>6397</v>
      </c>
      <c r="I325" s="103">
        <f>I326</f>
        <v>20890</v>
      </c>
    </row>
    <row r="326" spans="1:9" ht="13.5">
      <c r="A326" s="29"/>
      <c r="B326" s="30" t="s">
        <v>267</v>
      </c>
      <c r="C326" s="35"/>
      <c r="D326" s="31" t="s">
        <v>20</v>
      </c>
      <c r="E326" s="31" t="s">
        <v>196</v>
      </c>
      <c r="F326" s="35" t="s">
        <v>318</v>
      </c>
      <c r="G326" s="27"/>
      <c r="H326" s="103">
        <f>H327+H330+H334+H337+H340+H343+H346+H349</f>
        <v>6397</v>
      </c>
      <c r="I326" s="103">
        <f>I327+I330+I334+I337+I340+I343+I346+I349</f>
        <v>20890</v>
      </c>
    </row>
    <row r="327" spans="1:9" ht="51">
      <c r="A327" s="29"/>
      <c r="B327" s="33" t="s">
        <v>193</v>
      </c>
      <c r="C327" s="32"/>
      <c r="D327" s="32" t="s">
        <v>23</v>
      </c>
      <c r="E327" s="31" t="s">
        <v>196</v>
      </c>
      <c r="F327" s="32" t="s">
        <v>560</v>
      </c>
      <c r="G327" s="31"/>
      <c r="H327" s="305">
        <f>H329</f>
        <v>495</v>
      </c>
      <c r="I327" s="305">
        <f>I329</f>
        <v>0</v>
      </c>
    </row>
    <row r="328" spans="1:9" ht="25.5">
      <c r="A328" s="29"/>
      <c r="B328" s="33" t="s">
        <v>87</v>
      </c>
      <c r="C328" s="32"/>
      <c r="D328" s="32" t="s">
        <v>23</v>
      </c>
      <c r="E328" s="31" t="s">
        <v>196</v>
      </c>
      <c r="F328" s="32" t="s">
        <v>560</v>
      </c>
      <c r="G328" s="31" t="s">
        <v>94</v>
      </c>
      <c r="H328" s="305">
        <f>H329</f>
        <v>495</v>
      </c>
      <c r="I328" s="305">
        <f>I329</f>
        <v>0</v>
      </c>
    </row>
    <row r="329" spans="1:9" ht="12.75">
      <c r="A329" s="29"/>
      <c r="B329" s="263" t="s">
        <v>88</v>
      </c>
      <c r="C329" s="32"/>
      <c r="D329" s="32" t="s">
        <v>23</v>
      </c>
      <c r="E329" s="31" t="s">
        <v>196</v>
      </c>
      <c r="F329" s="32" t="s">
        <v>560</v>
      </c>
      <c r="G329" s="31" t="s">
        <v>89</v>
      </c>
      <c r="H329" s="305">
        <v>495</v>
      </c>
      <c r="I329" s="305">
        <v>0</v>
      </c>
    </row>
    <row r="330" spans="1:9" ht="38.25">
      <c r="A330" s="29"/>
      <c r="B330" s="304" t="s">
        <v>336</v>
      </c>
      <c r="C330" s="32"/>
      <c r="D330" s="32" t="s">
        <v>23</v>
      </c>
      <c r="E330" s="31" t="s">
        <v>196</v>
      </c>
      <c r="F330" s="32" t="s">
        <v>335</v>
      </c>
      <c r="G330" s="31"/>
      <c r="H330" s="103">
        <f>H332+H333</f>
        <v>990</v>
      </c>
      <c r="I330" s="103">
        <f>I332+I333</f>
        <v>1090</v>
      </c>
    </row>
    <row r="331" spans="1:9" ht="25.5">
      <c r="A331" s="29"/>
      <c r="B331" s="304" t="s">
        <v>73</v>
      </c>
      <c r="C331" s="32"/>
      <c r="D331" s="32" t="s">
        <v>23</v>
      </c>
      <c r="E331" s="31" t="s">
        <v>196</v>
      </c>
      <c r="F331" s="32" t="s">
        <v>335</v>
      </c>
      <c r="G331" s="31" t="s">
        <v>101</v>
      </c>
      <c r="H331" s="103">
        <f>H332</f>
        <v>990</v>
      </c>
      <c r="I331" s="103">
        <f>I332</f>
        <v>1090</v>
      </c>
    </row>
    <row r="332" spans="1:9" ht="24" customHeight="1">
      <c r="A332" s="29"/>
      <c r="B332" s="30" t="s">
        <v>74</v>
      </c>
      <c r="C332" s="32"/>
      <c r="D332" s="32" t="s">
        <v>23</v>
      </c>
      <c r="E332" s="31" t="s">
        <v>196</v>
      </c>
      <c r="F332" s="32" t="s">
        <v>335</v>
      </c>
      <c r="G332" s="35" t="s">
        <v>75</v>
      </c>
      <c r="H332" s="104">
        <v>990</v>
      </c>
      <c r="I332" s="104">
        <v>1090</v>
      </c>
    </row>
    <row r="333" spans="1:9" ht="12.75" hidden="1">
      <c r="A333" s="29"/>
      <c r="B333" s="30" t="s">
        <v>307</v>
      </c>
      <c r="C333" s="32"/>
      <c r="D333" s="32">
        <v>500</v>
      </c>
      <c r="E333" s="31" t="s">
        <v>196</v>
      </c>
      <c r="F333" s="32" t="s">
        <v>335</v>
      </c>
      <c r="G333" s="35" t="s">
        <v>308</v>
      </c>
      <c r="H333" s="104">
        <v>0</v>
      </c>
      <c r="I333" s="104">
        <v>0</v>
      </c>
    </row>
    <row r="334" spans="1:9" ht="25.5">
      <c r="A334" s="29"/>
      <c r="B334" s="30" t="s">
        <v>510</v>
      </c>
      <c r="C334" s="32"/>
      <c r="D334" s="32" t="s">
        <v>23</v>
      </c>
      <c r="E334" s="31" t="s">
        <v>196</v>
      </c>
      <c r="F334" s="32" t="s">
        <v>569</v>
      </c>
      <c r="G334" s="31"/>
      <c r="H334" s="103">
        <f>H336</f>
        <v>500</v>
      </c>
      <c r="I334" s="103">
        <f>I336</f>
        <v>900</v>
      </c>
    </row>
    <row r="335" spans="1:9" ht="25.5">
      <c r="A335" s="29"/>
      <c r="B335" s="304" t="s">
        <v>73</v>
      </c>
      <c r="C335" s="32"/>
      <c r="D335" s="32" t="s">
        <v>23</v>
      </c>
      <c r="E335" s="31" t="s">
        <v>196</v>
      </c>
      <c r="F335" s="32" t="s">
        <v>569</v>
      </c>
      <c r="G335" s="31" t="s">
        <v>101</v>
      </c>
      <c r="H335" s="103">
        <f>H336</f>
        <v>500</v>
      </c>
      <c r="I335" s="103">
        <f>I336</f>
        <v>900</v>
      </c>
    </row>
    <row r="336" spans="1:9" ht="25.5">
      <c r="A336" s="29"/>
      <c r="B336" s="30" t="s">
        <v>74</v>
      </c>
      <c r="C336" s="32"/>
      <c r="D336" s="32" t="s">
        <v>23</v>
      </c>
      <c r="E336" s="31" t="s">
        <v>196</v>
      </c>
      <c r="F336" s="32" t="s">
        <v>569</v>
      </c>
      <c r="G336" s="35" t="s">
        <v>75</v>
      </c>
      <c r="H336" s="104">
        <f>1000-500</f>
        <v>500</v>
      </c>
      <c r="I336" s="104">
        <f>1400-500</f>
        <v>900</v>
      </c>
    </row>
    <row r="337" spans="1:9" ht="25.5">
      <c r="A337" s="29"/>
      <c r="B337" s="33" t="s">
        <v>213</v>
      </c>
      <c r="C337" s="32"/>
      <c r="D337" s="32" t="s">
        <v>23</v>
      </c>
      <c r="E337" s="31" t="s">
        <v>196</v>
      </c>
      <c r="F337" s="32" t="s">
        <v>342</v>
      </c>
      <c r="G337" s="31"/>
      <c r="H337" s="305">
        <f>H339</f>
        <v>450</v>
      </c>
      <c r="I337" s="305">
        <f>I339</f>
        <v>0</v>
      </c>
    </row>
    <row r="338" spans="1:9" ht="25.5">
      <c r="A338" s="29"/>
      <c r="B338" s="33" t="s">
        <v>73</v>
      </c>
      <c r="C338" s="32"/>
      <c r="D338" s="32" t="s">
        <v>23</v>
      </c>
      <c r="E338" s="31" t="s">
        <v>196</v>
      </c>
      <c r="F338" s="32" t="s">
        <v>342</v>
      </c>
      <c r="G338" s="31" t="s">
        <v>101</v>
      </c>
      <c r="H338" s="305">
        <f>H339</f>
        <v>450</v>
      </c>
      <c r="I338" s="305">
        <f>I339</f>
        <v>0</v>
      </c>
    </row>
    <row r="339" spans="1:9" ht="25.5">
      <c r="A339" s="29"/>
      <c r="B339" s="30" t="s">
        <v>74</v>
      </c>
      <c r="C339" s="32"/>
      <c r="D339" s="32" t="s">
        <v>23</v>
      </c>
      <c r="E339" s="31" t="s">
        <v>196</v>
      </c>
      <c r="F339" s="32" t="s">
        <v>342</v>
      </c>
      <c r="G339" s="31" t="s">
        <v>75</v>
      </c>
      <c r="H339" s="305">
        <v>450</v>
      </c>
      <c r="I339" s="305">
        <v>0</v>
      </c>
    </row>
    <row r="340" spans="1:9" ht="12.75">
      <c r="A340" s="29"/>
      <c r="B340" s="33" t="s">
        <v>199</v>
      </c>
      <c r="C340" s="32"/>
      <c r="D340" s="32" t="s">
        <v>23</v>
      </c>
      <c r="E340" s="31" t="s">
        <v>196</v>
      </c>
      <c r="F340" s="32" t="s">
        <v>570</v>
      </c>
      <c r="G340" s="31"/>
      <c r="H340" s="305">
        <f>H342</f>
        <v>3700</v>
      </c>
      <c r="I340" s="305">
        <f>I342</f>
        <v>4500</v>
      </c>
    </row>
    <row r="341" spans="1:9" ht="25.5">
      <c r="A341" s="29"/>
      <c r="B341" s="33" t="s">
        <v>73</v>
      </c>
      <c r="C341" s="32"/>
      <c r="D341" s="32" t="s">
        <v>23</v>
      </c>
      <c r="E341" s="31" t="s">
        <v>196</v>
      </c>
      <c r="F341" s="32" t="s">
        <v>570</v>
      </c>
      <c r="G341" s="31" t="s">
        <v>101</v>
      </c>
      <c r="H341" s="305">
        <f>H342</f>
        <v>3700</v>
      </c>
      <c r="I341" s="305">
        <f>I342</f>
        <v>4500</v>
      </c>
    </row>
    <row r="342" spans="1:9" ht="25.5">
      <c r="A342" s="29"/>
      <c r="B342" s="30" t="s">
        <v>74</v>
      </c>
      <c r="C342" s="32"/>
      <c r="D342" s="32" t="s">
        <v>23</v>
      </c>
      <c r="E342" s="31" t="s">
        <v>196</v>
      </c>
      <c r="F342" s="32" t="s">
        <v>570</v>
      </c>
      <c r="G342" s="31" t="s">
        <v>75</v>
      </c>
      <c r="H342" s="305">
        <v>3700</v>
      </c>
      <c r="I342" s="305">
        <v>4500</v>
      </c>
    </row>
    <row r="343" spans="1:9" ht="25.5">
      <c r="A343" s="29"/>
      <c r="B343" s="304" t="s">
        <v>253</v>
      </c>
      <c r="C343" s="32"/>
      <c r="D343" s="32" t="s">
        <v>23</v>
      </c>
      <c r="E343" s="31" t="s">
        <v>196</v>
      </c>
      <c r="F343" s="32" t="s">
        <v>571</v>
      </c>
      <c r="G343" s="31"/>
      <c r="H343" s="305">
        <f>H345</f>
        <v>0</v>
      </c>
      <c r="I343" s="305">
        <f>I345</f>
        <v>13500</v>
      </c>
    </row>
    <row r="344" spans="1:9" ht="25.5">
      <c r="A344" s="29"/>
      <c r="B344" s="33" t="s">
        <v>73</v>
      </c>
      <c r="C344" s="32"/>
      <c r="D344" s="32" t="s">
        <v>23</v>
      </c>
      <c r="E344" s="31" t="s">
        <v>196</v>
      </c>
      <c r="F344" s="32" t="s">
        <v>571</v>
      </c>
      <c r="G344" s="31" t="s">
        <v>101</v>
      </c>
      <c r="H344" s="305">
        <f>H345</f>
        <v>0</v>
      </c>
      <c r="I344" s="305">
        <f>I345</f>
        <v>13500</v>
      </c>
    </row>
    <row r="345" spans="1:9" ht="25.5">
      <c r="A345" s="29"/>
      <c r="B345" s="30" t="s">
        <v>74</v>
      </c>
      <c r="C345" s="32"/>
      <c r="D345" s="32" t="s">
        <v>23</v>
      </c>
      <c r="E345" s="31" t="s">
        <v>196</v>
      </c>
      <c r="F345" s="32" t="s">
        <v>571</v>
      </c>
      <c r="G345" s="31" t="s">
        <v>75</v>
      </c>
      <c r="H345" s="305">
        <v>0</v>
      </c>
      <c r="I345" s="305">
        <v>13500</v>
      </c>
    </row>
    <row r="346" spans="1:9" ht="25.5">
      <c r="A346" s="29"/>
      <c r="B346" s="30" t="s">
        <v>205</v>
      </c>
      <c r="C346" s="32"/>
      <c r="D346" s="32" t="s">
        <v>23</v>
      </c>
      <c r="E346" s="31" t="s">
        <v>196</v>
      </c>
      <c r="F346" s="32" t="s">
        <v>585</v>
      </c>
      <c r="G346" s="31"/>
      <c r="H346" s="299">
        <f>H348</f>
        <v>0</v>
      </c>
      <c r="I346" s="299">
        <f>I348</f>
        <v>150</v>
      </c>
    </row>
    <row r="347" spans="1:9" ht="25.5">
      <c r="A347" s="29"/>
      <c r="B347" s="30" t="s">
        <v>73</v>
      </c>
      <c r="C347" s="32"/>
      <c r="D347" s="32" t="s">
        <v>23</v>
      </c>
      <c r="E347" s="31" t="s">
        <v>196</v>
      </c>
      <c r="F347" s="32" t="s">
        <v>574</v>
      </c>
      <c r="G347" s="31" t="s">
        <v>101</v>
      </c>
      <c r="H347" s="299">
        <f>H348</f>
        <v>0</v>
      </c>
      <c r="I347" s="299">
        <f>I348</f>
        <v>150</v>
      </c>
    </row>
    <row r="348" spans="1:9" ht="25.5">
      <c r="A348" s="29"/>
      <c r="B348" s="33" t="s">
        <v>74</v>
      </c>
      <c r="C348" s="32"/>
      <c r="D348" s="32" t="s">
        <v>23</v>
      </c>
      <c r="E348" s="31" t="s">
        <v>196</v>
      </c>
      <c r="F348" s="32" t="s">
        <v>574</v>
      </c>
      <c r="G348" s="31" t="s">
        <v>75</v>
      </c>
      <c r="H348" s="299">
        <v>0</v>
      </c>
      <c r="I348" s="299">
        <v>150</v>
      </c>
    </row>
    <row r="349" spans="1:9" ht="38.25">
      <c r="A349" s="29"/>
      <c r="B349" s="304" t="s">
        <v>207</v>
      </c>
      <c r="C349" s="32"/>
      <c r="D349" s="32" t="s">
        <v>23</v>
      </c>
      <c r="E349" s="31" t="s">
        <v>196</v>
      </c>
      <c r="F349" s="32" t="s">
        <v>575</v>
      </c>
      <c r="G349" s="31"/>
      <c r="H349" s="299">
        <f>H351</f>
        <v>262</v>
      </c>
      <c r="I349" s="299">
        <f>I351</f>
        <v>750</v>
      </c>
    </row>
    <row r="350" spans="1:9" ht="25.5">
      <c r="A350" s="29"/>
      <c r="B350" s="304" t="s">
        <v>73</v>
      </c>
      <c r="C350" s="32"/>
      <c r="D350" s="32" t="s">
        <v>23</v>
      </c>
      <c r="E350" s="31" t="s">
        <v>196</v>
      </c>
      <c r="F350" s="32" t="s">
        <v>575</v>
      </c>
      <c r="G350" s="31" t="s">
        <v>101</v>
      </c>
      <c r="H350" s="299">
        <f>H351</f>
        <v>262</v>
      </c>
      <c r="I350" s="299">
        <f>I351</f>
        <v>750</v>
      </c>
    </row>
    <row r="351" spans="1:9" ht="25.5">
      <c r="A351" s="29"/>
      <c r="B351" s="30" t="s">
        <v>74</v>
      </c>
      <c r="C351" s="32"/>
      <c r="D351" s="32" t="s">
        <v>23</v>
      </c>
      <c r="E351" s="31" t="s">
        <v>196</v>
      </c>
      <c r="F351" s="32" t="s">
        <v>575</v>
      </c>
      <c r="G351" s="31" t="s">
        <v>75</v>
      </c>
      <c r="H351" s="305">
        <f>1000-500-123-62-53</f>
        <v>262</v>
      </c>
      <c r="I351" s="305">
        <f>1250-500</f>
        <v>750</v>
      </c>
    </row>
    <row r="352" spans="1:9" s="6" customFormat="1" ht="13.5">
      <c r="A352" s="23"/>
      <c r="B352" s="289" t="s">
        <v>186</v>
      </c>
      <c r="C352" s="25"/>
      <c r="D352" s="25" t="s">
        <v>23</v>
      </c>
      <c r="E352" s="24" t="s">
        <v>187</v>
      </c>
      <c r="F352" s="25"/>
      <c r="G352" s="24"/>
      <c r="H352" s="290">
        <f>H353+H358+H370+H375+H380+H385</f>
        <v>16903</v>
      </c>
      <c r="I352" s="290">
        <f>I353+I358+I370+I375+I380+I385</f>
        <v>15753</v>
      </c>
    </row>
    <row r="353" spans="1:9" s="7" customFormat="1" ht="68.25" customHeight="1">
      <c r="A353" s="44"/>
      <c r="B353" s="297" t="s">
        <v>149</v>
      </c>
      <c r="C353" s="28"/>
      <c r="D353" s="28" t="s">
        <v>23</v>
      </c>
      <c r="E353" s="27" t="s">
        <v>187</v>
      </c>
      <c r="F353" s="28" t="s">
        <v>182</v>
      </c>
      <c r="G353" s="27" t="s">
        <v>51</v>
      </c>
      <c r="H353" s="132">
        <f>H354</f>
        <v>1200</v>
      </c>
      <c r="I353" s="132">
        <f>I354</f>
        <v>0</v>
      </c>
    </row>
    <row r="354" spans="1:9" s="7" customFormat="1" ht="39">
      <c r="A354" s="44"/>
      <c r="B354" s="33" t="s">
        <v>183</v>
      </c>
      <c r="C354" s="32"/>
      <c r="D354" s="32" t="s">
        <v>23</v>
      </c>
      <c r="E354" s="31" t="s">
        <v>187</v>
      </c>
      <c r="F354" s="32" t="s">
        <v>184</v>
      </c>
      <c r="G354" s="31" t="s">
        <v>51</v>
      </c>
      <c r="H354" s="103">
        <f>H355</f>
        <v>1200</v>
      </c>
      <c r="I354" s="103">
        <f>I355</f>
        <v>0</v>
      </c>
    </row>
    <row r="355" spans="1:9" s="7" customFormat="1" ht="13.5">
      <c r="A355" s="44"/>
      <c r="B355" s="33" t="s">
        <v>343</v>
      </c>
      <c r="C355" s="32"/>
      <c r="D355" s="32" t="s">
        <v>23</v>
      </c>
      <c r="E355" s="31" t="s">
        <v>187</v>
      </c>
      <c r="F355" s="32" t="s">
        <v>185</v>
      </c>
      <c r="G355" s="31"/>
      <c r="H355" s="104">
        <f>H357</f>
        <v>1200</v>
      </c>
      <c r="I355" s="104">
        <f>I357</f>
        <v>0</v>
      </c>
    </row>
    <row r="356" spans="1:9" s="7" customFormat="1" ht="26.25">
      <c r="A356" s="44"/>
      <c r="B356" s="33" t="s">
        <v>73</v>
      </c>
      <c r="C356" s="32"/>
      <c r="D356" s="32" t="s">
        <v>23</v>
      </c>
      <c r="E356" s="31" t="s">
        <v>187</v>
      </c>
      <c r="F356" s="34" t="s">
        <v>185</v>
      </c>
      <c r="G356" s="31" t="s">
        <v>101</v>
      </c>
      <c r="H356" s="104">
        <f>H357</f>
        <v>1200</v>
      </c>
      <c r="I356" s="104">
        <f>I357</f>
        <v>0</v>
      </c>
    </row>
    <row r="357" spans="1:9" s="7" customFormat="1" ht="26.25">
      <c r="A357" s="44"/>
      <c r="B357" s="30" t="s">
        <v>74</v>
      </c>
      <c r="C357" s="32"/>
      <c r="D357" s="32" t="s">
        <v>23</v>
      </c>
      <c r="E357" s="31" t="s">
        <v>187</v>
      </c>
      <c r="F357" s="34" t="s">
        <v>185</v>
      </c>
      <c r="G357" s="31" t="s">
        <v>75</v>
      </c>
      <c r="H357" s="104">
        <v>1200</v>
      </c>
      <c r="I357" s="104">
        <v>0</v>
      </c>
    </row>
    <row r="358" spans="1:9" ht="81" hidden="1">
      <c r="A358" s="45"/>
      <c r="B358" s="297" t="s">
        <v>150</v>
      </c>
      <c r="C358" s="28"/>
      <c r="D358" s="28" t="s">
        <v>23</v>
      </c>
      <c r="E358" s="27" t="s">
        <v>187</v>
      </c>
      <c r="F358" s="28" t="s">
        <v>188</v>
      </c>
      <c r="G358" s="27" t="s">
        <v>51</v>
      </c>
      <c r="H358" s="132">
        <f>H359</f>
        <v>0</v>
      </c>
      <c r="I358" s="132">
        <f>I359</f>
        <v>0</v>
      </c>
    </row>
    <row r="359" spans="1:9" ht="38.25" hidden="1">
      <c r="A359" s="45"/>
      <c r="B359" s="33" t="s">
        <v>209</v>
      </c>
      <c r="C359" s="32"/>
      <c r="D359" s="32" t="s">
        <v>23</v>
      </c>
      <c r="E359" s="31" t="s">
        <v>187</v>
      </c>
      <c r="F359" s="32" t="s">
        <v>210</v>
      </c>
      <c r="G359" s="31"/>
      <c r="H359" s="103">
        <f>H360</f>
        <v>0</v>
      </c>
      <c r="I359" s="103">
        <f>I360</f>
        <v>0</v>
      </c>
    </row>
    <row r="360" spans="1:9" ht="25.5" hidden="1">
      <c r="A360" s="45"/>
      <c r="B360" s="33" t="s">
        <v>586</v>
      </c>
      <c r="C360" s="32"/>
      <c r="D360" s="32" t="s">
        <v>23</v>
      </c>
      <c r="E360" s="31" t="s">
        <v>187</v>
      </c>
      <c r="F360" s="32" t="s">
        <v>210</v>
      </c>
      <c r="G360" s="31"/>
      <c r="H360" s="103">
        <f>H361+H367+H364</f>
        <v>0</v>
      </c>
      <c r="I360" s="103">
        <f>I361+I367+I364</f>
        <v>0</v>
      </c>
    </row>
    <row r="361" spans="1:9" s="5" customFormat="1" ht="25.5" hidden="1">
      <c r="A361" s="29"/>
      <c r="B361" s="33" t="s">
        <v>213</v>
      </c>
      <c r="C361" s="32"/>
      <c r="D361" s="32" t="s">
        <v>23</v>
      </c>
      <c r="E361" s="31" t="s">
        <v>187</v>
      </c>
      <c r="F361" s="32" t="s">
        <v>214</v>
      </c>
      <c r="G361" s="31"/>
      <c r="H361" s="104">
        <f>H363</f>
        <v>0</v>
      </c>
      <c r="I361" s="104">
        <f>I363</f>
        <v>0</v>
      </c>
    </row>
    <row r="362" spans="1:9" s="5" customFormat="1" ht="25.5" hidden="1">
      <c r="A362" s="29"/>
      <c r="B362" s="33" t="s">
        <v>73</v>
      </c>
      <c r="C362" s="32"/>
      <c r="D362" s="32" t="s">
        <v>23</v>
      </c>
      <c r="E362" s="31" t="s">
        <v>187</v>
      </c>
      <c r="F362" s="32" t="s">
        <v>214</v>
      </c>
      <c r="G362" s="31" t="s">
        <v>101</v>
      </c>
      <c r="H362" s="104">
        <f>H363</f>
        <v>0</v>
      </c>
      <c r="I362" s="104">
        <f>I363</f>
        <v>0</v>
      </c>
    </row>
    <row r="363" spans="1:9" ht="25.5" hidden="1">
      <c r="A363" s="29"/>
      <c r="B363" s="30" t="s">
        <v>74</v>
      </c>
      <c r="C363" s="32"/>
      <c r="D363" s="32" t="s">
        <v>23</v>
      </c>
      <c r="E363" s="31" t="s">
        <v>187</v>
      </c>
      <c r="F363" s="32" t="s">
        <v>214</v>
      </c>
      <c r="G363" s="31" t="s">
        <v>75</v>
      </c>
      <c r="H363" s="104">
        <v>0</v>
      </c>
      <c r="I363" s="104">
        <v>0</v>
      </c>
    </row>
    <row r="364" spans="1:9" ht="51" hidden="1">
      <c r="A364" s="29"/>
      <c r="B364" s="275" t="s">
        <v>217</v>
      </c>
      <c r="C364" s="32"/>
      <c r="D364" s="32" t="s">
        <v>23</v>
      </c>
      <c r="E364" s="31" t="s">
        <v>187</v>
      </c>
      <c r="F364" s="32" t="s">
        <v>218</v>
      </c>
      <c r="G364" s="31"/>
      <c r="H364" s="104">
        <f>H365</f>
        <v>0</v>
      </c>
      <c r="I364" s="104">
        <f>I365</f>
        <v>0</v>
      </c>
    </row>
    <row r="365" spans="1:9" ht="25.5" hidden="1">
      <c r="A365" s="29"/>
      <c r="B365" s="275" t="s">
        <v>73</v>
      </c>
      <c r="C365" s="32"/>
      <c r="D365" s="32" t="s">
        <v>23</v>
      </c>
      <c r="E365" s="31" t="s">
        <v>187</v>
      </c>
      <c r="F365" s="32" t="s">
        <v>218</v>
      </c>
      <c r="G365" s="31" t="s">
        <v>101</v>
      </c>
      <c r="H365" s="104">
        <f>H366</f>
        <v>0</v>
      </c>
      <c r="I365" s="104">
        <f>I366</f>
        <v>0</v>
      </c>
    </row>
    <row r="366" spans="1:9" ht="25.5" hidden="1">
      <c r="A366" s="29"/>
      <c r="B366" s="30" t="s">
        <v>74</v>
      </c>
      <c r="C366" s="32"/>
      <c r="D366" s="32" t="s">
        <v>23</v>
      </c>
      <c r="E366" s="31" t="s">
        <v>187</v>
      </c>
      <c r="F366" s="32" t="s">
        <v>218</v>
      </c>
      <c r="G366" s="31" t="s">
        <v>75</v>
      </c>
      <c r="H366" s="104">
        <v>0</v>
      </c>
      <c r="I366" s="104">
        <v>0</v>
      </c>
    </row>
    <row r="367" spans="1:9" ht="51" hidden="1">
      <c r="A367" s="29"/>
      <c r="B367" s="275" t="s">
        <v>215</v>
      </c>
      <c r="C367" s="32"/>
      <c r="D367" s="32" t="s">
        <v>23</v>
      </c>
      <c r="E367" s="31" t="s">
        <v>187</v>
      </c>
      <c r="F367" s="32" t="s">
        <v>216</v>
      </c>
      <c r="G367" s="31"/>
      <c r="H367" s="104">
        <f>H369</f>
        <v>0</v>
      </c>
      <c r="I367" s="104">
        <f>I369</f>
        <v>0</v>
      </c>
    </row>
    <row r="368" spans="1:9" ht="25.5" hidden="1">
      <c r="A368" s="29"/>
      <c r="B368" s="275" t="s">
        <v>73</v>
      </c>
      <c r="C368" s="32"/>
      <c r="D368" s="32" t="s">
        <v>23</v>
      </c>
      <c r="E368" s="31" t="s">
        <v>187</v>
      </c>
      <c r="F368" s="32" t="s">
        <v>216</v>
      </c>
      <c r="G368" s="31" t="s">
        <v>101</v>
      </c>
      <c r="H368" s="104">
        <f>H369</f>
        <v>0</v>
      </c>
      <c r="I368" s="104">
        <f>I369</f>
        <v>0</v>
      </c>
    </row>
    <row r="369" spans="1:9" ht="24" customHeight="1" hidden="1">
      <c r="A369" s="29"/>
      <c r="B369" s="30" t="s">
        <v>74</v>
      </c>
      <c r="C369" s="32"/>
      <c r="D369" s="32" t="s">
        <v>23</v>
      </c>
      <c r="E369" s="31" t="s">
        <v>187</v>
      </c>
      <c r="F369" s="32" t="s">
        <v>216</v>
      </c>
      <c r="G369" s="31" t="s">
        <v>75</v>
      </c>
      <c r="H369" s="104">
        <v>0</v>
      </c>
      <c r="I369" s="104">
        <v>0</v>
      </c>
    </row>
    <row r="370" spans="1:9" ht="42" customHeight="1" hidden="1">
      <c r="A370" s="29"/>
      <c r="B370" s="291" t="s">
        <v>151</v>
      </c>
      <c r="C370" s="27"/>
      <c r="D370" s="40" t="s">
        <v>23</v>
      </c>
      <c r="E370" s="54" t="s">
        <v>187</v>
      </c>
      <c r="F370" s="27" t="s">
        <v>219</v>
      </c>
      <c r="G370" s="27"/>
      <c r="H370" s="306">
        <f aca="true" t="shared" si="16" ref="H370:I373">H371</f>
        <v>0</v>
      </c>
      <c r="I370" s="306">
        <f t="shared" si="16"/>
        <v>0</v>
      </c>
    </row>
    <row r="371" spans="1:9" ht="27" customHeight="1" hidden="1">
      <c r="A371" s="29"/>
      <c r="B371" s="30" t="s">
        <v>582</v>
      </c>
      <c r="C371" s="27"/>
      <c r="D371" s="32" t="s">
        <v>23</v>
      </c>
      <c r="E371" s="31" t="s">
        <v>187</v>
      </c>
      <c r="F371" s="31" t="s">
        <v>221</v>
      </c>
      <c r="G371" s="31"/>
      <c r="H371" s="104">
        <f t="shared" si="16"/>
        <v>0</v>
      </c>
      <c r="I371" s="104">
        <f t="shared" si="16"/>
        <v>0</v>
      </c>
    </row>
    <row r="372" spans="1:9" ht="14.25" customHeight="1" hidden="1">
      <c r="A372" s="29"/>
      <c r="B372" s="30" t="s">
        <v>222</v>
      </c>
      <c r="C372" s="31"/>
      <c r="D372" s="32" t="s">
        <v>23</v>
      </c>
      <c r="E372" s="31" t="s">
        <v>187</v>
      </c>
      <c r="F372" s="31" t="s">
        <v>223</v>
      </c>
      <c r="G372" s="31"/>
      <c r="H372" s="104">
        <f t="shared" si="16"/>
        <v>0</v>
      </c>
      <c r="I372" s="104">
        <f t="shared" si="16"/>
        <v>0</v>
      </c>
    </row>
    <row r="373" spans="1:9" ht="27" customHeight="1" hidden="1">
      <c r="A373" s="29"/>
      <c r="B373" s="30" t="s">
        <v>73</v>
      </c>
      <c r="C373" s="31"/>
      <c r="D373" s="32" t="s">
        <v>23</v>
      </c>
      <c r="E373" s="31" t="s">
        <v>187</v>
      </c>
      <c r="F373" s="31" t="s">
        <v>223</v>
      </c>
      <c r="G373" s="31" t="s">
        <v>101</v>
      </c>
      <c r="H373" s="104">
        <f t="shared" si="16"/>
        <v>0</v>
      </c>
      <c r="I373" s="104">
        <f t="shared" si="16"/>
        <v>0</v>
      </c>
    </row>
    <row r="374" spans="1:9" ht="27" customHeight="1" hidden="1">
      <c r="A374" s="29"/>
      <c r="B374" s="30" t="s">
        <v>74</v>
      </c>
      <c r="C374" s="31"/>
      <c r="D374" s="32" t="s">
        <v>23</v>
      </c>
      <c r="E374" s="31" t="s">
        <v>187</v>
      </c>
      <c r="F374" s="31" t="s">
        <v>223</v>
      </c>
      <c r="G374" s="31" t="s">
        <v>75</v>
      </c>
      <c r="H374" s="104">
        <v>0</v>
      </c>
      <c r="I374" s="104">
        <v>0</v>
      </c>
    </row>
    <row r="375" spans="1:9" ht="69" customHeight="1">
      <c r="A375" s="29"/>
      <c r="B375" s="291" t="s">
        <v>534</v>
      </c>
      <c r="C375" s="32"/>
      <c r="D375" s="28" t="s">
        <v>23</v>
      </c>
      <c r="E375" s="27" t="s">
        <v>187</v>
      </c>
      <c r="F375" s="28" t="s">
        <v>539</v>
      </c>
      <c r="G375" s="27"/>
      <c r="H375" s="174">
        <f aca="true" t="shared" si="17" ref="H375:I378">H376</f>
        <v>350</v>
      </c>
      <c r="I375" s="174">
        <f t="shared" si="17"/>
        <v>360</v>
      </c>
    </row>
    <row r="376" spans="1:9" ht="27" customHeight="1">
      <c r="A376" s="29"/>
      <c r="B376" s="30" t="s">
        <v>535</v>
      </c>
      <c r="C376" s="32"/>
      <c r="D376" s="32" t="s">
        <v>23</v>
      </c>
      <c r="E376" s="31" t="s">
        <v>187</v>
      </c>
      <c r="F376" s="32" t="s">
        <v>538</v>
      </c>
      <c r="G376" s="31"/>
      <c r="H376" s="65">
        <f t="shared" si="17"/>
        <v>350</v>
      </c>
      <c r="I376" s="65">
        <f t="shared" si="17"/>
        <v>360</v>
      </c>
    </row>
    <row r="377" spans="1:9" ht="51" customHeight="1">
      <c r="A377" s="29"/>
      <c r="B377" s="30" t="s">
        <v>536</v>
      </c>
      <c r="C377" s="32"/>
      <c r="D377" s="32" t="s">
        <v>23</v>
      </c>
      <c r="E377" s="31" t="s">
        <v>187</v>
      </c>
      <c r="F377" s="32" t="s">
        <v>537</v>
      </c>
      <c r="G377" s="31"/>
      <c r="H377" s="65">
        <f t="shared" si="17"/>
        <v>350</v>
      </c>
      <c r="I377" s="65">
        <f t="shared" si="17"/>
        <v>360</v>
      </c>
    </row>
    <row r="378" spans="1:9" ht="27" customHeight="1">
      <c r="A378" s="29"/>
      <c r="B378" s="33" t="s">
        <v>73</v>
      </c>
      <c r="C378" s="32"/>
      <c r="D378" s="32" t="s">
        <v>23</v>
      </c>
      <c r="E378" s="31" t="s">
        <v>187</v>
      </c>
      <c r="F378" s="32" t="s">
        <v>537</v>
      </c>
      <c r="G378" s="31" t="s">
        <v>101</v>
      </c>
      <c r="H378" s="65">
        <f t="shared" si="17"/>
        <v>350</v>
      </c>
      <c r="I378" s="65">
        <f t="shared" si="17"/>
        <v>360</v>
      </c>
    </row>
    <row r="379" spans="1:9" ht="27" customHeight="1">
      <c r="A379" s="29"/>
      <c r="B379" s="30" t="s">
        <v>74</v>
      </c>
      <c r="C379" s="32"/>
      <c r="D379" s="32" t="s">
        <v>23</v>
      </c>
      <c r="E379" s="31" t="s">
        <v>187</v>
      </c>
      <c r="F379" s="32" t="s">
        <v>537</v>
      </c>
      <c r="G379" s="31" t="s">
        <v>75</v>
      </c>
      <c r="H379" s="65">
        <v>350</v>
      </c>
      <c r="I379" s="65">
        <v>360</v>
      </c>
    </row>
    <row r="380" spans="1:9" ht="40.5" customHeight="1">
      <c r="A380" s="29"/>
      <c r="B380" s="297" t="s">
        <v>249</v>
      </c>
      <c r="C380" s="28"/>
      <c r="D380" s="28" t="s">
        <v>23</v>
      </c>
      <c r="E380" s="27" t="s">
        <v>187</v>
      </c>
      <c r="F380" s="28" t="s">
        <v>250</v>
      </c>
      <c r="G380" s="27" t="s">
        <v>51</v>
      </c>
      <c r="H380" s="132">
        <f>H381</f>
        <v>1650</v>
      </c>
      <c r="I380" s="132">
        <f>I381</f>
        <v>0</v>
      </c>
    </row>
    <row r="381" spans="1:9" ht="15" customHeight="1">
      <c r="A381" s="45"/>
      <c r="B381" s="33" t="s">
        <v>251</v>
      </c>
      <c r="C381" s="32"/>
      <c r="D381" s="32" t="s">
        <v>23</v>
      </c>
      <c r="E381" s="31" t="s">
        <v>187</v>
      </c>
      <c r="F381" s="32" t="s">
        <v>252</v>
      </c>
      <c r="G381" s="31" t="s">
        <v>51</v>
      </c>
      <c r="H381" s="103">
        <f>H382</f>
        <v>1650</v>
      </c>
      <c r="I381" s="103">
        <f>I382</f>
        <v>0</v>
      </c>
    </row>
    <row r="382" spans="1:9" ht="15" customHeight="1">
      <c r="A382" s="29"/>
      <c r="B382" s="304" t="s">
        <v>343</v>
      </c>
      <c r="C382" s="32"/>
      <c r="D382" s="32" t="s">
        <v>23</v>
      </c>
      <c r="E382" s="31" t="s">
        <v>187</v>
      </c>
      <c r="F382" s="34" t="s">
        <v>478</v>
      </c>
      <c r="G382" s="31"/>
      <c r="H382" s="104">
        <f>H384</f>
        <v>1650</v>
      </c>
      <c r="I382" s="104">
        <f>I384</f>
        <v>0</v>
      </c>
    </row>
    <row r="383" spans="1:9" ht="27" customHeight="1">
      <c r="A383" s="29"/>
      <c r="B383" s="304" t="s">
        <v>73</v>
      </c>
      <c r="C383" s="32"/>
      <c r="D383" s="32" t="s">
        <v>23</v>
      </c>
      <c r="E383" s="31" t="s">
        <v>187</v>
      </c>
      <c r="F383" s="34" t="s">
        <v>478</v>
      </c>
      <c r="G383" s="31" t="s">
        <v>101</v>
      </c>
      <c r="H383" s="104">
        <f>H384</f>
        <v>1650</v>
      </c>
      <c r="I383" s="104">
        <f>I384</f>
        <v>0</v>
      </c>
    </row>
    <row r="384" spans="1:9" ht="27" customHeight="1">
      <c r="A384" s="29"/>
      <c r="B384" s="30" t="s">
        <v>74</v>
      </c>
      <c r="C384" s="32"/>
      <c r="D384" s="32" t="s">
        <v>23</v>
      </c>
      <c r="E384" s="31" t="s">
        <v>187</v>
      </c>
      <c r="F384" s="34" t="s">
        <v>478</v>
      </c>
      <c r="G384" s="31" t="s">
        <v>75</v>
      </c>
      <c r="H384" s="104">
        <v>1650</v>
      </c>
      <c r="I384" s="104">
        <v>0</v>
      </c>
    </row>
    <row r="385" spans="1:9" ht="39.75" customHeight="1">
      <c r="A385" s="29"/>
      <c r="B385" s="296" t="s">
        <v>315</v>
      </c>
      <c r="C385" s="52"/>
      <c r="D385" s="52" t="s">
        <v>23</v>
      </c>
      <c r="E385" s="53" t="s">
        <v>187</v>
      </c>
      <c r="F385" s="37" t="s">
        <v>316</v>
      </c>
      <c r="G385" s="54"/>
      <c r="H385" s="307">
        <f>H386</f>
        <v>13703</v>
      </c>
      <c r="I385" s="307">
        <f>I386</f>
        <v>15393</v>
      </c>
    </row>
    <row r="386" spans="1:9" ht="12.75">
      <c r="A386" s="29"/>
      <c r="B386" s="30" t="s">
        <v>267</v>
      </c>
      <c r="C386" s="52"/>
      <c r="D386" s="32" t="s">
        <v>23</v>
      </c>
      <c r="E386" s="31" t="s">
        <v>187</v>
      </c>
      <c r="F386" s="35" t="s">
        <v>317</v>
      </c>
      <c r="G386" s="54"/>
      <c r="H386" s="103">
        <f>H387</f>
        <v>13703</v>
      </c>
      <c r="I386" s="103">
        <f>I387</f>
        <v>15393</v>
      </c>
    </row>
    <row r="387" spans="1:9" ht="12.75">
      <c r="A387" s="29"/>
      <c r="B387" s="30" t="s">
        <v>267</v>
      </c>
      <c r="C387" s="52"/>
      <c r="D387" s="32" t="s">
        <v>23</v>
      </c>
      <c r="E387" s="31" t="s">
        <v>187</v>
      </c>
      <c r="F387" s="35" t="s">
        <v>318</v>
      </c>
      <c r="G387" s="54"/>
      <c r="H387" s="103">
        <f>H388+H393+H398</f>
        <v>13703</v>
      </c>
      <c r="I387" s="103">
        <f>I388+I393+I398</f>
        <v>15393</v>
      </c>
    </row>
    <row r="388" spans="1:9" ht="25.5">
      <c r="A388" s="29"/>
      <c r="B388" s="33" t="s">
        <v>213</v>
      </c>
      <c r="C388" s="52"/>
      <c r="D388" s="32" t="s">
        <v>23</v>
      </c>
      <c r="E388" s="31" t="s">
        <v>187</v>
      </c>
      <c r="F388" s="35" t="s">
        <v>342</v>
      </c>
      <c r="G388" s="54"/>
      <c r="H388" s="103">
        <f>H390+H392</f>
        <v>13200</v>
      </c>
      <c r="I388" s="103">
        <f>I390+I392</f>
        <v>11700</v>
      </c>
    </row>
    <row r="389" spans="1:9" ht="25.5">
      <c r="A389" s="29"/>
      <c r="B389" s="33" t="s">
        <v>73</v>
      </c>
      <c r="C389" s="52"/>
      <c r="D389" s="32" t="s">
        <v>23</v>
      </c>
      <c r="E389" s="31" t="s">
        <v>187</v>
      </c>
      <c r="F389" s="35" t="s">
        <v>342</v>
      </c>
      <c r="G389" s="31" t="s">
        <v>101</v>
      </c>
      <c r="H389" s="103">
        <f>H390</f>
        <v>13200</v>
      </c>
      <c r="I389" s="103">
        <f>I390</f>
        <v>11700</v>
      </c>
    </row>
    <row r="390" spans="1:9" ht="25.5">
      <c r="A390" s="29"/>
      <c r="B390" s="30" t="s">
        <v>74</v>
      </c>
      <c r="C390" s="52"/>
      <c r="D390" s="32" t="s">
        <v>23</v>
      </c>
      <c r="E390" s="31" t="s">
        <v>187</v>
      </c>
      <c r="F390" s="35" t="s">
        <v>342</v>
      </c>
      <c r="G390" s="31" t="s">
        <v>75</v>
      </c>
      <c r="H390" s="103">
        <v>13200</v>
      </c>
      <c r="I390" s="103">
        <f>14700-3000</f>
        <v>11700</v>
      </c>
    </row>
    <row r="391" spans="1:9" ht="12.75" hidden="1">
      <c r="A391" s="29"/>
      <c r="B391" s="30" t="s">
        <v>124</v>
      </c>
      <c r="C391" s="52"/>
      <c r="D391" s="32" t="s">
        <v>23</v>
      </c>
      <c r="E391" s="31" t="s">
        <v>187</v>
      </c>
      <c r="F391" s="35" t="s">
        <v>342</v>
      </c>
      <c r="G391" s="31" t="s">
        <v>125</v>
      </c>
      <c r="H391" s="103">
        <f aca="true" t="shared" si="18" ref="H391:I396">H392</f>
        <v>0</v>
      </c>
      <c r="I391" s="103">
        <f t="shared" si="18"/>
        <v>0</v>
      </c>
    </row>
    <row r="392" spans="1:9" ht="12.75" hidden="1">
      <c r="A392" s="29"/>
      <c r="B392" s="30" t="s">
        <v>307</v>
      </c>
      <c r="C392" s="52"/>
      <c r="D392" s="32" t="s">
        <v>23</v>
      </c>
      <c r="E392" s="31" t="s">
        <v>187</v>
      </c>
      <c r="F392" s="35" t="s">
        <v>342</v>
      </c>
      <c r="G392" s="31" t="s">
        <v>308</v>
      </c>
      <c r="H392" s="103">
        <v>0</v>
      </c>
      <c r="I392" s="103">
        <v>0</v>
      </c>
    </row>
    <row r="393" spans="1:9" ht="12.75">
      <c r="A393" s="29"/>
      <c r="B393" s="30" t="s">
        <v>343</v>
      </c>
      <c r="C393" s="32"/>
      <c r="D393" s="32" t="s">
        <v>23</v>
      </c>
      <c r="E393" s="31" t="s">
        <v>187</v>
      </c>
      <c r="F393" s="35" t="s">
        <v>344</v>
      </c>
      <c r="G393" s="31"/>
      <c r="H393" s="104">
        <f>H395+H397</f>
        <v>503</v>
      </c>
      <c r="I393" s="104">
        <f>I395+I397</f>
        <v>3693</v>
      </c>
    </row>
    <row r="394" spans="1:9" ht="25.5">
      <c r="A394" s="29"/>
      <c r="B394" s="30" t="s">
        <v>73</v>
      </c>
      <c r="C394" s="32"/>
      <c r="D394" s="32" t="s">
        <v>23</v>
      </c>
      <c r="E394" s="31" t="s">
        <v>187</v>
      </c>
      <c r="F394" s="35" t="s">
        <v>344</v>
      </c>
      <c r="G394" s="31" t="s">
        <v>101</v>
      </c>
      <c r="H394" s="104">
        <f t="shared" si="18"/>
        <v>503</v>
      </c>
      <c r="I394" s="104">
        <f t="shared" si="18"/>
        <v>3693</v>
      </c>
    </row>
    <row r="395" spans="1:9" ht="25.5">
      <c r="A395" s="29"/>
      <c r="B395" s="30" t="s">
        <v>74</v>
      </c>
      <c r="C395" s="32"/>
      <c r="D395" s="32" t="s">
        <v>23</v>
      </c>
      <c r="E395" s="31" t="s">
        <v>187</v>
      </c>
      <c r="F395" s="35" t="s">
        <v>344</v>
      </c>
      <c r="G395" s="35" t="s">
        <v>75</v>
      </c>
      <c r="H395" s="104">
        <f>10853-7000-2000-500-500-350</f>
        <v>503</v>
      </c>
      <c r="I395" s="104">
        <f>12053-5000-500-2500-360</f>
        <v>3693</v>
      </c>
    </row>
    <row r="396" spans="1:9" ht="12.75" hidden="1">
      <c r="A396" s="29"/>
      <c r="B396" s="30" t="s">
        <v>124</v>
      </c>
      <c r="C396" s="32"/>
      <c r="D396" s="32" t="s">
        <v>23</v>
      </c>
      <c r="E396" s="31" t="s">
        <v>187</v>
      </c>
      <c r="F396" s="35" t="s">
        <v>344</v>
      </c>
      <c r="G396" s="35" t="s">
        <v>125</v>
      </c>
      <c r="H396" s="104">
        <f t="shared" si="18"/>
        <v>0</v>
      </c>
      <c r="I396" s="104">
        <f t="shared" si="18"/>
        <v>0</v>
      </c>
    </row>
    <row r="397" spans="1:9" ht="17.25" customHeight="1" hidden="1">
      <c r="A397" s="29"/>
      <c r="B397" s="30" t="s">
        <v>307</v>
      </c>
      <c r="C397" s="32"/>
      <c r="D397" s="32" t="s">
        <v>23</v>
      </c>
      <c r="E397" s="31" t="s">
        <v>187</v>
      </c>
      <c r="F397" s="35" t="s">
        <v>344</v>
      </c>
      <c r="G397" s="35" t="s">
        <v>308</v>
      </c>
      <c r="H397" s="104">
        <v>0</v>
      </c>
      <c r="I397" s="104">
        <v>0</v>
      </c>
    </row>
    <row r="398" spans="1:9" ht="27.75" customHeight="1" hidden="1">
      <c r="A398" s="29"/>
      <c r="B398" s="30" t="s">
        <v>443</v>
      </c>
      <c r="C398" s="32"/>
      <c r="D398" s="32" t="s">
        <v>23</v>
      </c>
      <c r="E398" s="31" t="s">
        <v>187</v>
      </c>
      <c r="F398" s="31" t="s">
        <v>320</v>
      </c>
      <c r="G398" s="31"/>
      <c r="H398" s="104">
        <f>H399</f>
        <v>0</v>
      </c>
      <c r="I398" s="104">
        <f>I399</f>
        <v>0</v>
      </c>
    </row>
    <row r="399" spans="1:9" ht="27" customHeight="1" hidden="1">
      <c r="A399" s="29"/>
      <c r="B399" s="30" t="s">
        <v>73</v>
      </c>
      <c r="C399" s="32"/>
      <c r="D399" s="32" t="s">
        <v>23</v>
      </c>
      <c r="E399" s="31" t="s">
        <v>187</v>
      </c>
      <c r="F399" s="35" t="s">
        <v>320</v>
      </c>
      <c r="G399" s="32">
        <v>200</v>
      </c>
      <c r="H399" s="104">
        <f>H400</f>
        <v>0</v>
      </c>
      <c r="I399" s="104">
        <f>I400</f>
        <v>0</v>
      </c>
    </row>
    <row r="400" spans="1:9" ht="27" customHeight="1" hidden="1">
      <c r="A400" s="29"/>
      <c r="B400" s="30" t="s">
        <v>74</v>
      </c>
      <c r="C400" s="32"/>
      <c r="D400" s="32" t="s">
        <v>23</v>
      </c>
      <c r="E400" s="31" t="s">
        <v>187</v>
      </c>
      <c r="F400" s="35" t="s">
        <v>320</v>
      </c>
      <c r="G400" s="32">
        <v>240</v>
      </c>
      <c r="H400" s="104">
        <v>0</v>
      </c>
      <c r="I400" s="104">
        <v>0</v>
      </c>
    </row>
    <row r="401" spans="1:9" ht="15.75">
      <c r="A401" s="20" t="s">
        <v>29</v>
      </c>
      <c r="B401" s="287" t="s">
        <v>27</v>
      </c>
      <c r="C401" s="43"/>
      <c r="D401" s="43" t="s">
        <v>28</v>
      </c>
      <c r="E401" s="43"/>
      <c r="F401" s="43"/>
      <c r="G401" s="43"/>
      <c r="H401" s="301">
        <f aca="true" t="shared" si="19" ref="H401:I404">H402</f>
        <v>360</v>
      </c>
      <c r="I401" s="301">
        <f t="shared" si="19"/>
        <v>360</v>
      </c>
    </row>
    <row r="402" spans="1:9" ht="13.5">
      <c r="A402" s="23"/>
      <c r="B402" s="308" t="s">
        <v>547</v>
      </c>
      <c r="C402" s="55"/>
      <c r="D402" s="55" t="s">
        <v>28</v>
      </c>
      <c r="E402" s="55" t="s">
        <v>261</v>
      </c>
      <c r="F402" s="55"/>
      <c r="G402" s="55"/>
      <c r="H402" s="309">
        <f t="shared" si="19"/>
        <v>360</v>
      </c>
      <c r="I402" s="309">
        <f t="shared" si="19"/>
        <v>360</v>
      </c>
    </row>
    <row r="403" spans="1:9" ht="56.25" customHeight="1">
      <c r="A403" s="26"/>
      <c r="B403" s="291" t="s">
        <v>255</v>
      </c>
      <c r="C403" s="27"/>
      <c r="D403" s="27" t="s">
        <v>28</v>
      </c>
      <c r="E403" s="27" t="s">
        <v>261</v>
      </c>
      <c r="F403" s="37" t="s">
        <v>256</v>
      </c>
      <c r="G403" s="27"/>
      <c r="H403" s="132">
        <f t="shared" si="19"/>
        <v>360</v>
      </c>
      <c r="I403" s="132">
        <f t="shared" si="19"/>
        <v>360</v>
      </c>
    </row>
    <row r="404" spans="1:9" ht="26.25">
      <c r="A404" s="26"/>
      <c r="B404" s="33" t="s">
        <v>257</v>
      </c>
      <c r="C404" s="27"/>
      <c r="D404" s="31" t="s">
        <v>28</v>
      </c>
      <c r="E404" s="31" t="s">
        <v>261</v>
      </c>
      <c r="F404" s="31" t="s">
        <v>258</v>
      </c>
      <c r="G404" s="27"/>
      <c r="H404" s="103">
        <f t="shared" si="19"/>
        <v>360</v>
      </c>
      <c r="I404" s="103">
        <f t="shared" si="19"/>
        <v>360</v>
      </c>
    </row>
    <row r="405" spans="1:9" ht="12.75">
      <c r="A405" s="29"/>
      <c r="B405" s="33" t="s">
        <v>259</v>
      </c>
      <c r="C405" s="31"/>
      <c r="D405" s="31" t="s">
        <v>28</v>
      </c>
      <c r="E405" s="31" t="s">
        <v>261</v>
      </c>
      <c r="F405" s="31" t="s">
        <v>260</v>
      </c>
      <c r="G405" s="31"/>
      <c r="H405" s="103">
        <f>H407</f>
        <v>360</v>
      </c>
      <c r="I405" s="103">
        <f>I407</f>
        <v>360</v>
      </c>
    </row>
    <row r="406" spans="1:9" ht="25.5">
      <c r="A406" s="29"/>
      <c r="B406" s="33" t="s">
        <v>73</v>
      </c>
      <c r="C406" s="31"/>
      <c r="D406" s="31" t="s">
        <v>28</v>
      </c>
      <c r="E406" s="31" t="s">
        <v>261</v>
      </c>
      <c r="F406" s="31" t="s">
        <v>260</v>
      </c>
      <c r="G406" s="31" t="s">
        <v>101</v>
      </c>
      <c r="H406" s="103">
        <f aca="true" t="shared" si="20" ref="H406:I412">H407</f>
        <v>360</v>
      </c>
      <c r="I406" s="103">
        <f t="shared" si="20"/>
        <v>360</v>
      </c>
    </row>
    <row r="407" spans="1:9" ht="25.5">
      <c r="A407" s="29"/>
      <c r="B407" s="30" t="s">
        <v>74</v>
      </c>
      <c r="C407" s="31"/>
      <c r="D407" s="31" t="s">
        <v>28</v>
      </c>
      <c r="E407" s="31" t="s">
        <v>261</v>
      </c>
      <c r="F407" s="31" t="s">
        <v>260</v>
      </c>
      <c r="G407" s="31" t="s">
        <v>75</v>
      </c>
      <c r="H407" s="104">
        <v>360</v>
      </c>
      <c r="I407" s="104">
        <v>360</v>
      </c>
    </row>
    <row r="408" spans="1:9" ht="15.75" hidden="1">
      <c r="A408" s="20" t="s">
        <v>32</v>
      </c>
      <c r="B408" s="287" t="s">
        <v>30</v>
      </c>
      <c r="C408" s="43"/>
      <c r="D408" s="43" t="s">
        <v>31</v>
      </c>
      <c r="E408" s="43"/>
      <c r="F408" s="43"/>
      <c r="G408" s="43"/>
      <c r="H408" s="301">
        <f>H410</f>
        <v>0</v>
      </c>
      <c r="I408" s="301">
        <f>I410</f>
        <v>0</v>
      </c>
    </row>
    <row r="409" spans="1:9" ht="13.5" hidden="1">
      <c r="A409" s="23"/>
      <c r="B409" s="308" t="s">
        <v>122</v>
      </c>
      <c r="C409" s="55"/>
      <c r="D409" s="55" t="s">
        <v>31</v>
      </c>
      <c r="E409" s="55" t="s">
        <v>123</v>
      </c>
      <c r="F409" s="55"/>
      <c r="G409" s="55"/>
      <c r="H409" s="309">
        <f t="shared" si="20"/>
        <v>0</v>
      </c>
      <c r="I409" s="309">
        <f t="shared" si="20"/>
        <v>0</v>
      </c>
    </row>
    <row r="410" spans="1:9" ht="54.75" customHeight="1" hidden="1">
      <c r="A410" s="29"/>
      <c r="B410" s="297" t="s">
        <v>152</v>
      </c>
      <c r="C410" s="28"/>
      <c r="D410" s="27" t="s">
        <v>31</v>
      </c>
      <c r="E410" s="27" t="s">
        <v>123</v>
      </c>
      <c r="F410" s="37" t="s">
        <v>228</v>
      </c>
      <c r="G410" s="28"/>
      <c r="H410" s="104">
        <f t="shared" si="20"/>
        <v>0</v>
      </c>
      <c r="I410" s="104">
        <f t="shared" si="20"/>
        <v>0</v>
      </c>
    </row>
    <row r="411" spans="1:9" ht="51" hidden="1">
      <c r="A411" s="29"/>
      <c r="B411" s="33" t="s">
        <v>243</v>
      </c>
      <c r="C411" s="31"/>
      <c r="D411" s="31" t="s">
        <v>31</v>
      </c>
      <c r="E411" s="31" t="s">
        <v>123</v>
      </c>
      <c r="F411" s="31" t="s">
        <v>244</v>
      </c>
      <c r="G411" s="31"/>
      <c r="H411" s="104">
        <f t="shared" si="20"/>
        <v>0</v>
      </c>
      <c r="I411" s="104">
        <f t="shared" si="20"/>
        <v>0</v>
      </c>
    </row>
    <row r="412" spans="1:9" ht="25.5" hidden="1">
      <c r="A412" s="29"/>
      <c r="B412" s="33" t="s">
        <v>245</v>
      </c>
      <c r="C412" s="31"/>
      <c r="D412" s="31" t="s">
        <v>31</v>
      </c>
      <c r="E412" s="31" t="s">
        <v>123</v>
      </c>
      <c r="F412" s="31" t="s">
        <v>246</v>
      </c>
      <c r="G412" s="31"/>
      <c r="H412" s="104">
        <f t="shared" si="20"/>
        <v>0</v>
      </c>
      <c r="I412" s="104">
        <f t="shared" si="20"/>
        <v>0</v>
      </c>
    </row>
    <row r="413" spans="1:9" ht="15.75" customHeight="1" hidden="1">
      <c r="A413" s="29"/>
      <c r="B413" s="33" t="s">
        <v>247</v>
      </c>
      <c r="C413" s="31"/>
      <c r="D413" s="31" t="s">
        <v>31</v>
      </c>
      <c r="E413" s="31" t="s">
        <v>123</v>
      </c>
      <c r="F413" s="31" t="s">
        <v>248</v>
      </c>
      <c r="G413" s="31"/>
      <c r="H413" s="104">
        <f>H415</f>
        <v>0</v>
      </c>
      <c r="I413" s="104">
        <f>I415</f>
        <v>0</v>
      </c>
    </row>
    <row r="414" spans="1:9" ht="24" customHeight="1" hidden="1">
      <c r="A414" s="29"/>
      <c r="B414" s="33" t="s">
        <v>73</v>
      </c>
      <c r="C414" s="31"/>
      <c r="D414" s="31" t="s">
        <v>31</v>
      </c>
      <c r="E414" s="31" t="s">
        <v>123</v>
      </c>
      <c r="F414" s="31" t="s">
        <v>248</v>
      </c>
      <c r="G414" s="31" t="s">
        <v>101</v>
      </c>
      <c r="H414" s="104">
        <f aca="true" t="shared" si="21" ref="H414:I420">H415</f>
        <v>0</v>
      </c>
      <c r="I414" s="104">
        <f t="shared" si="21"/>
        <v>0</v>
      </c>
    </row>
    <row r="415" spans="1:9" ht="25.5" hidden="1">
      <c r="A415" s="29"/>
      <c r="B415" s="30" t="s">
        <v>74</v>
      </c>
      <c r="C415" s="31"/>
      <c r="D415" s="31" t="s">
        <v>31</v>
      </c>
      <c r="E415" s="31" t="s">
        <v>123</v>
      </c>
      <c r="F415" s="31" t="s">
        <v>248</v>
      </c>
      <c r="G415" s="31" t="s">
        <v>75</v>
      </c>
      <c r="H415" s="104">
        <v>0</v>
      </c>
      <c r="I415" s="104">
        <v>0</v>
      </c>
    </row>
    <row r="416" spans="1:9" ht="15.75">
      <c r="A416" s="20" t="s">
        <v>32</v>
      </c>
      <c r="B416" s="287" t="s">
        <v>33</v>
      </c>
      <c r="C416" s="43"/>
      <c r="D416" s="43" t="s">
        <v>34</v>
      </c>
      <c r="E416" s="43"/>
      <c r="F416" s="43"/>
      <c r="G416" s="43"/>
      <c r="H416" s="301">
        <f>H417+H424</f>
        <v>401</v>
      </c>
      <c r="I416" s="301">
        <f>I417+I424</f>
        <v>417</v>
      </c>
    </row>
    <row r="417" spans="1:9" ht="12.75">
      <c r="A417" s="36"/>
      <c r="B417" s="289" t="s">
        <v>326</v>
      </c>
      <c r="C417" s="25"/>
      <c r="D417" s="25" t="s">
        <v>34</v>
      </c>
      <c r="E417" s="25">
        <v>1001</v>
      </c>
      <c r="F417" s="25" t="s">
        <v>80</v>
      </c>
      <c r="G417" s="25" t="s">
        <v>80</v>
      </c>
      <c r="H417" s="290">
        <f t="shared" si="21"/>
        <v>401</v>
      </c>
      <c r="I417" s="290">
        <f t="shared" si="21"/>
        <v>417</v>
      </c>
    </row>
    <row r="418" spans="1:9" s="3" customFormat="1" ht="39.75" customHeight="1">
      <c r="A418" s="41"/>
      <c r="B418" s="296" t="s">
        <v>315</v>
      </c>
      <c r="C418" s="28"/>
      <c r="D418" s="28">
        <v>1000</v>
      </c>
      <c r="E418" s="28">
        <v>1001</v>
      </c>
      <c r="F418" s="37" t="s">
        <v>316</v>
      </c>
      <c r="G418" s="28"/>
      <c r="H418" s="132">
        <f t="shared" si="21"/>
        <v>401</v>
      </c>
      <c r="I418" s="132">
        <f t="shared" si="21"/>
        <v>417</v>
      </c>
    </row>
    <row r="419" spans="1:9" s="3" customFormat="1" ht="15">
      <c r="A419" s="41"/>
      <c r="B419" s="30" t="s">
        <v>267</v>
      </c>
      <c r="C419" s="28"/>
      <c r="D419" s="32">
        <v>1000</v>
      </c>
      <c r="E419" s="32">
        <v>1001</v>
      </c>
      <c r="F419" s="35" t="s">
        <v>317</v>
      </c>
      <c r="G419" s="28"/>
      <c r="H419" s="103">
        <f t="shared" si="21"/>
        <v>401</v>
      </c>
      <c r="I419" s="103">
        <f t="shared" si="21"/>
        <v>417</v>
      </c>
    </row>
    <row r="420" spans="1:9" s="3" customFormat="1" ht="15">
      <c r="A420" s="41"/>
      <c r="B420" s="30" t="s">
        <v>267</v>
      </c>
      <c r="C420" s="28"/>
      <c r="D420" s="32">
        <v>1000</v>
      </c>
      <c r="E420" s="32">
        <v>1001</v>
      </c>
      <c r="F420" s="35" t="s">
        <v>318</v>
      </c>
      <c r="G420" s="28"/>
      <c r="H420" s="103">
        <f t="shared" si="21"/>
        <v>401</v>
      </c>
      <c r="I420" s="103">
        <f t="shared" si="21"/>
        <v>417</v>
      </c>
    </row>
    <row r="421" spans="1:9" ht="25.5">
      <c r="A421" s="29"/>
      <c r="B421" s="30" t="s">
        <v>321</v>
      </c>
      <c r="C421" s="32"/>
      <c r="D421" s="32">
        <v>1000</v>
      </c>
      <c r="E421" s="32">
        <v>1001</v>
      </c>
      <c r="F421" s="32" t="s">
        <v>322</v>
      </c>
      <c r="G421" s="31"/>
      <c r="H421" s="103">
        <f>H423</f>
        <v>401</v>
      </c>
      <c r="I421" s="103">
        <f>I423</f>
        <v>417</v>
      </c>
    </row>
    <row r="422" spans="1:9" ht="12.75">
      <c r="A422" s="29"/>
      <c r="B422" s="30" t="s">
        <v>323</v>
      </c>
      <c r="C422" s="32"/>
      <c r="D422" s="32">
        <v>1000</v>
      </c>
      <c r="E422" s="32">
        <v>1001</v>
      </c>
      <c r="F422" s="32" t="s">
        <v>322</v>
      </c>
      <c r="G422" s="31" t="s">
        <v>339</v>
      </c>
      <c r="H422" s="103">
        <f>H423</f>
        <v>401</v>
      </c>
      <c r="I422" s="103">
        <f>I423</f>
        <v>417</v>
      </c>
    </row>
    <row r="423" spans="1:9" ht="25.5">
      <c r="A423" s="29"/>
      <c r="B423" s="30" t="s">
        <v>324</v>
      </c>
      <c r="C423" s="32"/>
      <c r="D423" s="32">
        <v>1000</v>
      </c>
      <c r="E423" s="32">
        <v>1001</v>
      </c>
      <c r="F423" s="32" t="s">
        <v>322</v>
      </c>
      <c r="G423" s="31" t="s">
        <v>325</v>
      </c>
      <c r="H423" s="103">
        <v>401</v>
      </c>
      <c r="I423" s="103">
        <v>417</v>
      </c>
    </row>
    <row r="424" spans="1:9" ht="12.75" hidden="1">
      <c r="A424" s="36"/>
      <c r="B424" s="289" t="s">
        <v>167</v>
      </c>
      <c r="C424" s="25"/>
      <c r="D424" s="25" t="s">
        <v>34</v>
      </c>
      <c r="E424" s="25">
        <v>1003</v>
      </c>
      <c r="F424" s="25" t="s">
        <v>80</v>
      </c>
      <c r="G424" s="25" t="s">
        <v>80</v>
      </c>
      <c r="H424" s="290">
        <f>H425+H435+H440</f>
        <v>0</v>
      </c>
      <c r="I424" s="290">
        <f>I425+I435+I440</f>
        <v>0</v>
      </c>
    </row>
    <row r="425" spans="1:9" ht="54" hidden="1">
      <c r="A425" s="51"/>
      <c r="B425" s="297" t="s">
        <v>78</v>
      </c>
      <c r="C425" s="28"/>
      <c r="D425" s="28">
        <v>1000</v>
      </c>
      <c r="E425" s="27" t="s">
        <v>338</v>
      </c>
      <c r="F425" s="27" t="s">
        <v>79</v>
      </c>
      <c r="G425" s="28"/>
      <c r="H425" s="294">
        <f>H426</f>
        <v>0</v>
      </c>
      <c r="I425" s="294">
        <f>I426</f>
        <v>0</v>
      </c>
    </row>
    <row r="426" spans="1:9" ht="38.25" hidden="1">
      <c r="A426" s="51"/>
      <c r="B426" s="33" t="s">
        <v>81</v>
      </c>
      <c r="C426" s="32"/>
      <c r="D426" s="32">
        <v>1000</v>
      </c>
      <c r="E426" s="31" t="s">
        <v>338</v>
      </c>
      <c r="F426" s="31" t="s">
        <v>82</v>
      </c>
      <c r="G426" s="31" t="s">
        <v>51</v>
      </c>
      <c r="H426" s="138">
        <f>H427+H431</f>
        <v>0</v>
      </c>
      <c r="I426" s="138">
        <f>I427+I431</f>
        <v>0</v>
      </c>
    </row>
    <row r="427" spans="1:9" ht="25.5" hidden="1">
      <c r="A427" s="51"/>
      <c r="B427" s="33" t="s">
        <v>502</v>
      </c>
      <c r="C427" s="32"/>
      <c r="D427" s="32">
        <v>1000</v>
      </c>
      <c r="E427" s="31" t="s">
        <v>338</v>
      </c>
      <c r="F427" s="31" t="s">
        <v>503</v>
      </c>
      <c r="G427" s="31" t="s">
        <v>51</v>
      </c>
      <c r="H427" s="138">
        <f aca="true" t="shared" si="22" ref="H427:I429">H428</f>
        <v>0</v>
      </c>
      <c r="I427" s="138">
        <f t="shared" si="22"/>
        <v>0</v>
      </c>
    </row>
    <row r="428" spans="1:9" ht="39.75" customHeight="1" hidden="1">
      <c r="A428" s="51"/>
      <c r="B428" s="33" t="s">
        <v>504</v>
      </c>
      <c r="C428" s="32"/>
      <c r="D428" s="32">
        <v>1000</v>
      </c>
      <c r="E428" s="31" t="s">
        <v>338</v>
      </c>
      <c r="F428" s="31" t="s">
        <v>505</v>
      </c>
      <c r="G428" s="31"/>
      <c r="H428" s="138">
        <f t="shared" si="22"/>
        <v>0</v>
      </c>
      <c r="I428" s="138">
        <f t="shared" si="22"/>
        <v>0</v>
      </c>
    </row>
    <row r="429" spans="1:9" ht="14.25" hidden="1">
      <c r="A429" s="51"/>
      <c r="B429" s="30" t="s">
        <v>323</v>
      </c>
      <c r="C429" s="28"/>
      <c r="D429" s="32">
        <v>1000</v>
      </c>
      <c r="E429" s="31" t="s">
        <v>338</v>
      </c>
      <c r="F429" s="31" t="s">
        <v>505</v>
      </c>
      <c r="G429" s="31" t="s">
        <v>339</v>
      </c>
      <c r="H429" s="138">
        <f t="shared" si="22"/>
        <v>0</v>
      </c>
      <c r="I429" s="138">
        <f t="shared" si="22"/>
        <v>0</v>
      </c>
    </row>
    <row r="430" spans="1:9" ht="25.5" hidden="1">
      <c r="A430" s="209"/>
      <c r="B430" s="30" t="s">
        <v>324</v>
      </c>
      <c r="C430" s="204"/>
      <c r="D430" s="206">
        <v>1000</v>
      </c>
      <c r="E430" s="206">
        <v>1003</v>
      </c>
      <c r="F430" s="31" t="s">
        <v>505</v>
      </c>
      <c r="G430" s="206">
        <v>320</v>
      </c>
      <c r="H430" s="138">
        <v>0</v>
      </c>
      <c r="I430" s="138">
        <v>0</v>
      </c>
    </row>
    <row r="431" spans="1:9" ht="25.5" hidden="1">
      <c r="A431" s="51"/>
      <c r="B431" s="33" t="s">
        <v>506</v>
      </c>
      <c r="C431" s="32"/>
      <c r="D431" s="32">
        <v>1000</v>
      </c>
      <c r="E431" s="31" t="s">
        <v>338</v>
      </c>
      <c r="F431" s="31" t="s">
        <v>507</v>
      </c>
      <c r="G431" s="31" t="s">
        <v>51</v>
      </c>
      <c r="H431" s="138">
        <f aca="true" t="shared" si="23" ref="H431:I433">H432</f>
        <v>0</v>
      </c>
      <c r="I431" s="138">
        <f t="shared" si="23"/>
        <v>0</v>
      </c>
    </row>
    <row r="432" spans="1:9" ht="38.25" hidden="1">
      <c r="A432" s="51"/>
      <c r="B432" s="33" t="s">
        <v>508</v>
      </c>
      <c r="C432" s="32"/>
      <c r="D432" s="32">
        <v>1000</v>
      </c>
      <c r="E432" s="31" t="s">
        <v>338</v>
      </c>
      <c r="F432" s="31" t="s">
        <v>509</v>
      </c>
      <c r="G432" s="31"/>
      <c r="H432" s="138">
        <f t="shared" si="23"/>
        <v>0</v>
      </c>
      <c r="I432" s="138">
        <f t="shared" si="23"/>
        <v>0</v>
      </c>
    </row>
    <row r="433" spans="1:9" ht="14.25" hidden="1">
      <c r="A433" s="51"/>
      <c r="B433" s="30" t="s">
        <v>323</v>
      </c>
      <c r="C433" s="28"/>
      <c r="D433" s="32">
        <v>1000</v>
      </c>
      <c r="E433" s="31" t="s">
        <v>338</v>
      </c>
      <c r="F433" s="31" t="s">
        <v>509</v>
      </c>
      <c r="G433" s="31" t="s">
        <v>339</v>
      </c>
      <c r="H433" s="138">
        <f t="shared" si="23"/>
        <v>0</v>
      </c>
      <c r="I433" s="138">
        <f t="shared" si="23"/>
        <v>0</v>
      </c>
    </row>
    <row r="434" spans="1:9" ht="25.5" hidden="1">
      <c r="A434" s="209"/>
      <c r="B434" s="30" t="s">
        <v>324</v>
      </c>
      <c r="C434" s="204"/>
      <c r="D434" s="206">
        <v>1000</v>
      </c>
      <c r="E434" s="206">
        <v>1003</v>
      </c>
      <c r="F434" s="31" t="s">
        <v>509</v>
      </c>
      <c r="G434" s="206">
        <v>320</v>
      </c>
      <c r="H434" s="138">
        <v>0</v>
      </c>
      <c r="I434" s="138">
        <v>0</v>
      </c>
    </row>
    <row r="435" spans="1:9" s="8" customFormat="1" ht="54" hidden="1">
      <c r="A435" s="39"/>
      <c r="B435" s="297" t="s">
        <v>161</v>
      </c>
      <c r="C435" s="28"/>
      <c r="D435" s="28">
        <v>1000</v>
      </c>
      <c r="E435" s="28">
        <v>1003</v>
      </c>
      <c r="F435" s="27" t="s">
        <v>162</v>
      </c>
      <c r="G435" s="28"/>
      <c r="H435" s="132">
        <f>H436</f>
        <v>0</v>
      </c>
      <c r="I435" s="132">
        <f>I436</f>
        <v>0</v>
      </c>
    </row>
    <row r="436" spans="1:9" s="8" customFormat="1" ht="26.25" hidden="1">
      <c r="A436" s="39"/>
      <c r="B436" s="33" t="s">
        <v>35</v>
      </c>
      <c r="C436" s="28"/>
      <c r="D436" s="32">
        <v>1000</v>
      </c>
      <c r="E436" s="32">
        <v>1003</v>
      </c>
      <c r="F436" s="31" t="s">
        <v>164</v>
      </c>
      <c r="G436" s="28"/>
      <c r="H436" s="103">
        <f>H437</f>
        <v>0</v>
      </c>
      <c r="I436" s="103">
        <f>I437</f>
        <v>0</v>
      </c>
    </row>
    <row r="437" spans="1:9" s="8" customFormat="1" ht="12.75" hidden="1">
      <c r="A437" s="39"/>
      <c r="B437" s="30" t="s">
        <v>165</v>
      </c>
      <c r="C437" s="32"/>
      <c r="D437" s="32">
        <v>1000</v>
      </c>
      <c r="E437" s="32">
        <v>1003</v>
      </c>
      <c r="F437" s="31" t="s">
        <v>166</v>
      </c>
      <c r="G437" s="40"/>
      <c r="H437" s="103">
        <f>H439</f>
        <v>0</v>
      </c>
      <c r="I437" s="103">
        <f>I439</f>
        <v>0</v>
      </c>
    </row>
    <row r="438" spans="1:9" s="8" customFormat="1" ht="25.5" hidden="1">
      <c r="A438" s="39"/>
      <c r="B438" s="30" t="s">
        <v>73</v>
      </c>
      <c r="C438" s="32"/>
      <c r="D438" s="32">
        <v>1000</v>
      </c>
      <c r="E438" s="32">
        <v>1003</v>
      </c>
      <c r="F438" s="31" t="s">
        <v>166</v>
      </c>
      <c r="G438" s="32">
        <v>200</v>
      </c>
      <c r="H438" s="103">
        <f>H439</f>
        <v>0</v>
      </c>
      <c r="I438" s="103">
        <f>I439</f>
        <v>0</v>
      </c>
    </row>
    <row r="439" spans="1:9" s="8" customFormat="1" ht="25.5" hidden="1">
      <c r="A439" s="39"/>
      <c r="B439" s="30" t="s">
        <v>74</v>
      </c>
      <c r="C439" s="32"/>
      <c r="D439" s="32">
        <v>1000</v>
      </c>
      <c r="E439" s="32">
        <v>1003</v>
      </c>
      <c r="F439" s="31" t="s">
        <v>166</v>
      </c>
      <c r="G439" s="31" t="s">
        <v>75</v>
      </c>
      <c r="H439" s="104">
        <f>300-300</f>
        <v>0</v>
      </c>
      <c r="I439" s="104">
        <v>0</v>
      </c>
    </row>
    <row r="440" spans="1:9" s="3" customFormat="1" ht="39.75" customHeight="1" hidden="1">
      <c r="A440" s="41"/>
      <c r="B440" s="296" t="s">
        <v>315</v>
      </c>
      <c r="C440" s="42"/>
      <c r="D440" s="42">
        <v>1000</v>
      </c>
      <c r="E440" s="42">
        <v>1003</v>
      </c>
      <c r="F440" s="37" t="s">
        <v>316</v>
      </c>
      <c r="G440" s="28"/>
      <c r="H440" s="132">
        <f aca="true" t="shared" si="24" ref="H440:I442">H441</f>
        <v>0</v>
      </c>
      <c r="I440" s="132">
        <f t="shared" si="24"/>
        <v>0</v>
      </c>
    </row>
    <row r="441" spans="1:9" s="3" customFormat="1" ht="15" hidden="1">
      <c r="A441" s="41"/>
      <c r="B441" s="30" t="s">
        <v>267</v>
      </c>
      <c r="C441" s="42"/>
      <c r="D441" s="32">
        <v>1000</v>
      </c>
      <c r="E441" s="32">
        <v>1003</v>
      </c>
      <c r="F441" s="35" t="s">
        <v>317</v>
      </c>
      <c r="G441" s="28"/>
      <c r="H441" s="103">
        <f t="shared" si="24"/>
        <v>0</v>
      </c>
      <c r="I441" s="103">
        <f t="shared" si="24"/>
        <v>0</v>
      </c>
    </row>
    <row r="442" spans="1:9" s="3" customFormat="1" ht="15" hidden="1">
      <c r="A442" s="41"/>
      <c r="B442" s="30" t="s">
        <v>267</v>
      </c>
      <c r="C442" s="42"/>
      <c r="D442" s="32">
        <v>1000</v>
      </c>
      <c r="E442" s="32">
        <v>1003</v>
      </c>
      <c r="F442" s="35" t="s">
        <v>318</v>
      </c>
      <c r="G442" s="28"/>
      <c r="H442" s="103">
        <f t="shared" si="24"/>
        <v>0</v>
      </c>
      <c r="I442" s="103">
        <f t="shared" si="24"/>
        <v>0</v>
      </c>
    </row>
    <row r="443" spans="1:9" ht="15" hidden="1">
      <c r="A443" s="41"/>
      <c r="B443" s="30" t="s">
        <v>165</v>
      </c>
      <c r="C443" s="32"/>
      <c r="D443" s="32">
        <v>1000</v>
      </c>
      <c r="E443" s="32">
        <v>1003</v>
      </c>
      <c r="F443" s="35" t="s">
        <v>354</v>
      </c>
      <c r="G443" s="32" t="s">
        <v>51</v>
      </c>
      <c r="H443" s="103">
        <f>H445+H447</f>
        <v>0</v>
      </c>
      <c r="I443" s="103">
        <f>I445+I447</f>
        <v>0</v>
      </c>
    </row>
    <row r="444" spans="1:9" ht="26.25" hidden="1">
      <c r="A444" s="41"/>
      <c r="B444" s="30" t="s">
        <v>73</v>
      </c>
      <c r="C444" s="32"/>
      <c r="D444" s="32">
        <v>1000</v>
      </c>
      <c r="E444" s="32">
        <v>1003</v>
      </c>
      <c r="F444" s="35" t="s">
        <v>354</v>
      </c>
      <c r="G444" s="32">
        <v>200</v>
      </c>
      <c r="H444" s="103">
        <f aca="true" t="shared" si="25" ref="H444:I451">H445</f>
        <v>0</v>
      </c>
      <c r="I444" s="103">
        <f t="shared" si="25"/>
        <v>0</v>
      </c>
    </row>
    <row r="445" spans="1:9" ht="26.25" hidden="1">
      <c r="A445" s="41"/>
      <c r="B445" s="30" t="s">
        <v>74</v>
      </c>
      <c r="C445" s="32"/>
      <c r="D445" s="32">
        <v>1000</v>
      </c>
      <c r="E445" s="32">
        <v>1003</v>
      </c>
      <c r="F445" s="35" t="s">
        <v>354</v>
      </c>
      <c r="G445" s="32">
        <v>240</v>
      </c>
      <c r="H445" s="103">
        <v>0</v>
      </c>
      <c r="I445" s="103">
        <v>0</v>
      </c>
    </row>
    <row r="446" spans="1:9" ht="15" hidden="1">
      <c r="A446" s="41"/>
      <c r="B446" s="264" t="s">
        <v>323</v>
      </c>
      <c r="C446" s="32"/>
      <c r="D446" s="32">
        <v>1000</v>
      </c>
      <c r="E446" s="32">
        <v>1003</v>
      </c>
      <c r="F446" s="35" t="s">
        <v>354</v>
      </c>
      <c r="G446" s="32">
        <v>300</v>
      </c>
      <c r="H446" s="103">
        <f t="shared" si="25"/>
        <v>0</v>
      </c>
      <c r="I446" s="103">
        <f t="shared" si="25"/>
        <v>0</v>
      </c>
    </row>
    <row r="447" spans="1:9" ht="12.75" hidden="1">
      <c r="A447" s="29"/>
      <c r="B447" s="30" t="s">
        <v>340</v>
      </c>
      <c r="C447" s="32"/>
      <c r="D447" s="32">
        <v>1000</v>
      </c>
      <c r="E447" s="32">
        <v>1003</v>
      </c>
      <c r="F447" s="35" t="s">
        <v>354</v>
      </c>
      <c r="G447" s="31" t="s">
        <v>341</v>
      </c>
      <c r="H447" s="104">
        <v>0</v>
      </c>
      <c r="I447" s="104">
        <v>0</v>
      </c>
    </row>
    <row r="448" spans="1:9" ht="15.75">
      <c r="A448" s="20" t="s">
        <v>36</v>
      </c>
      <c r="B448" s="220" t="s">
        <v>549</v>
      </c>
      <c r="C448" s="50"/>
      <c r="D448" s="50">
        <v>1100</v>
      </c>
      <c r="E448" s="43"/>
      <c r="F448" s="43"/>
      <c r="G448" s="43"/>
      <c r="H448" s="301">
        <f t="shared" si="25"/>
        <v>350</v>
      </c>
      <c r="I448" s="301">
        <f t="shared" si="25"/>
        <v>360</v>
      </c>
    </row>
    <row r="449" spans="1:9" ht="12.75">
      <c r="A449" s="23"/>
      <c r="B449" s="289" t="s">
        <v>76</v>
      </c>
      <c r="C449" s="24"/>
      <c r="D449" s="24" t="s">
        <v>37</v>
      </c>
      <c r="E449" s="24" t="s">
        <v>77</v>
      </c>
      <c r="F449" s="24"/>
      <c r="G449" s="24"/>
      <c r="H449" s="290">
        <f t="shared" si="25"/>
        <v>350</v>
      </c>
      <c r="I449" s="290">
        <f t="shared" si="25"/>
        <v>360</v>
      </c>
    </row>
    <row r="450" spans="1:9" ht="54">
      <c r="A450" s="26"/>
      <c r="B450" s="297" t="s">
        <v>67</v>
      </c>
      <c r="C450" s="27"/>
      <c r="D450" s="27" t="s">
        <v>37</v>
      </c>
      <c r="E450" s="37" t="s">
        <v>77</v>
      </c>
      <c r="F450" s="56" t="s">
        <v>68</v>
      </c>
      <c r="G450" s="27"/>
      <c r="H450" s="132">
        <f t="shared" si="25"/>
        <v>350</v>
      </c>
      <c r="I450" s="132">
        <f t="shared" si="25"/>
        <v>360</v>
      </c>
    </row>
    <row r="451" spans="1:9" ht="26.25">
      <c r="A451" s="26"/>
      <c r="B451" s="264" t="s">
        <v>69</v>
      </c>
      <c r="C451" s="27"/>
      <c r="D451" s="31" t="s">
        <v>37</v>
      </c>
      <c r="E451" s="31" t="s">
        <v>77</v>
      </c>
      <c r="F451" s="31" t="s">
        <v>70</v>
      </c>
      <c r="G451" s="27"/>
      <c r="H451" s="103">
        <f t="shared" si="25"/>
        <v>350</v>
      </c>
      <c r="I451" s="103">
        <f t="shared" si="25"/>
        <v>360</v>
      </c>
    </row>
    <row r="452" spans="1:9" ht="25.5">
      <c r="A452" s="29"/>
      <c r="B452" s="304" t="s">
        <v>71</v>
      </c>
      <c r="C452" s="31"/>
      <c r="D452" s="31" t="s">
        <v>37</v>
      </c>
      <c r="E452" s="31" t="s">
        <v>77</v>
      </c>
      <c r="F452" s="31" t="s">
        <v>72</v>
      </c>
      <c r="G452" s="31"/>
      <c r="H452" s="103">
        <f>H454</f>
        <v>350</v>
      </c>
      <c r="I452" s="103">
        <f>I454</f>
        <v>360</v>
      </c>
    </row>
    <row r="453" spans="1:9" ht="25.5">
      <c r="A453" s="29"/>
      <c r="B453" s="304" t="s">
        <v>73</v>
      </c>
      <c r="C453" s="31"/>
      <c r="D453" s="31" t="s">
        <v>37</v>
      </c>
      <c r="E453" s="31" t="s">
        <v>77</v>
      </c>
      <c r="F453" s="31" t="s">
        <v>72</v>
      </c>
      <c r="G453" s="31" t="s">
        <v>101</v>
      </c>
      <c r="H453" s="103">
        <f aca="true" t="shared" si="26" ref="H453:I459">H454</f>
        <v>350</v>
      </c>
      <c r="I453" s="103">
        <f t="shared" si="26"/>
        <v>360</v>
      </c>
    </row>
    <row r="454" spans="1:9" ht="25.5">
      <c r="A454" s="29"/>
      <c r="B454" s="30" t="s">
        <v>74</v>
      </c>
      <c r="C454" s="31"/>
      <c r="D454" s="31" t="s">
        <v>37</v>
      </c>
      <c r="E454" s="31" t="s">
        <v>77</v>
      </c>
      <c r="F454" s="31" t="s">
        <v>72</v>
      </c>
      <c r="G454" s="31" t="s">
        <v>75</v>
      </c>
      <c r="H454" s="104">
        <v>350</v>
      </c>
      <c r="I454" s="104">
        <v>360</v>
      </c>
    </row>
    <row r="455" spans="1:9" ht="15.75" hidden="1">
      <c r="A455" s="20" t="s">
        <v>38</v>
      </c>
      <c r="B455" s="287" t="s">
        <v>39</v>
      </c>
      <c r="C455" s="50"/>
      <c r="D455" s="43" t="s">
        <v>40</v>
      </c>
      <c r="E455" s="43"/>
      <c r="F455" s="43"/>
      <c r="G455" s="43"/>
      <c r="H455" s="301">
        <f t="shared" si="26"/>
        <v>0</v>
      </c>
      <c r="I455" s="301">
        <f t="shared" si="26"/>
        <v>0</v>
      </c>
    </row>
    <row r="456" spans="1:9" ht="13.5" hidden="1">
      <c r="A456" s="23"/>
      <c r="B456" s="308" t="s">
        <v>347</v>
      </c>
      <c r="C456" s="24"/>
      <c r="D456" s="55" t="s">
        <v>40</v>
      </c>
      <c r="E456" s="55" t="s">
        <v>348</v>
      </c>
      <c r="F456" s="55"/>
      <c r="G456" s="55"/>
      <c r="H456" s="309">
        <f t="shared" si="26"/>
        <v>0</v>
      </c>
      <c r="I456" s="309">
        <f t="shared" si="26"/>
        <v>0</v>
      </c>
    </row>
    <row r="457" spans="1:9" ht="40.5" customHeight="1" hidden="1">
      <c r="A457" s="26"/>
      <c r="B457" s="296" t="s">
        <v>315</v>
      </c>
      <c r="C457" s="31"/>
      <c r="D457" s="37" t="s">
        <v>40</v>
      </c>
      <c r="E457" s="37" t="s">
        <v>348</v>
      </c>
      <c r="F457" s="42" t="s">
        <v>316</v>
      </c>
      <c r="G457" s="27"/>
      <c r="H457" s="132">
        <f t="shared" si="26"/>
        <v>0</v>
      </c>
      <c r="I457" s="132">
        <f t="shared" si="26"/>
        <v>0</v>
      </c>
    </row>
    <row r="458" spans="1:9" ht="13.5" hidden="1">
      <c r="A458" s="26"/>
      <c r="B458" s="30" t="s">
        <v>267</v>
      </c>
      <c r="C458" s="31"/>
      <c r="D458" s="31" t="s">
        <v>40</v>
      </c>
      <c r="E458" s="31" t="s">
        <v>348</v>
      </c>
      <c r="F458" s="35" t="s">
        <v>317</v>
      </c>
      <c r="G458" s="27"/>
      <c r="H458" s="132">
        <f t="shared" si="26"/>
        <v>0</v>
      </c>
      <c r="I458" s="132">
        <f t="shared" si="26"/>
        <v>0</v>
      </c>
    </row>
    <row r="459" spans="1:9" ht="13.5" hidden="1">
      <c r="A459" s="26"/>
      <c r="B459" s="30" t="s">
        <v>267</v>
      </c>
      <c r="C459" s="31"/>
      <c r="D459" s="31" t="s">
        <v>40</v>
      </c>
      <c r="E459" s="31" t="s">
        <v>348</v>
      </c>
      <c r="F459" s="35" t="s">
        <v>318</v>
      </c>
      <c r="G459" s="27"/>
      <c r="H459" s="132">
        <f t="shared" si="26"/>
        <v>0</v>
      </c>
      <c r="I459" s="132">
        <f t="shared" si="26"/>
        <v>0</v>
      </c>
    </row>
    <row r="460" spans="1:9" ht="40.5" customHeight="1" hidden="1">
      <c r="A460" s="29"/>
      <c r="B460" s="30" t="s">
        <v>345</v>
      </c>
      <c r="C460" s="31"/>
      <c r="D460" s="31" t="s">
        <v>40</v>
      </c>
      <c r="E460" s="31" t="s">
        <v>348</v>
      </c>
      <c r="F460" s="35" t="s">
        <v>346</v>
      </c>
      <c r="G460" s="31" t="s">
        <v>80</v>
      </c>
      <c r="H460" s="103">
        <f>H462</f>
        <v>0</v>
      </c>
      <c r="I460" s="103">
        <f>I462</f>
        <v>0</v>
      </c>
    </row>
    <row r="461" spans="1:9" ht="27" customHeight="1" hidden="1">
      <c r="A461" s="29"/>
      <c r="B461" s="30" t="s">
        <v>73</v>
      </c>
      <c r="C461" s="31"/>
      <c r="D461" s="31" t="s">
        <v>40</v>
      </c>
      <c r="E461" s="31" t="s">
        <v>348</v>
      </c>
      <c r="F461" s="35" t="s">
        <v>346</v>
      </c>
      <c r="G461" s="31" t="s">
        <v>101</v>
      </c>
      <c r="H461" s="103">
        <f aca="true" t="shared" si="27" ref="H461:I468">H462</f>
        <v>0</v>
      </c>
      <c r="I461" s="103">
        <f t="shared" si="27"/>
        <v>0</v>
      </c>
    </row>
    <row r="462" spans="1:9" ht="25.5" hidden="1">
      <c r="A462" s="29"/>
      <c r="B462" s="30" t="s">
        <v>74</v>
      </c>
      <c r="C462" s="31"/>
      <c r="D462" s="31" t="s">
        <v>40</v>
      </c>
      <c r="E462" s="31" t="s">
        <v>348</v>
      </c>
      <c r="F462" s="35" t="s">
        <v>346</v>
      </c>
      <c r="G462" s="31" t="s">
        <v>75</v>
      </c>
      <c r="H462" s="104">
        <v>0</v>
      </c>
      <c r="I462" s="104">
        <v>0</v>
      </c>
    </row>
    <row r="463" spans="1:9" ht="31.5" hidden="1">
      <c r="A463" s="16" t="s">
        <v>41</v>
      </c>
      <c r="B463" s="19" t="s">
        <v>42</v>
      </c>
      <c r="C463" s="17"/>
      <c r="D463" s="19"/>
      <c r="E463" s="19"/>
      <c r="F463" s="19"/>
      <c r="G463" s="19"/>
      <c r="H463" s="286">
        <f t="shared" si="27"/>
        <v>0</v>
      </c>
      <c r="I463" s="286">
        <f t="shared" si="27"/>
        <v>0</v>
      </c>
    </row>
    <row r="464" spans="1:9" ht="15.75" hidden="1">
      <c r="A464" s="20" t="s">
        <v>43</v>
      </c>
      <c r="B464" s="287" t="s">
        <v>22</v>
      </c>
      <c r="C464" s="50"/>
      <c r="D464" s="50" t="s">
        <v>23</v>
      </c>
      <c r="E464" s="50"/>
      <c r="F464" s="50" t="s">
        <v>80</v>
      </c>
      <c r="G464" s="50" t="s">
        <v>80</v>
      </c>
      <c r="H464" s="301">
        <f t="shared" si="27"/>
        <v>0</v>
      </c>
      <c r="I464" s="301">
        <f t="shared" si="27"/>
        <v>0</v>
      </c>
    </row>
    <row r="465" spans="1:9" ht="25.5" hidden="1">
      <c r="A465" s="23"/>
      <c r="B465" s="289" t="s">
        <v>313</v>
      </c>
      <c r="C465" s="25"/>
      <c r="D465" s="25" t="s">
        <v>23</v>
      </c>
      <c r="E465" s="24" t="s">
        <v>314</v>
      </c>
      <c r="F465" s="25"/>
      <c r="G465" s="24"/>
      <c r="H465" s="290">
        <f t="shared" si="27"/>
        <v>0</v>
      </c>
      <c r="I465" s="290">
        <f t="shared" si="27"/>
        <v>0</v>
      </c>
    </row>
    <row r="466" spans="1:9" ht="27" hidden="1">
      <c r="A466" s="45"/>
      <c r="B466" s="291" t="s">
        <v>309</v>
      </c>
      <c r="C466" s="27"/>
      <c r="D466" s="27" t="s">
        <v>23</v>
      </c>
      <c r="E466" s="27" t="s">
        <v>314</v>
      </c>
      <c r="F466" s="28" t="s">
        <v>310</v>
      </c>
      <c r="G466" s="27"/>
      <c r="H466" s="132">
        <f t="shared" si="27"/>
        <v>0</v>
      </c>
      <c r="I466" s="132">
        <f t="shared" si="27"/>
        <v>0</v>
      </c>
    </row>
    <row r="467" spans="1:9" ht="13.5" hidden="1">
      <c r="A467" s="45"/>
      <c r="B467" s="30" t="s">
        <v>267</v>
      </c>
      <c r="C467" s="31"/>
      <c r="D467" s="31" t="s">
        <v>23</v>
      </c>
      <c r="E467" s="31" t="s">
        <v>314</v>
      </c>
      <c r="F467" s="31" t="s">
        <v>513</v>
      </c>
      <c r="G467" s="27"/>
      <c r="H467" s="132">
        <f t="shared" si="27"/>
        <v>0</v>
      </c>
      <c r="I467" s="132">
        <f t="shared" si="27"/>
        <v>0</v>
      </c>
    </row>
    <row r="468" spans="1:9" ht="13.5" hidden="1">
      <c r="A468" s="45"/>
      <c r="B468" s="30" t="s">
        <v>267</v>
      </c>
      <c r="C468" s="31"/>
      <c r="D468" s="31" t="s">
        <v>23</v>
      </c>
      <c r="E468" s="31" t="s">
        <v>314</v>
      </c>
      <c r="F468" s="31" t="s">
        <v>311</v>
      </c>
      <c r="G468" s="27"/>
      <c r="H468" s="132">
        <f t="shared" si="27"/>
        <v>0</v>
      </c>
      <c r="I468" s="132">
        <f t="shared" si="27"/>
        <v>0</v>
      </c>
    </row>
    <row r="469" spans="1:9" ht="25.5" hidden="1">
      <c r="A469" s="45"/>
      <c r="B469" s="304" t="s">
        <v>117</v>
      </c>
      <c r="C469" s="32"/>
      <c r="D469" s="32" t="s">
        <v>23</v>
      </c>
      <c r="E469" s="31" t="s">
        <v>314</v>
      </c>
      <c r="F469" s="31" t="s">
        <v>312</v>
      </c>
      <c r="G469" s="31"/>
      <c r="H469" s="103">
        <f>H470+H472+H474</f>
        <v>0</v>
      </c>
      <c r="I469" s="103">
        <f>I470+I472+I474</f>
        <v>0</v>
      </c>
    </row>
    <row r="470" spans="1:9" ht="52.5" customHeight="1" hidden="1">
      <c r="A470" s="45"/>
      <c r="B470" s="269" t="s">
        <v>119</v>
      </c>
      <c r="C470" s="32"/>
      <c r="D470" s="32" t="s">
        <v>23</v>
      </c>
      <c r="E470" s="31" t="s">
        <v>314</v>
      </c>
      <c r="F470" s="31" t="s">
        <v>312</v>
      </c>
      <c r="G470" s="31" t="s">
        <v>120</v>
      </c>
      <c r="H470" s="103">
        <f>H471</f>
        <v>0</v>
      </c>
      <c r="I470" s="103">
        <f>I471</f>
        <v>0</v>
      </c>
    </row>
    <row r="471" spans="1:9" ht="12.75" hidden="1">
      <c r="A471" s="29"/>
      <c r="B471" s="30" t="s">
        <v>121</v>
      </c>
      <c r="C471" s="32"/>
      <c r="D471" s="32" t="s">
        <v>23</v>
      </c>
      <c r="E471" s="31" t="s">
        <v>314</v>
      </c>
      <c r="F471" s="31" t="s">
        <v>312</v>
      </c>
      <c r="G471" s="31" t="s">
        <v>130</v>
      </c>
      <c r="H471" s="104">
        <v>0</v>
      </c>
      <c r="I471" s="104">
        <v>0</v>
      </c>
    </row>
    <row r="472" spans="1:9" ht="25.5" hidden="1">
      <c r="A472" s="29"/>
      <c r="B472" s="30" t="s">
        <v>73</v>
      </c>
      <c r="C472" s="32"/>
      <c r="D472" s="32" t="s">
        <v>23</v>
      </c>
      <c r="E472" s="31" t="s">
        <v>314</v>
      </c>
      <c r="F472" s="31" t="s">
        <v>312</v>
      </c>
      <c r="G472" s="31" t="s">
        <v>101</v>
      </c>
      <c r="H472" s="104">
        <f>H473</f>
        <v>0</v>
      </c>
      <c r="I472" s="104">
        <f>I473</f>
        <v>0</v>
      </c>
    </row>
    <row r="473" spans="1:9" ht="25.5" hidden="1">
      <c r="A473" s="29"/>
      <c r="B473" s="30" t="s">
        <v>74</v>
      </c>
      <c r="C473" s="32"/>
      <c r="D473" s="32" t="s">
        <v>23</v>
      </c>
      <c r="E473" s="31" t="s">
        <v>314</v>
      </c>
      <c r="F473" s="31" t="s">
        <v>312</v>
      </c>
      <c r="G473" s="31" t="s">
        <v>75</v>
      </c>
      <c r="H473" s="104">
        <v>0</v>
      </c>
      <c r="I473" s="104">
        <v>0</v>
      </c>
    </row>
    <row r="474" spans="1:9" ht="12.75" hidden="1">
      <c r="A474" s="29"/>
      <c r="B474" s="30" t="s">
        <v>124</v>
      </c>
      <c r="C474" s="32"/>
      <c r="D474" s="32" t="s">
        <v>23</v>
      </c>
      <c r="E474" s="31" t="s">
        <v>314</v>
      </c>
      <c r="F474" s="31" t="s">
        <v>312</v>
      </c>
      <c r="G474" s="31" t="s">
        <v>125</v>
      </c>
      <c r="H474" s="104">
        <f>H475</f>
        <v>0</v>
      </c>
      <c r="I474" s="104">
        <f>I475</f>
        <v>0</v>
      </c>
    </row>
    <row r="475" spans="1:9" ht="12.75" hidden="1">
      <c r="A475" s="29"/>
      <c r="B475" s="30" t="s">
        <v>126</v>
      </c>
      <c r="C475" s="32"/>
      <c r="D475" s="32" t="s">
        <v>23</v>
      </c>
      <c r="E475" s="31" t="s">
        <v>314</v>
      </c>
      <c r="F475" s="31" t="s">
        <v>312</v>
      </c>
      <c r="G475" s="31" t="s">
        <v>127</v>
      </c>
      <c r="H475" s="104">
        <v>0</v>
      </c>
      <c r="I475" s="104">
        <v>0</v>
      </c>
    </row>
    <row r="476" spans="1:9" ht="15.75">
      <c r="A476" s="16" t="s">
        <v>41</v>
      </c>
      <c r="B476" s="19" t="s">
        <v>44</v>
      </c>
      <c r="C476" s="17"/>
      <c r="D476" s="19"/>
      <c r="E476" s="19"/>
      <c r="F476" s="19"/>
      <c r="G476" s="19"/>
      <c r="H476" s="286">
        <f>H477</f>
        <v>12156.327</v>
      </c>
      <c r="I476" s="286">
        <f>I477</f>
        <v>12543.759</v>
      </c>
    </row>
    <row r="477" spans="1:9" ht="15.75">
      <c r="A477" s="20" t="s">
        <v>43</v>
      </c>
      <c r="B477" s="287" t="s">
        <v>30</v>
      </c>
      <c r="C477" s="43"/>
      <c r="D477" s="43" t="s">
        <v>31</v>
      </c>
      <c r="E477" s="43"/>
      <c r="F477" s="43"/>
      <c r="G477" s="43"/>
      <c r="H477" s="301">
        <f>H478</f>
        <v>12156.327</v>
      </c>
      <c r="I477" s="301">
        <f>I478</f>
        <v>12543.759</v>
      </c>
    </row>
    <row r="478" spans="1:9" ht="13.5">
      <c r="A478" s="23"/>
      <c r="B478" s="308" t="s">
        <v>122</v>
      </c>
      <c r="C478" s="55"/>
      <c r="D478" s="55" t="s">
        <v>31</v>
      </c>
      <c r="E478" s="55" t="s">
        <v>123</v>
      </c>
      <c r="F478" s="55"/>
      <c r="G478" s="55"/>
      <c r="H478" s="309">
        <f>H479+H493</f>
        <v>12156.327</v>
      </c>
      <c r="I478" s="309">
        <f>I479+I493</f>
        <v>12543.759</v>
      </c>
    </row>
    <row r="479" spans="1:9" ht="54" hidden="1">
      <c r="A479" s="26"/>
      <c r="B479" s="291" t="s">
        <v>147</v>
      </c>
      <c r="C479" s="27"/>
      <c r="D479" s="27" t="s">
        <v>31</v>
      </c>
      <c r="E479" s="27" t="s">
        <v>123</v>
      </c>
      <c r="F479" s="27" t="s">
        <v>114</v>
      </c>
      <c r="G479" s="27"/>
      <c r="H479" s="132">
        <f>H480</f>
        <v>0</v>
      </c>
      <c r="I479" s="132">
        <f>I480</f>
        <v>0</v>
      </c>
    </row>
    <row r="480" spans="1:9" ht="25.5" hidden="1">
      <c r="A480" s="29"/>
      <c r="B480" s="30" t="s">
        <v>115</v>
      </c>
      <c r="C480" s="31"/>
      <c r="D480" s="31" t="s">
        <v>31</v>
      </c>
      <c r="E480" s="31" t="s">
        <v>123</v>
      </c>
      <c r="F480" s="31" t="s">
        <v>116</v>
      </c>
      <c r="G480" s="31" t="s">
        <v>80</v>
      </c>
      <c r="H480" s="103">
        <f>H481+H490</f>
        <v>0</v>
      </c>
      <c r="I480" s="103">
        <f>I481+I490</f>
        <v>0</v>
      </c>
    </row>
    <row r="481" spans="1:9" ht="25.5" hidden="1">
      <c r="A481" s="29"/>
      <c r="B481" s="30" t="s">
        <v>117</v>
      </c>
      <c r="C481" s="31"/>
      <c r="D481" s="31" t="s">
        <v>31</v>
      </c>
      <c r="E481" s="31" t="s">
        <v>123</v>
      </c>
      <c r="F481" s="31" t="s">
        <v>118</v>
      </c>
      <c r="G481" s="31"/>
      <c r="H481" s="104">
        <f>H483+H485+H487+H489</f>
        <v>0</v>
      </c>
      <c r="I481" s="104">
        <f>I483+I485+I487+I489</f>
        <v>0</v>
      </c>
    </row>
    <row r="482" spans="1:9" ht="53.25" customHeight="1" hidden="1">
      <c r="A482" s="29"/>
      <c r="B482" s="269" t="s">
        <v>119</v>
      </c>
      <c r="C482" s="31"/>
      <c r="D482" s="31" t="s">
        <v>31</v>
      </c>
      <c r="E482" s="31" t="s">
        <v>123</v>
      </c>
      <c r="F482" s="31" t="s">
        <v>118</v>
      </c>
      <c r="G482" s="31" t="s">
        <v>120</v>
      </c>
      <c r="H482" s="104">
        <f>H483</f>
        <v>0</v>
      </c>
      <c r="I482" s="104">
        <f>I483</f>
        <v>0</v>
      </c>
    </row>
    <row r="483" spans="1:9" ht="12.75" hidden="1">
      <c r="A483" s="29"/>
      <c r="B483" s="30" t="s">
        <v>121</v>
      </c>
      <c r="C483" s="31"/>
      <c r="D483" s="31" t="s">
        <v>31</v>
      </c>
      <c r="E483" s="31" t="s">
        <v>123</v>
      </c>
      <c r="F483" s="31" t="s">
        <v>118</v>
      </c>
      <c r="G483" s="31" t="s">
        <v>130</v>
      </c>
      <c r="H483" s="104">
        <v>0</v>
      </c>
      <c r="I483" s="104">
        <v>0</v>
      </c>
    </row>
    <row r="484" spans="1:9" ht="25.5" hidden="1">
      <c r="A484" s="29"/>
      <c r="B484" s="30" t="s">
        <v>73</v>
      </c>
      <c r="C484" s="31"/>
      <c r="D484" s="31" t="s">
        <v>31</v>
      </c>
      <c r="E484" s="31" t="s">
        <v>123</v>
      </c>
      <c r="F484" s="31" t="s">
        <v>118</v>
      </c>
      <c r="G484" s="31" t="s">
        <v>101</v>
      </c>
      <c r="H484" s="104">
        <f>H485</f>
        <v>0</v>
      </c>
      <c r="I484" s="104">
        <f>I485</f>
        <v>0</v>
      </c>
    </row>
    <row r="485" spans="1:9" ht="25.5" hidden="1">
      <c r="A485" s="29"/>
      <c r="B485" s="30" t="s">
        <v>74</v>
      </c>
      <c r="C485" s="31"/>
      <c r="D485" s="31" t="s">
        <v>31</v>
      </c>
      <c r="E485" s="31" t="s">
        <v>123</v>
      </c>
      <c r="F485" s="31" t="s">
        <v>118</v>
      </c>
      <c r="G485" s="31" t="s">
        <v>75</v>
      </c>
      <c r="H485" s="104">
        <v>0</v>
      </c>
      <c r="I485" s="104">
        <v>0</v>
      </c>
    </row>
    <row r="486" spans="1:9" ht="25.5" hidden="1">
      <c r="A486" s="29"/>
      <c r="B486" s="270" t="s">
        <v>87</v>
      </c>
      <c r="C486" s="31"/>
      <c r="D486" s="31" t="s">
        <v>31</v>
      </c>
      <c r="E486" s="31" t="s">
        <v>123</v>
      </c>
      <c r="F486" s="31" t="s">
        <v>118</v>
      </c>
      <c r="G486" s="31" t="s">
        <v>94</v>
      </c>
      <c r="H486" s="104">
        <f>H487</f>
        <v>0</v>
      </c>
      <c r="I486" s="104">
        <f>I487</f>
        <v>0</v>
      </c>
    </row>
    <row r="487" spans="1:9" ht="12.75" hidden="1">
      <c r="A487" s="29"/>
      <c r="B487" s="30" t="s">
        <v>88</v>
      </c>
      <c r="C487" s="31"/>
      <c r="D487" s="31" t="s">
        <v>31</v>
      </c>
      <c r="E487" s="31" t="s">
        <v>123</v>
      </c>
      <c r="F487" s="31" t="s">
        <v>118</v>
      </c>
      <c r="G487" s="31" t="s">
        <v>89</v>
      </c>
      <c r="H487" s="104">
        <v>0</v>
      </c>
      <c r="I487" s="104">
        <v>0</v>
      </c>
    </row>
    <row r="488" spans="1:9" ht="12.75" hidden="1">
      <c r="A488" s="29"/>
      <c r="B488" s="30" t="s">
        <v>124</v>
      </c>
      <c r="C488" s="31"/>
      <c r="D488" s="31" t="s">
        <v>31</v>
      </c>
      <c r="E488" s="31" t="s">
        <v>123</v>
      </c>
      <c r="F488" s="31" t="s">
        <v>118</v>
      </c>
      <c r="G488" s="31" t="s">
        <v>125</v>
      </c>
      <c r="H488" s="104">
        <f aca="true" t="shared" si="28" ref="H488:I494">H489</f>
        <v>0</v>
      </c>
      <c r="I488" s="104">
        <f t="shared" si="28"/>
        <v>0</v>
      </c>
    </row>
    <row r="489" spans="1:9" ht="12.75" hidden="1">
      <c r="A489" s="29"/>
      <c r="B489" s="30" t="s">
        <v>126</v>
      </c>
      <c r="C489" s="31"/>
      <c r="D489" s="31" t="s">
        <v>31</v>
      </c>
      <c r="E489" s="31" t="s">
        <v>123</v>
      </c>
      <c r="F489" s="31" t="s">
        <v>118</v>
      </c>
      <c r="G489" s="31" t="s">
        <v>127</v>
      </c>
      <c r="H489" s="104">
        <v>0</v>
      </c>
      <c r="I489" s="104">
        <v>0</v>
      </c>
    </row>
    <row r="490" spans="1:9" ht="27.75" customHeight="1" hidden="1">
      <c r="A490" s="29"/>
      <c r="B490" s="57" t="s">
        <v>45</v>
      </c>
      <c r="C490" s="31"/>
      <c r="D490" s="31" t="s">
        <v>31</v>
      </c>
      <c r="E490" s="31" t="s">
        <v>123</v>
      </c>
      <c r="F490" s="31" t="s">
        <v>129</v>
      </c>
      <c r="G490" s="31"/>
      <c r="H490" s="104">
        <f>H492</f>
        <v>0</v>
      </c>
      <c r="I490" s="104">
        <f>I492</f>
        <v>0</v>
      </c>
    </row>
    <row r="491" spans="1:9" ht="53.25" customHeight="1" hidden="1">
      <c r="A491" s="29"/>
      <c r="B491" s="269" t="s">
        <v>119</v>
      </c>
      <c r="C491" s="31"/>
      <c r="D491" s="31" t="s">
        <v>31</v>
      </c>
      <c r="E491" s="31" t="s">
        <v>123</v>
      </c>
      <c r="F491" s="31" t="s">
        <v>129</v>
      </c>
      <c r="G491" s="31" t="s">
        <v>120</v>
      </c>
      <c r="H491" s="104">
        <f t="shared" si="28"/>
        <v>0</v>
      </c>
      <c r="I491" s="104">
        <f t="shared" si="28"/>
        <v>0</v>
      </c>
    </row>
    <row r="492" spans="1:9" ht="17.25" customHeight="1" hidden="1">
      <c r="A492" s="29"/>
      <c r="B492" s="30" t="s">
        <v>121</v>
      </c>
      <c r="C492" s="31"/>
      <c r="D492" s="31" t="s">
        <v>31</v>
      </c>
      <c r="E492" s="31" t="s">
        <v>123</v>
      </c>
      <c r="F492" s="31" t="s">
        <v>129</v>
      </c>
      <c r="G492" s="31" t="s">
        <v>130</v>
      </c>
      <c r="H492" s="104">
        <v>0</v>
      </c>
      <c r="I492" s="104">
        <v>0</v>
      </c>
    </row>
    <row r="493" spans="1:9" ht="27" customHeight="1">
      <c r="A493" s="29"/>
      <c r="B493" s="296" t="s">
        <v>315</v>
      </c>
      <c r="C493" s="52"/>
      <c r="D493" s="27" t="s">
        <v>31</v>
      </c>
      <c r="E493" s="53" t="s">
        <v>123</v>
      </c>
      <c r="F493" s="37" t="s">
        <v>316</v>
      </c>
      <c r="G493" s="54"/>
      <c r="H493" s="307">
        <f t="shared" si="28"/>
        <v>12156.327</v>
      </c>
      <c r="I493" s="307">
        <f t="shared" si="28"/>
        <v>12543.759</v>
      </c>
    </row>
    <row r="494" spans="1:9" ht="15" customHeight="1">
      <c r="A494" s="29"/>
      <c r="B494" s="30" t="s">
        <v>267</v>
      </c>
      <c r="C494" s="52"/>
      <c r="D494" s="31" t="s">
        <v>31</v>
      </c>
      <c r="E494" s="31" t="s">
        <v>123</v>
      </c>
      <c r="F494" s="35" t="s">
        <v>317</v>
      </c>
      <c r="G494" s="54"/>
      <c r="H494" s="103">
        <f>H495</f>
        <v>12156.327</v>
      </c>
      <c r="I494" s="103">
        <f t="shared" si="28"/>
        <v>12543.759</v>
      </c>
    </row>
    <row r="495" spans="1:9" ht="14.25" customHeight="1">
      <c r="A495" s="29"/>
      <c r="B495" s="30" t="s">
        <v>267</v>
      </c>
      <c r="C495" s="52"/>
      <c r="D495" s="31" t="s">
        <v>31</v>
      </c>
      <c r="E495" s="31" t="s">
        <v>123</v>
      </c>
      <c r="F495" s="35" t="s">
        <v>318</v>
      </c>
      <c r="G495" s="54"/>
      <c r="H495" s="103">
        <f>H496+H504</f>
        <v>12156.327</v>
      </c>
      <c r="I495" s="103">
        <f>I496+I504</f>
        <v>12543.759</v>
      </c>
    </row>
    <row r="496" spans="1:9" ht="24" customHeight="1">
      <c r="A496" s="29"/>
      <c r="B496" s="30" t="s">
        <v>117</v>
      </c>
      <c r="C496" s="52"/>
      <c r="D496" s="31" t="s">
        <v>31</v>
      </c>
      <c r="E496" s="31" t="s">
        <v>123</v>
      </c>
      <c r="F496" s="35" t="s">
        <v>319</v>
      </c>
      <c r="G496" s="54"/>
      <c r="H496" s="103">
        <f>H497+H499+H501</f>
        <v>12156.327</v>
      </c>
      <c r="I496" s="103">
        <f>I497+I499+I501</f>
        <v>12543.759</v>
      </c>
    </row>
    <row r="497" spans="1:9" ht="52.5" customHeight="1">
      <c r="A497" s="29"/>
      <c r="B497" s="269" t="s">
        <v>119</v>
      </c>
      <c r="C497" s="31"/>
      <c r="D497" s="31" t="s">
        <v>31</v>
      </c>
      <c r="E497" s="31" t="s">
        <v>123</v>
      </c>
      <c r="F497" s="31" t="s">
        <v>319</v>
      </c>
      <c r="G497" s="31" t="s">
        <v>120</v>
      </c>
      <c r="H497" s="104">
        <f>H498</f>
        <v>9685.827</v>
      </c>
      <c r="I497" s="104">
        <f>I498</f>
        <v>10073.259</v>
      </c>
    </row>
    <row r="498" spans="1:9" ht="18.75" customHeight="1">
      <c r="A498" s="29"/>
      <c r="B498" s="30" t="s">
        <v>121</v>
      </c>
      <c r="C498" s="31"/>
      <c r="D498" s="31" t="s">
        <v>31</v>
      </c>
      <c r="E498" s="31" t="s">
        <v>123</v>
      </c>
      <c r="F498" s="31" t="s">
        <v>319</v>
      </c>
      <c r="G498" s="31" t="s">
        <v>130</v>
      </c>
      <c r="H498" s="104">
        <v>9685.827</v>
      </c>
      <c r="I498" s="104">
        <v>10073.259</v>
      </c>
    </row>
    <row r="499" spans="1:9" ht="24" customHeight="1">
      <c r="A499" s="29"/>
      <c r="B499" s="30" t="s">
        <v>73</v>
      </c>
      <c r="C499" s="31"/>
      <c r="D499" s="31" t="s">
        <v>31</v>
      </c>
      <c r="E499" s="31" t="s">
        <v>123</v>
      </c>
      <c r="F499" s="31" t="s">
        <v>319</v>
      </c>
      <c r="G499" s="31" t="s">
        <v>101</v>
      </c>
      <c r="H499" s="103">
        <f>H500</f>
        <v>2460.5</v>
      </c>
      <c r="I499" s="103">
        <f>I500</f>
        <v>2460.5</v>
      </c>
    </row>
    <row r="500" spans="1:9" ht="23.25" customHeight="1">
      <c r="A500" s="29"/>
      <c r="B500" s="30" t="s">
        <v>74</v>
      </c>
      <c r="C500" s="52"/>
      <c r="D500" s="31" t="s">
        <v>31</v>
      </c>
      <c r="E500" s="31" t="s">
        <v>123</v>
      </c>
      <c r="F500" s="35" t="s">
        <v>319</v>
      </c>
      <c r="G500" s="31" t="s">
        <v>75</v>
      </c>
      <c r="H500" s="103">
        <v>2460.5</v>
      </c>
      <c r="I500" s="103">
        <v>2460.5</v>
      </c>
    </row>
    <row r="501" spans="1:9" ht="23.25" customHeight="1">
      <c r="A501" s="29"/>
      <c r="B501" s="30" t="s">
        <v>124</v>
      </c>
      <c r="C501" s="31"/>
      <c r="D501" s="31" t="s">
        <v>31</v>
      </c>
      <c r="E501" s="31" t="s">
        <v>123</v>
      </c>
      <c r="F501" s="31" t="s">
        <v>319</v>
      </c>
      <c r="G501" s="31" t="s">
        <v>125</v>
      </c>
      <c r="H501" s="104">
        <f>H502+H503</f>
        <v>10</v>
      </c>
      <c r="I501" s="104">
        <f>I502+I503</f>
        <v>10</v>
      </c>
    </row>
    <row r="502" spans="1:9" ht="15.75" customHeight="1" hidden="1">
      <c r="A502" s="29"/>
      <c r="B502" s="30" t="s">
        <v>307</v>
      </c>
      <c r="C502" s="52"/>
      <c r="D502" s="31" t="s">
        <v>31</v>
      </c>
      <c r="E502" s="31" t="s">
        <v>123</v>
      </c>
      <c r="F502" s="35" t="s">
        <v>319</v>
      </c>
      <c r="G502" s="31" t="s">
        <v>308</v>
      </c>
      <c r="H502" s="103">
        <v>0</v>
      </c>
      <c r="I502" s="103">
        <v>0</v>
      </c>
    </row>
    <row r="503" spans="1:9" ht="15.75" customHeight="1">
      <c r="A503" s="29"/>
      <c r="B503" s="30" t="s">
        <v>126</v>
      </c>
      <c r="C503" s="31"/>
      <c r="D503" s="31" t="s">
        <v>31</v>
      </c>
      <c r="E503" s="31" t="s">
        <v>123</v>
      </c>
      <c r="F503" s="31" t="s">
        <v>319</v>
      </c>
      <c r="G503" s="31" t="s">
        <v>127</v>
      </c>
      <c r="H503" s="104">
        <v>10</v>
      </c>
      <c r="I503" s="104">
        <v>10</v>
      </c>
    </row>
    <row r="504" spans="1:9" ht="23.25" customHeight="1" hidden="1">
      <c r="A504" s="29"/>
      <c r="B504" s="30" t="s">
        <v>443</v>
      </c>
      <c r="C504" s="52"/>
      <c r="D504" s="31" t="s">
        <v>31</v>
      </c>
      <c r="E504" s="31" t="s">
        <v>123</v>
      </c>
      <c r="F504" s="35" t="s">
        <v>320</v>
      </c>
      <c r="G504" s="54"/>
      <c r="H504" s="103">
        <f>H505</f>
        <v>0</v>
      </c>
      <c r="I504" s="103">
        <f>I505</f>
        <v>0</v>
      </c>
    </row>
    <row r="505" spans="1:9" ht="23.25" customHeight="1" hidden="1">
      <c r="A505" s="29"/>
      <c r="B505" s="30" t="s">
        <v>73</v>
      </c>
      <c r="C505" s="52"/>
      <c r="D505" s="31" t="s">
        <v>31</v>
      </c>
      <c r="E505" s="31" t="s">
        <v>123</v>
      </c>
      <c r="F505" s="35" t="s">
        <v>320</v>
      </c>
      <c r="G505" s="31" t="s">
        <v>101</v>
      </c>
      <c r="H505" s="103">
        <f>H506</f>
        <v>0</v>
      </c>
      <c r="I505" s="103">
        <f>I506</f>
        <v>0</v>
      </c>
    </row>
    <row r="506" spans="1:9" ht="24.75" customHeight="1" hidden="1">
      <c r="A506" s="29"/>
      <c r="B506" s="30" t="s">
        <v>74</v>
      </c>
      <c r="C506" s="52"/>
      <c r="D506" s="31" t="s">
        <v>31</v>
      </c>
      <c r="E506" s="31" t="s">
        <v>123</v>
      </c>
      <c r="F506" s="35" t="s">
        <v>320</v>
      </c>
      <c r="G506" s="31" t="s">
        <v>75</v>
      </c>
      <c r="H506" s="103">
        <v>0</v>
      </c>
      <c r="I506" s="103">
        <v>0</v>
      </c>
    </row>
    <row r="507" spans="1:9" s="9" customFormat="1" ht="15.75">
      <c r="A507" s="392" t="s">
        <v>353</v>
      </c>
      <c r="B507" s="393"/>
      <c r="C507" s="393"/>
      <c r="D507" s="393"/>
      <c r="E507" s="393"/>
      <c r="F507" s="393"/>
      <c r="G507" s="394"/>
      <c r="H507" s="310">
        <f>H23</f>
        <v>112870.88700000002</v>
      </c>
      <c r="I507" s="310">
        <f>I23</f>
        <v>83988.872</v>
      </c>
    </row>
    <row r="508" spans="8:9" ht="12.75">
      <c r="H508" s="58"/>
      <c r="I508" s="58"/>
    </row>
    <row r="509" spans="8:9" ht="12.75">
      <c r="H509" s="58"/>
      <c r="I509" s="58"/>
    </row>
    <row r="510" spans="8:9" ht="12.75">
      <c r="H510" s="58"/>
      <c r="I510" s="58"/>
    </row>
    <row r="511" spans="8:9" ht="12.75">
      <c r="H511" s="58"/>
      <c r="I511" s="58"/>
    </row>
    <row r="512" spans="8:9" ht="12.75">
      <c r="H512" s="58"/>
      <c r="I512" s="58"/>
    </row>
    <row r="513" spans="8:9" ht="12.75">
      <c r="H513" s="58"/>
      <c r="I513" s="58"/>
    </row>
    <row r="514" spans="8:9" ht="12.75">
      <c r="H514" s="58"/>
      <c r="I514" s="58"/>
    </row>
    <row r="515" spans="8:9" ht="12.75">
      <c r="H515" s="58"/>
      <c r="I515" s="58"/>
    </row>
    <row r="516" spans="8:9" ht="12.75">
      <c r="H516" s="58"/>
      <c r="I516" s="58"/>
    </row>
    <row r="517" spans="8:9" ht="12.75">
      <c r="H517" s="58"/>
      <c r="I517" s="58"/>
    </row>
    <row r="518" spans="8:9" ht="12.75">
      <c r="H518" s="58"/>
      <c r="I518" s="58"/>
    </row>
    <row r="519" spans="8:9" ht="12.75">
      <c r="H519" s="58"/>
      <c r="I519" s="58"/>
    </row>
    <row r="520" spans="8:9" ht="12.75">
      <c r="H520" s="58"/>
      <c r="I520" s="58"/>
    </row>
    <row r="521" spans="8:9" ht="12.75">
      <c r="H521" s="58"/>
      <c r="I521" s="58"/>
    </row>
    <row r="522" spans="8:9" ht="12.75">
      <c r="H522" s="58"/>
      <c r="I522" s="58"/>
    </row>
    <row r="523" spans="8:9" ht="12.75">
      <c r="H523" s="58"/>
      <c r="I523" s="58"/>
    </row>
    <row r="524" spans="8:9" ht="12.75">
      <c r="H524" s="58"/>
      <c r="I524" s="58"/>
    </row>
    <row r="525" spans="8:9" ht="12.75">
      <c r="H525" s="58"/>
      <c r="I525" s="58"/>
    </row>
    <row r="526" spans="8:9" ht="12.75">
      <c r="H526" s="58"/>
      <c r="I526" s="58"/>
    </row>
    <row r="527" spans="8:9" ht="12.75">
      <c r="H527" s="58"/>
      <c r="I527" s="58"/>
    </row>
    <row r="528" spans="8:9" ht="12.75">
      <c r="H528" s="58"/>
      <c r="I528" s="58"/>
    </row>
    <row r="529" spans="8:9" ht="12.75">
      <c r="H529" s="58"/>
      <c r="I529" s="58"/>
    </row>
    <row r="530" spans="8:9" ht="12.75">
      <c r="H530" s="58"/>
      <c r="I530" s="58"/>
    </row>
    <row r="531" spans="8:9" ht="12.75">
      <c r="H531" s="58"/>
      <c r="I531" s="58"/>
    </row>
    <row r="532" spans="8:9" ht="12.75">
      <c r="H532" s="58"/>
      <c r="I532" s="58"/>
    </row>
    <row r="533" spans="8:9" ht="12.75">
      <c r="H533" s="58"/>
      <c r="I533" s="58"/>
    </row>
    <row r="534" spans="8:9" ht="12.75">
      <c r="H534" s="58"/>
      <c r="I534" s="58"/>
    </row>
    <row r="535" spans="8:9" ht="12.75">
      <c r="H535" s="58"/>
      <c r="I535" s="58"/>
    </row>
    <row r="536" spans="8:9" ht="12.75">
      <c r="H536" s="58"/>
      <c r="I536" s="58"/>
    </row>
    <row r="537" spans="8:9" ht="12.75">
      <c r="H537" s="58"/>
      <c r="I537" s="58"/>
    </row>
    <row r="538" spans="8:9" ht="12.75">
      <c r="H538" s="58"/>
      <c r="I538" s="58"/>
    </row>
    <row r="539" spans="8:9" ht="12.75">
      <c r="H539" s="58"/>
      <c r="I539" s="58"/>
    </row>
    <row r="540" spans="8:9" ht="12.75">
      <c r="H540" s="58"/>
      <c r="I540" s="58"/>
    </row>
    <row r="541" spans="8:9" ht="12.75">
      <c r="H541" s="58"/>
      <c r="I541" s="58"/>
    </row>
    <row r="542" spans="8:9" ht="12.75">
      <c r="H542" s="58"/>
      <c r="I542" s="58"/>
    </row>
    <row r="543" spans="8:9" ht="12.75">
      <c r="H543" s="58"/>
      <c r="I543" s="58"/>
    </row>
    <row r="544" spans="8:9" ht="12.75">
      <c r="H544" s="58"/>
      <c r="I544" s="58"/>
    </row>
    <row r="545" spans="8:9" ht="12.75">
      <c r="H545" s="58"/>
      <c r="I545" s="58"/>
    </row>
    <row r="546" spans="8:9" ht="12.75">
      <c r="H546" s="58"/>
      <c r="I546" s="58"/>
    </row>
  </sheetData>
  <sheetProtection/>
  <mergeCells count="21">
    <mergeCell ref="A1:I1"/>
    <mergeCell ref="A2:I2"/>
    <mergeCell ref="A3:I3"/>
    <mergeCell ref="A4:I4"/>
    <mergeCell ref="A5:I5"/>
    <mergeCell ref="A9:I9"/>
    <mergeCell ref="A10:I10"/>
    <mergeCell ref="A11:I11"/>
    <mergeCell ref="A12:I12"/>
    <mergeCell ref="A13:I13"/>
    <mergeCell ref="A17:I17"/>
    <mergeCell ref="A18:I18"/>
    <mergeCell ref="G20:G21"/>
    <mergeCell ref="H20:I20"/>
    <mergeCell ref="A507:G507"/>
    <mergeCell ref="A20:A21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0039062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0.7109375" style="0" customWidth="1"/>
  </cols>
  <sheetData>
    <row r="1" spans="1:7" ht="12.75">
      <c r="A1" s="389" t="s">
        <v>558</v>
      </c>
      <c r="B1" s="389"/>
      <c r="C1" s="389"/>
      <c r="D1" s="389"/>
      <c r="E1" s="389"/>
      <c r="F1" s="389"/>
      <c r="G1" s="389"/>
    </row>
    <row r="2" spans="1:7" ht="12.75">
      <c r="A2" s="389" t="s">
        <v>47</v>
      </c>
      <c r="B2" s="389"/>
      <c r="C2" s="389"/>
      <c r="D2" s="389"/>
      <c r="E2" s="389"/>
      <c r="F2" s="389"/>
      <c r="G2" s="389"/>
    </row>
    <row r="3" spans="1:7" ht="12.75">
      <c r="A3" s="389" t="s">
        <v>48</v>
      </c>
      <c r="B3" s="389"/>
      <c r="C3" s="389"/>
      <c r="D3" s="389"/>
      <c r="E3" s="389"/>
      <c r="F3" s="389"/>
      <c r="G3" s="389"/>
    </row>
    <row r="4" spans="1:7" ht="12.75">
      <c r="A4" s="389" t="s">
        <v>49</v>
      </c>
      <c r="B4" s="389"/>
      <c r="C4" s="389"/>
      <c r="D4" s="389"/>
      <c r="E4" s="389"/>
      <c r="F4" s="389"/>
      <c r="G4" s="389"/>
    </row>
    <row r="5" spans="1:7" ht="12.75">
      <c r="A5" s="389" t="s">
        <v>595</v>
      </c>
      <c r="B5" s="389"/>
      <c r="C5" s="389"/>
      <c r="D5" s="389"/>
      <c r="E5" s="389"/>
      <c r="F5" s="389"/>
      <c r="G5" s="389"/>
    </row>
    <row r="9" spans="1:7" s="10" customFormat="1" ht="12.75">
      <c r="A9" s="389" t="s">
        <v>454</v>
      </c>
      <c r="B9" s="389"/>
      <c r="C9" s="389"/>
      <c r="D9" s="389"/>
      <c r="E9" s="389"/>
      <c r="F9" s="389"/>
      <c r="G9" s="389"/>
    </row>
    <row r="10" spans="1:7" s="10" customFormat="1" ht="12.75">
      <c r="A10" s="389" t="s">
        <v>47</v>
      </c>
      <c r="B10" s="389"/>
      <c r="C10" s="389"/>
      <c r="D10" s="389"/>
      <c r="E10" s="389"/>
      <c r="F10" s="389"/>
      <c r="G10" s="389"/>
    </row>
    <row r="11" spans="1:7" s="10" customFormat="1" ht="12.75">
      <c r="A11" s="389" t="s">
        <v>48</v>
      </c>
      <c r="B11" s="389"/>
      <c r="C11" s="389"/>
      <c r="D11" s="389"/>
      <c r="E11" s="389"/>
      <c r="F11" s="389"/>
      <c r="G11" s="389"/>
    </row>
    <row r="12" spans="1:7" s="10" customFormat="1" ht="12.75">
      <c r="A12" s="389" t="s">
        <v>49</v>
      </c>
      <c r="B12" s="389"/>
      <c r="C12" s="389"/>
      <c r="D12" s="389"/>
      <c r="E12" s="389"/>
      <c r="F12" s="389"/>
      <c r="G12" s="389"/>
    </row>
    <row r="13" spans="1:7" s="10" customFormat="1" ht="12.75">
      <c r="A13" s="389" t="s">
        <v>524</v>
      </c>
      <c r="B13" s="389"/>
      <c r="C13" s="389"/>
      <c r="D13" s="389"/>
      <c r="E13" s="389"/>
      <c r="F13" s="389"/>
      <c r="G13" s="389"/>
    </row>
    <row r="14" spans="1:7" ht="12.75">
      <c r="A14" s="1"/>
      <c r="B14" s="1"/>
      <c r="C14" s="1"/>
      <c r="D14" s="1"/>
      <c r="E14" s="1"/>
      <c r="F14" s="1"/>
      <c r="G14" s="1"/>
    </row>
    <row r="15" spans="1:7" ht="30" customHeight="1">
      <c r="A15" s="178"/>
      <c r="B15" s="400" t="s">
        <v>484</v>
      </c>
      <c r="C15" s="400"/>
      <c r="D15" s="400"/>
      <c r="E15" s="400"/>
      <c r="F15" s="400"/>
      <c r="G15" s="400"/>
    </row>
    <row r="16" ht="15" customHeight="1"/>
    <row r="17" spans="1:7" ht="60" customHeight="1">
      <c r="A17" s="179" t="s">
        <v>52</v>
      </c>
      <c r="B17" s="179" t="s">
        <v>455</v>
      </c>
      <c r="C17" s="179" t="s">
        <v>456</v>
      </c>
      <c r="D17" s="179" t="s">
        <v>457</v>
      </c>
      <c r="E17" s="179" t="s">
        <v>458</v>
      </c>
      <c r="F17" s="179" t="s">
        <v>459</v>
      </c>
      <c r="G17" s="179" t="s">
        <v>522</v>
      </c>
    </row>
    <row r="18" spans="1:7" ht="60" customHeight="1">
      <c r="A18" s="406">
        <v>1</v>
      </c>
      <c r="B18" s="406" t="s">
        <v>460</v>
      </c>
      <c r="C18" s="406" t="s">
        <v>461</v>
      </c>
      <c r="D18" s="401" t="s">
        <v>56</v>
      </c>
      <c r="E18" s="401" t="s">
        <v>56</v>
      </c>
      <c r="F18" s="180" t="s">
        <v>462</v>
      </c>
      <c r="G18" s="210">
        <f>(5.02+161+99)-161+45.18+161</f>
        <v>310.2</v>
      </c>
    </row>
    <row r="19" spans="1:7" ht="90" customHeight="1">
      <c r="A19" s="406"/>
      <c r="B19" s="406"/>
      <c r="C19" s="406"/>
      <c r="D19" s="406"/>
      <c r="E19" s="406"/>
      <c r="F19" s="181" t="s">
        <v>463</v>
      </c>
      <c r="G19" s="210">
        <f>(213.25+6886+99)-6886+121.39+6886-30+115</f>
        <v>7404.64</v>
      </c>
    </row>
    <row r="20" spans="1:7" ht="60" customHeight="1">
      <c r="A20" s="406"/>
      <c r="B20" s="406"/>
      <c r="C20" s="406"/>
      <c r="D20" s="406"/>
      <c r="E20" s="406"/>
      <c r="F20" s="181" t="s">
        <v>464</v>
      </c>
      <c r="G20" s="210">
        <f>(1.87+46+99)-46+12.82+0.61+46-0.61+0.61</f>
        <v>160.3</v>
      </c>
    </row>
    <row r="21" spans="1:7" ht="90" customHeight="1">
      <c r="A21" s="406"/>
      <c r="B21" s="406"/>
      <c r="C21" s="406"/>
      <c r="D21" s="406"/>
      <c r="E21" s="406"/>
      <c r="F21" s="181" t="s">
        <v>517</v>
      </c>
      <c r="G21" s="210">
        <f>250+129+2078-140-1000</f>
        <v>1317</v>
      </c>
    </row>
    <row r="22" spans="1:7" ht="147" customHeight="1" hidden="1">
      <c r="A22" s="406"/>
      <c r="B22" s="406"/>
      <c r="C22" s="406"/>
      <c r="D22" s="406"/>
      <c r="E22" s="406"/>
      <c r="F22" s="181" t="s">
        <v>518</v>
      </c>
      <c r="G22" s="210">
        <f>2000+198-2000-198</f>
        <v>0</v>
      </c>
    </row>
    <row r="23" spans="1:7" ht="105" customHeight="1">
      <c r="A23" s="406"/>
      <c r="B23" s="406"/>
      <c r="C23" s="406"/>
      <c r="D23" s="406"/>
      <c r="E23" s="406"/>
      <c r="F23" s="182" t="s">
        <v>532</v>
      </c>
      <c r="G23" s="210">
        <v>200</v>
      </c>
    </row>
    <row r="24" spans="1:7" ht="75" customHeight="1">
      <c r="A24" s="406"/>
      <c r="B24" s="406"/>
      <c r="C24" s="406"/>
      <c r="D24" s="410"/>
      <c r="E24" s="406"/>
      <c r="F24" s="182" t="s">
        <v>533</v>
      </c>
      <c r="G24" s="210">
        <f>336-15.1+55</f>
        <v>375.9</v>
      </c>
    </row>
    <row r="25" spans="1:7" ht="15" customHeight="1">
      <c r="A25" s="403" t="s">
        <v>465</v>
      </c>
      <c r="B25" s="404"/>
      <c r="C25" s="404"/>
      <c r="D25" s="404"/>
      <c r="E25" s="404"/>
      <c r="F25" s="405"/>
      <c r="G25" s="211">
        <f>G18+G19+G20+G21+G22+G23+G24</f>
        <v>9768.039999999999</v>
      </c>
    </row>
    <row r="26" spans="1:7" ht="105" customHeight="1">
      <c r="A26" s="401">
        <v>2</v>
      </c>
      <c r="B26" s="401" t="s">
        <v>150</v>
      </c>
      <c r="C26" s="401" t="s">
        <v>474</v>
      </c>
      <c r="D26" s="401" t="s">
        <v>56</v>
      </c>
      <c r="E26" s="401" t="s">
        <v>56</v>
      </c>
      <c r="F26" s="188" t="s">
        <v>519</v>
      </c>
      <c r="G26" s="210">
        <f>(45+1500)-1500+1500+6.16+3500+102.84-4900-144</f>
        <v>110</v>
      </c>
    </row>
    <row r="27" spans="1:7" ht="105" customHeight="1">
      <c r="A27" s="402"/>
      <c r="B27" s="402"/>
      <c r="C27" s="402"/>
      <c r="D27" s="402"/>
      <c r="E27" s="402"/>
      <c r="F27" s="188" t="s">
        <v>520</v>
      </c>
      <c r="G27" s="210">
        <f>(45+1500)-1500+1500+6.16+6000+198.84-7400-240</f>
        <v>110</v>
      </c>
    </row>
    <row r="28" spans="1:7" ht="105" customHeight="1">
      <c r="A28" s="358"/>
      <c r="B28" s="358"/>
      <c r="C28" s="358"/>
      <c r="D28" s="358"/>
      <c r="E28" s="358"/>
      <c r="F28" s="188" t="s">
        <v>521</v>
      </c>
      <c r="G28" s="210">
        <f>(123.33+4110.88)-4110.88+4000+13.09+1889+44.58-5789-171</f>
        <v>110</v>
      </c>
    </row>
    <row r="29" spans="1:7" ht="15" customHeight="1">
      <c r="A29" s="403" t="s">
        <v>465</v>
      </c>
      <c r="B29" s="404"/>
      <c r="C29" s="404"/>
      <c r="D29" s="404"/>
      <c r="E29" s="404"/>
      <c r="F29" s="405"/>
      <c r="G29" s="211">
        <f>G26+G27+G28</f>
        <v>330</v>
      </c>
    </row>
    <row r="30" spans="1:7" ht="220.5" customHeight="1" hidden="1">
      <c r="A30" s="183">
        <v>3</v>
      </c>
      <c r="B30" s="184" t="s">
        <v>466</v>
      </c>
      <c r="C30" s="185" t="s">
        <v>467</v>
      </c>
      <c r="D30" s="185" t="s">
        <v>56</v>
      </c>
      <c r="E30" s="185" t="s">
        <v>56</v>
      </c>
      <c r="F30" s="186" t="s">
        <v>468</v>
      </c>
      <c r="G30" s="212">
        <v>0</v>
      </c>
    </row>
    <row r="31" spans="1:7" ht="14.25" hidden="1">
      <c r="A31" s="407" t="s">
        <v>465</v>
      </c>
      <c r="B31" s="408"/>
      <c r="C31" s="408"/>
      <c r="D31" s="408"/>
      <c r="E31" s="408"/>
      <c r="F31" s="409"/>
      <c r="G31" s="213">
        <f>SUM(G30)</f>
        <v>0</v>
      </c>
    </row>
    <row r="32" spans="1:7" ht="165" customHeight="1">
      <c r="A32" s="185">
        <v>3</v>
      </c>
      <c r="B32" s="187" t="s">
        <v>469</v>
      </c>
      <c r="C32" s="185" t="s">
        <v>470</v>
      </c>
      <c r="D32" s="185" t="s">
        <v>56</v>
      </c>
      <c r="E32" s="185" t="s">
        <v>471</v>
      </c>
      <c r="F32" s="186" t="s">
        <v>472</v>
      </c>
      <c r="G32" s="214">
        <f>855+100</f>
        <v>955</v>
      </c>
    </row>
    <row r="33" spans="1:7" ht="15" customHeight="1">
      <c r="A33" s="403" t="s">
        <v>465</v>
      </c>
      <c r="B33" s="404"/>
      <c r="C33" s="404"/>
      <c r="D33" s="404"/>
      <c r="E33" s="404"/>
      <c r="F33" s="405"/>
      <c r="G33" s="211">
        <f>SUM(G32)</f>
        <v>955</v>
      </c>
    </row>
    <row r="34" spans="1:7" ht="15" customHeight="1">
      <c r="A34" s="407" t="s">
        <v>473</v>
      </c>
      <c r="B34" s="408"/>
      <c r="C34" s="408"/>
      <c r="D34" s="408"/>
      <c r="E34" s="408"/>
      <c r="F34" s="409"/>
      <c r="G34" s="213">
        <f>G25+G29+G33</f>
        <v>11053.039999999999</v>
      </c>
    </row>
  </sheetData>
  <sheetProtection/>
  <mergeCells count="26">
    <mergeCell ref="A12:G12"/>
    <mergeCell ref="A1:G1"/>
    <mergeCell ref="A2:G2"/>
    <mergeCell ref="A3:G3"/>
    <mergeCell ref="A4:G4"/>
    <mergeCell ref="A5:G5"/>
    <mergeCell ref="A34:F34"/>
    <mergeCell ref="A29:F29"/>
    <mergeCell ref="A9:G9"/>
    <mergeCell ref="B18:B24"/>
    <mergeCell ref="C18:C24"/>
    <mergeCell ref="A31:F31"/>
    <mergeCell ref="D18:D24"/>
    <mergeCell ref="E18:E24"/>
    <mergeCell ref="B26:B28"/>
    <mergeCell ref="A11:G11"/>
    <mergeCell ref="A13:G13"/>
    <mergeCell ref="B15:G15"/>
    <mergeCell ref="E26:E28"/>
    <mergeCell ref="A10:G10"/>
    <mergeCell ref="A33:F33"/>
    <mergeCell ref="A25:F25"/>
    <mergeCell ref="A26:A28"/>
    <mergeCell ref="C26:C28"/>
    <mergeCell ref="D26:D28"/>
    <mergeCell ref="A18:A24"/>
  </mergeCells>
  <printOptions/>
  <pageMargins left="0.7480314960629921" right="0.7480314960629921" top="0.984251968503937" bottom="0.984251968503937" header="0.5118110236220472" footer="0.5118110236220472"/>
  <pageSetup orientation="portrait" paperSize="9" scale="72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9.140625" style="311" customWidth="1"/>
    <col min="2" max="2" width="53.00390625" style="311" customWidth="1"/>
    <col min="3" max="4" width="12.7109375" style="311" customWidth="1"/>
    <col min="5" max="16384" width="9.140625" style="311" customWidth="1"/>
  </cols>
  <sheetData>
    <row r="1" spans="1:4" ht="12.75">
      <c r="A1" s="339" t="s">
        <v>514</v>
      </c>
      <c r="B1" s="339"/>
      <c r="C1" s="339"/>
      <c r="D1" s="339"/>
    </row>
    <row r="2" spans="1:4" ht="12.75">
      <c r="A2" s="339" t="s">
        <v>47</v>
      </c>
      <c r="B2" s="339"/>
      <c r="C2" s="339"/>
      <c r="D2" s="339"/>
    </row>
    <row r="3" spans="1:4" ht="12.75">
      <c r="A3" s="339" t="s">
        <v>48</v>
      </c>
      <c r="B3" s="339"/>
      <c r="C3" s="339"/>
      <c r="D3" s="339"/>
    </row>
    <row r="4" spans="1:4" ht="12.75">
      <c r="A4" s="339" t="s">
        <v>49</v>
      </c>
      <c r="B4" s="339"/>
      <c r="C4" s="339"/>
      <c r="D4" s="339"/>
    </row>
    <row r="5" spans="1:4" ht="12.75">
      <c r="A5" s="339" t="s">
        <v>595</v>
      </c>
      <c r="B5" s="339"/>
      <c r="C5" s="339"/>
      <c r="D5" s="339"/>
    </row>
    <row r="9" spans="1:4" ht="12.75">
      <c r="A9" s="339" t="s">
        <v>514</v>
      </c>
      <c r="B9" s="339"/>
      <c r="C9" s="339"/>
      <c r="D9" s="339"/>
    </row>
    <row r="10" spans="1:4" ht="12.75">
      <c r="A10" s="339" t="s">
        <v>47</v>
      </c>
      <c r="B10" s="339"/>
      <c r="C10" s="339"/>
      <c r="D10" s="339"/>
    </row>
    <row r="11" spans="1:4" ht="12.75">
      <c r="A11" s="339" t="s">
        <v>48</v>
      </c>
      <c r="B11" s="339"/>
      <c r="C11" s="339"/>
      <c r="D11" s="339"/>
    </row>
    <row r="12" spans="1:4" ht="12.75">
      <c r="A12" s="339" t="s">
        <v>49</v>
      </c>
      <c r="B12" s="339"/>
      <c r="C12" s="339"/>
      <c r="D12" s="339"/>
    </row>
    <row r="13" spans="1:4" ht="12.75">
      <c r="A13" s="339" t="s">
        <v>524</v>
      </c>
      <c r="B13" s="339"/>
      <c r="C13" s="339"/>
      <c r="D13" s="339"/>
    </row>
    <row r="14" spans="1:4" ht="12.75">
      <c r="A14" s="340"/>
      <c r="B14" s="340"/>
      <c r="C14" s="340"/>
      <c r="D14" s="340"/>
    </row>
    <row r="15" spans="1:4" ht="12.75">
      <c r="A15" s="312"/>
      <c r="B15" s="312"/>
      <c r="C15" s="312"/>
      <c r="D15" s="312"/>
    </row>
    <row r="16" spans="1:256" s="313" customFormat="1" ht="12.75">
      <c r="A16" s="311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11"/>
      <c r="EE16" s="311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1"/>
      <c r="ET16" s="311"/>
      <c r="EU16" s="311"/>
      <c r="EV16" s="311"/>
      <c r="EW16" s="311"/>
      <c r="EX16" s="311"/>
      <c r="EY16" s="311"/>
      <c r="EZ16" s="311"/>
      <c r="FA16" s="311"/>
      <c r="FB16" s="311"/>
      <c r="FC16" s="311"/>
      <c r="FD16" s="311"/>
      <c r="FE16" s="311"/>
      <c r="FF16" s="311"/>
      <c r="FG16" s="311"/>
      <c r="FH16" s="311"/>
      <c r="FI16" s="311"/>
      <c r="FJ16" s="311"/>
      <c r="FK16" s="311"/>
      <c r="FL16" s="311"/>
      <c r="FM16" s="311"/>
      <c r="FN16" s="311"/>
      <c r="FO16" s="311"/>
      <c r="FP16" s="311"/>
      <c r="FQ16" s="311"/>
      <c r="FR16" s="311"/>
      <c r="FS16" s="311"/>
      <c r="FT16" s="311"/>
      <c r="FU16" s="311"/>
      <c r="FV16" s="311"/>
      <c r="FW16" s="311"/>
      <c r="FX16" s="311"/>
      <c r="FY16" s="311"/>
      <c r="FZ16" s="311"/>
      <c r="GA16" s="311"/>
      <c r="GB16" s="311"/>
      <c r="GC16" s="311"/>
      <c r="GD16" s="311"/>
      <c r="GE16" s="311"/>
      <c r="GF16" s="311"/>
      <c r="GG16" s="311"/>
      <c r="GH16" s="311"/>
      <c r="GI16" s="311"/>
      <c r="GJ16" s="311"/>
      <c r="GK16" s="311"/>
      <c r="GL16" s="311"/>
      <c r="GM16" s="311"/>
      <c r="GN16" s="311"/>
      <c r="GO16" s="311"/>
      <c r="GP16" s="311"/>
      <c r="GQ16" s="311"/>
      <c r="GR16" s="311"/>
      <c r="GS16" s="311"/>
      <c r="GT16" s="311"/>
      <c r="GU16" s="311"/>
      <c r="GV16" s="311"/>
      <c r="GW16" s="311"/>
      <c r="GX16" s="311"/>
      <c r="GY16" s="311"/>
      <c r="GZ16" s="311"/>
      <c r="HA16" s="311"/>
      <c r="HB16" s="311"/>
      <c r="HC16" s="311"/>
      <c r="HD16" s="311"/>
      <c r="HE16" s="311"/>
      <c r="HF16" s="311"/>
      <c r="HG16" s="311"/>
      <c r="HH16" s="311"/>
      <c r="HI16" s="311"/>
      <c r="HJ16" s="311"/>
      <c r="HK16" s="311"/>
      <c r="HL16" s="311"/>
      <c r="HM16" s="311"/>
      <c r="HN16" s="311"/>
      <c r="HO16" s="311"/>
      <c r="HP16" s="311"/>
      <c r="HQ16" s="311"/>
      <c r="HR16" s="311"/>
      <c r="HS16" s="311"/>
      <c r="HT16" s="311"/>
      <c r="HU16" s="311"/>
      <c r="HV16" s="311"/>
      <c r="HW16" s="311"/>
      <c r="HX16" s="311"/>
      <c r="HY16" s="311"/>
      <c r="HZ16" s="311"/>
      <c r="IA16" s="311"/>
      <c r="IB16" s="311"/>
      <c r="IC16" s="311"/>
      <c r="ID16" s="311"/>
      <c r="IE16" s="311"/>
      <c r="IF16" s="311"/>
      <c r="IG16" s="311"/>
      <c r="IH16" s="311"/>
      <c r="II16" s="311"/>
      <c r="IJ16" s="311"/>
      <c r="IK16" s="311"/>
      <c r="IL16" s="311"/>
      <c r="IM16" s="311"/>
      <c r="IN16" s="311"/>
      <c r="IO16" s="311"/>
      <c r="IP16" s="311"/>
      <c r="IQ16" s="311"/>
      <c r="IR16" s="311"/>
      <c r="IS16" s="311"/>
      <c r="IT16" s="311"/>
      <c r="IU16" s="311"/>
      <c r="IV16" s="311"/>
    </row>
    <row r="17" spans="1:4" ht="15.75">
      <c r="A17" s="330" t="s">
        <v>592</v>
      </c>
      <c r="B17" s="331"/>
      <c r="C17" s="331"/>
      <c r="D17" s="331"/>
    </row>
    <row r="18" spans="1:4" ht="15.75">
      <c r="A18" s="330" t="s">
        <v>588</v>
      </c>
      <c r="B18" s="331"/>
      <c r="C18" s="331"/>
      <c r="D18" s="331"/>
    </row>
    <row r="19" spans="1:4" ht="15.75">
      <c r="A19" s="332" t="s">
        <v>551</v>
      </c>
      <c r="B19" s="332"/>
      <c r="C19" s="332"/>
      <c r="D19" s="332"/>
    </row>
    <row r="20" spans="1:4" ht="15.75">
      <c r="A20" s="314"/>
      <c r="B20" s="314"/>
      <c r="C20" s="314"/>
      <c r="D20" s="314"/>
    </row>
    <row r="21" spans="1:4" ht="30" customHeight="1">
      <c r="A21" s="346" t="s">
        <v>355</v>
      </c>
      <c r="B21" s="343" t="s">
        <v>356</v>
      </c>
      <c r="C21" s="344" t="s">
        <v>50</v>
      </c>
      <c r="D21" s="345"/>
    </row>
    <row r="22" spans="1:4" ht="12.75">
      <c r="A22" s="347"/>
      <c r="B22" s="343"/>
      <c r="C22" s="321" t="s">
        <v>552</v>
      </c>
      <c r="D22" s="323" t="s">
        <v>553</v>
      </c>
    </row>
    <row r="23" spans="1:4" ht="12.75">
      <c r="A23" s="322">
        <v>1</v>
      </c>
      <c r="B23" s="321">
        <v>2</v>
      </c>
      <c r="C23" s="321">
        <v>3</v>
      </c>
      <c r="D23" s="323">
        <v>4</v>
      </c>
    </row>
    <row r="24" spans="1:4" ht="25.5">
      <c r="A24" s="318" t="s">
        <v>589</v>
      </c>
      <c r="B24" s="319" t="s">
        <v>590</v>
      </c>
      <c r="C24" s="326">
        <f>(100188.327+99+99+99-7000-2000-500-500-2000-500-500+7700+18089+1000+231+553+12.56)-(86738.9+7700+18089+1000+231)</f>
        <v>1311.9870000000083</v>
      </c>
      <c r="D24" s="327">
        <f>(102488.872-5000-500-2500-2000-500-500-3000)-88171.4</f>
        <v>317.47200000000885</v>
      </c>
    </row>
    <row r="25" spans="1:4" ht="12.75">
      <c r="A25" s="337" t="s">
        <v>591</v>
      </c>
      <c r="B25" s="338"/>
      <c r="C25" s="328">
        <f>C24</f>
        <v>1311.9870000000083</v>
      </c>
      <c r="D25" s="329">
        <f>D24</f>
        <v>317.47200000000885</v>
      </c>
    </row>
  </sheetData>
  <sheetProtection/>
  <mergeCells count="18">
    <mergeCell ref="A9:D9"/>
    <mergeCell ref="A25:B25"/>
    <mergeCell ref="A17:D17"/>
    <mergeCell ref="A18:D18"/>
    <mergeCell ref="A19:D19"/>
    <mergeCell ref="A21:A22"/>
    <mergeCell ref="A13:D13"/>
    <mergeCell ref="A14:D14"/>
    <mergeCell ref="A1:D1"/>
    <mergeCell ref="A2:D2"/>
    <mergeCell ref="A3:D3"/>
    <mergeCell ref="A4:D4"/>
    <mergeCell ref="A5:D5"/>
    <mergeCell ref="B21:B22"/>
    <mergeCell ref="C21:D21"/>
    <mergeCell ref="A10:D10"/>
    <mergeCell ref="A11:D11"/>
    <mergeCell ref="A12:D12"/>
  </mergeCells>
  <printOptions/>
  <pageMargins left="0.7" right="0.7" top="0.75" bottom="0.75" header="0.3" footer="0.3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24.421875" style="139" customWidth="1"/>
    <col min="2" max="2" width="66.140625" style="139" customWidth="1"/>
    <col min="3" max="3" width="15.7109375" style="139" customWidth="1"/>
    <col min="4" max="4" width="11.8515625" style="139" bestFit="1" customWidth="1"/>
    <col min="5" max="5" width="14.57421875" style="139" hidden="1" customWidth="1"/>
    <col min="6" max="7" width="9.140625" style="139" hidden="1" customWidth="1"/>
    <col min="8" max="8" width="9.7109375" style="139" bestFit="1" customWidth="1"/>
    <col min="9" max="16384" width="9.140625" style="139" customWidth="1"/>
  </cols>
  <sheetData>
    <row r="1" spans="1:3" ht="12.75">
      <c r="A1" s="341" t="s">
        <v>357</v>
      </c>
      <c r="B1" s="341"/>
      <c r="C1" s="341"/>
    </row>
    <row r="2" spans="1:3" ht="12.75">
      <c r="A2" s="341" t="s">
        <v>47</v>
      </c>
      <c r="B2" s="341"/>
      <c r="C2" s="341"/>
    </row>
    <row r="3" spans="1:3" ht="12.75">
      <c r="A3" s="341" t="s">
        <v>48</v>
      </c>
      <c r="B3" s="341"/>
      <c r="C3" s="341"/>
    </row>
    <row r="4" spans="1:3" ht="12.75">
      <c r="A4" s="341" t="s">
        <v>49</v>
      </c>
      <c r="B4" s="341"/>
      <c r="C4" s="341"/>
    </row>
    <row r="5" spans="1:3" ht="12.75">
      <c r="A5" s="342" t="s">
        <v>595</v>
      </c>
      <c r="B5" s="342"/>
      <c r="C5" s="342"/>
    </row>
    <row r="9" spans="1:3" ht="12.75">
      <c r="A9" s="341" t="s">
        <v>357</v>
      </c>
      <c r="B9" s="341"/>
      <c r="C9" s="341"/>
    </row>
    <row r="10" spans="1:3" ht="12.75">
      <c r="A10" s="341" t="s">
        <v>47</v>
      </c>
      <c r="B10" s="341"/>
      <c r="C10" s="341"/>
    </row>
    <row r="11" spans="1:3" ht="12.75">
      <c r="A11" s="341" t="s">
        <v>48</v>
      </c>
      <c r="B11" s="341"/>
      <c r="C11" s="341"/>
    </row>
    <row r="12" spans="1:3" ht="12.75">
      <c r="A12" s="341" t="s">
        <v>49</v>
      </c>
      <c r="B12" s="341"/>
      <c r="C12" s="341"/>
    </row>
    <row r="13" spans="1:3" ht="13.5" customHeight="1">
      <c r="A13" s="342" t="s">
        <v>525</v>
      </c>
      <c r="B13" s="342"/>
      <c r="C13" s="342"/>
    </row>
    <row r="14" spans="1:3" ht="13.5" customHeight="1">
      <c r="A14" s="140"/>
      <c r="B14" s="140"/>
      <c r="C14" s="140"/>
    </row>
    <row r="15" spans="1:3" ht="13.5" customHeight="1">
      <c r="A15" s="140"/>
      <c r="B15" s="140"/>
      <c r="C15" s="140"/>
    </row>
    <row r="16" spans="1:3" ht="13.5" customHeight="1">
      <c r="A16" s="140"/>
      <c r="B16" s="140"/>
      <c r="C16" s="140"/>
    </row>
    <row r="17" spans="1:3" s="141" customFormat="1" ht="15.75">
      <c r="A17" s="349" t="s">
        <v>361</v>
      </c>
      <c r="B17" s="349"/>
      <c r="C17" s="349"/>
    </row>
    <row r="18" spans="1:3" s="141" customFormat="1" ht="15.75">
      <c r="A18" s="350" t="s">
        <v>483</v>
      </c>
      <c r="B18" s="350"/>
      <c r="C18" s="350"/>
    </row>
    <row r="19" spans="1:3" s="141" customFormat="1" ht="15.75">
      <c r="A19" s="189"/>
      <c r="B19" s="189"/>
      <c r="C19" s="189"/>
    </row>
    <row r="20" spans="1:5" ht="12.75">
      <c r="A20" s="351" t="s">
        <v>355</v>
      </c>
      <c r="B20" s="353" t="s">
        <v>356</v>
      </c>
      <c r="C20" s="354" t="s">
        <v>50</v>
      </c>
      <c r="E20" s="139" t="s">
        <v>362</v>
      </c>
    </row>
    <row r="21" spans="1:3" ht="12.75">
      <c r="A21" s="352"/>
      <c r="B21" s="353"/>
      <c r="C21" s="355"/>
    </row>
    <row r="22" spans="1:3" ht="12.75">
      <c r="A22" s="142">
        <v>1</v>
      </c>
      <c r="B22" s="142">
        <v>2</v>
      </c>
      <c r="C22" s="142">
        <v>3</v>
      </c>
    </row>
    <row r="23" spans="1:7" ht="12.75">
      <c r="A23" s="143" t="s">
        <v>363</v>
      </c>
      <c r="B23" s="144" t="s">
        <v>364</v>
      </c>
      <c r="C23" s="145">
        <f>C24+C26+C28+C30+C33+C35+C42+C45+C49</f>
        <v>56629.72409</v>
      </c>
      <c r="D23" s="146"/>
      <c r="E23" s="147" t="e">
        <f>E24+E30+E33+E35+E42+E45+#REF!</f>
        <v>#REF!</v>
      </c>
      <c r="G23" s="139" t="e">
        <f>E23/C23</f>
        <v>#REF!</v>
      </c>
    </row>
    <row r="24" spans="1:7" ht="12.75">
      <c r="A24" s="142" t="s">
        <v>365</v>
      </c>
      <c r="B24" s="148" t="s">
        <v>366</v>
      </c>
      <c r="C24" s="149">
        <f>C25</f>
        <v>11000</v>
      </c>
      <c r="D24" s="146"/>
      <c r="E24" s="150">
        <f>E25</f>
        <v>911.94992</v>
      </c>
      <c r="G24" s="139">
        <f>E24/C24</f>
        <v>0.08290453818181819</v>
      </c>
    </row>
    <row r="25" spans="1:5" ht="12.75">
      <c r="A25" s="142" t="s">
        <v>367</v>
      </c>
      <c r="B25" s="151" t="s">
        <v>368</v>
      </c>
      <c r="C25" s="194">
        <v>11000</v>
      </c>
      <c r="E25" s="152">
        <v>911.94992</v>
      </c>
    </row>
    <row r="26" spans="1:5" ht="25.5">
      <c r="A26" s="142" t="s">
        <v>369</v>
      </c>
      <c r="B26" s="151" t="s">
        <v>370</v>
      </c>
      <c r="C26" s="149">
        <f>C27</f>
        <v>5000</v>
      </c>
      <c r="E26" s="152"/>
    </row>
    <row r="27" spans="1:5" ht="25.5">
      <c r="A27" s="153" t="s">
        <v>371</v>
      </c>
      <c r="B27" s="154" t="s">
        <v>372</v>
      </c>
      <c r="C27" s="194">
        <v>5000</v>
      </c>
      <c r="E27" s="152"/>
    </row>
    <row r="28" spans="1:5" ht="12.75" hidden="1">
      <c r="A28" s="142" t="s">
        <v>373</v>
      </c>
      <c r="B28" s="151" t="s">
        <v>374</v>
      </c>
      <c r="C28" s="149">
        <f>C29</f>
        <v>0</v>
      </c>
      <c r="E28" s="152"/>
    </row>
    <row r="29" spans="1:5" ht="12.75" hidden="1">
      <c r="A29" s="142" t="s">
        <v>375</v>
      </c>
      <c r="B29" s="151" t="s">
        <v>376</v>
      </c>
      <c r="C29" s="194">
        <f>0.5-0.5</f>
        <v>0</v>
      </c>
      <c r="E29" s="152"/>
    </row>
    <row r="30" spans="1:7" ht="12.75">
      <c r="A30" s="142" t="s">
        <v>377</v>
      </c>
      <c r="B30" s="148" t="s">
        <v>378</v>
      </c>
      <c r="C30" s="149">
        <f>C31+C32</f>
        <v>15000</v>
      </c>
      <c r="E30" s="150" t="e">
        <f>#REF!+E32+E31</f>
        <v>#REF!</v>
      </c>
      <c r="G30" s="139" t="e">
        <f aca="true" t="shared" si="0" ref="G30:G35">E30/C30</f>
        <v>#REF!</v>
      </c>
    </row>
    <row r="31" spans="1:5" ht="25.5">
      <c r="A31" s="153" t="s">
        <v>379</v>
      </c>
      <c r="B31" s="154" t="s">
        <v>380</v>
      </c>
      <c r="C31" s="194">
        <f>4000-2000</f>
        <v>2000</v>
      </c>
      <c r="E31" s="152">
        <v>117.82013</v>
      </c>
    </row>
    <row r="32" spans="1:5" ht="12.75">
      <c r="A32" s="142" t="s">
        <v>381</v>
      </c>
      <c r="B32" s="154" t="s">
        <v>382</v>
      </c>
      <c r="C32" s="194">
        <f>14000-1000</f>
        <v>13000</v>
      </c>
      <c r="E32" s="152">
        <v>1458.86043</v>
      </c>
    </row>
    <row r="33" spans="1:7" ht="12.75" hidden="1">
      <c r="A33" s="142" t="s">
        <v>383</v>
      </c>
      <c r="B33" s="151" t="s">
        <v>384</v>
      </c>
      <c r="C33" s="149">
        <f>C34</f>
        <v>0</v>
      </c>
      <c r="E33" s="152">
        <v>5.155</v>
      </c>
      <c r="G33" s="139" t="e">
        <f t="shared" si="0"/>
        <v>#DIV/0!</v>
      </c>
    </row>
    <row r="34" spans="1:5" ht="39" customHeight="1" hidden="1">
      <c r="A34" s="153" t="s">
        <v>385</v>
      </c>
      <c r="B34" s="151" t="s">
        <v>386</v>
      </c>
      <c r="C34" s="149">
        <f>14.5-14.5</f>
        <v>0</v>
      </c>
      <c r="E34" s="152"/>
    </row>
    <row r="35" spans="1:7" ht="25.5">
      <c r="A35" s="153" t="s">
        <v>387</v>
      </c>
      <c r="B35" s="151" t="s">
        <v>388</v>
      </c>
      <c r="C35" s="149">
        <f>C36+C37+C38+C39+C40+C41</f>
        <v>12210</v>
      </c>
      <c r="D35" s="146"/>
      <c r="E35" s="150" t="e">
        <f>E36+#REF!+E41</f>
        <v>#REF!</v>
      </c>
      <c r="G35" s="139" t="e">
        <f t="shared" si="0"/>
        <v>#REF!</v>
      </c>
    </row>
    <row r="36" spans="1:5" ht="51">
      <c r="A36" s="153" t="s">
        <v>389</v>
      </c>
      <c r="B36" s="155" t="s">
        <v>390</v>
      </c>
      <c r="C36" s="194">
        <v>2500</v>
      </c>
      <c r="E36" s="152">
        <v>600.74781</v>
      </c>
    </row>
    <row r="37" spans="1:5" ht="51">
      <c r="A37" s="153" t="s">
        <v>391</v>
      </c>
      <c r="B37" s="155" t="s">
        <v>392</v>
      </c>
      <c r="C37" s="194">
        <f>7000+2000</f>
        <v>9000</v>
      </c>
      <c r="E37" s="152"/>
    </row>
    <row r="38" spans="1:5" ht="51" customHeight="1">
      <c r="A38" s="153" t="s">
        <v>393</v>
      </c>
      <c r="B38" s="155" t="s">
        <v>394</v>
      </c>
      <c r="C38" s="194">
        <v>200</v>
      </c>
      <c r="E38" s="152"/>
    </row>
    <row r="39" spans="1:5" ht="25.5" customHeight="1" hidden="1">
      <c r="A39" s="153" t="s">
        <v>395</v>
      </c>
      <c r="B39" s="155" t="s">
        <v>396</v>
      </c>
      <c r="C39" s="194">
        <v>0</v>
      </c>
      <c r="E39" s="152"/>
    </row>
    <row r="40" spans="1:5" ht="39" customHeight="1">
      <c r="A40" s="153" t="s">
        <v>397</v>
      </c>
      <c r="B40" s="155" t="s">
        <v>398</v>
      </c>
      <c r="C40" s="194">
        <v>10</v>
      </c>
      <c r="E40" s="152"/>
    </row>
    <row r="41" spans="1:5" ht="51">
      <c r="A41" s="153" t="s">
        <v>399</v>
      </c>
      <c r="B41" s="155" t="s">
        <v>400</v>
      </c>
      <c r="C41" s="194">
        <v>500</v>
      </c>
      <c r="E41" s="152">
        <v>138.23613</v>
      </c>
    </row>
    <row r="42" spans="1:7" ht="25.5">
      <c r="A42" s="153" t="s">
        <v>401</v>
      </c>
      <c r="B42" s="151" t="s">
        <v>402</v>
      </c>
      <c r="C42" s="149">
        <f>C43+C44</f>
        <v>600</v>
      </c>
      <c r="E42" s="150">
        <f>E43</f>
        <v>137.684</v>
      </c>
      <c r="G42" s="139">
        <f>E42/C42</f>
        <v>0.22947333333333333</v>
      </c>
    </row>
    <row r="43" spans="1:5" ht="25.5" customHeight="1">
      <c r="A43" s="156" t="s">
        <v>403</v>
      </c>
      <c r="B43" s="157" t="s">
        <v>404</v>
      </c>
      <c r="C43" s="194">
        <v>100</v>
      </c>
      <c r="E43" s="152">
        <v>137.684</v>
      </c>
    </row>
    <row r="44" spans="1:5" ht="12.75">
      <c r="A44" s="156" t="s">
        <v>405</v>
      </c>
      <c r="B44" s="157" t="s">
        <v>406</v>
      </c>
      <c r="C44" s="194">
        <v>500</v>
      </c>
      <c r="E44" s="152"/>
    </row>
    <row r="45" spans="1:7" ht="12.75" customHeight="1">
      <c r="A45" s="153" t="s">
        <v>407</v>
      </c>
      <c r="B45" s="151" t="s">
        <v>408</v>
      </c>
      <c r="C45" s="149">
        <f>C46+C47+C48</f>
        <v>11132</v>
      </c>
      <c r="E45" s="150" t="e">
        <f>#REF!</f>
        <v>#REF!</v>
      </c>
      <c r="G45" s="139" t="e">
        <f>E45/C45</f>
        <v>#REF!</v>
      </c>
    </row>
    <row r="46" spans="1:5" ht="63" customHeight="1">
      <c r="A46" s="156" t="s">
        <v>409</v>
      </c>
      <c r="B46" s="158" t="s">
        <v>410</v>
      </c>
      <c r="C46" s="194">
        <f>1500+300</f>
        <v>1800</v>
      </c>
      <c r="E46" s="150"/>
    </row>
    <row r="47" spans="1:5" ht="41.25" customHeight="1">
      <c r="A47" s="153" t="s">
        <v>411</v>
      </c>
      <c r="B47" s="155" t="s">
        <v>412</v>
      </c>
      <c r="C47" s="194">
        <f>3500+1000</f>
        <v>4500</v>
      </c>
      <c r="E47" s="150"/>
    </row>
    <row r="48" spans="1:5" ht="38.25">
      <c r="A48" s="153" t="s">
        <v>413</v>
      </c>
      <c r="B48" s="155" t="s">
        <v>414</v>
      </c>
      <c r="C48" s="194">
        <f>1200+500+332+1600+300+900</f>
        <v>4832</v>
      </c>
      <c r="E48" s="150"/>
    </row>
    <row r="49" spans="1:5" ht="12.75">
      <c r="A49" s="153" t="s">
        <v>439</v>
      </c>
      <c r="B49" s="155" t="s">
        <v>440</v>
      </c>
      <c r="C49" s="149">
        <f>C50</f>
        <v>1687.7240900000002</v>
      </c>
      <c r="E49" s="150"/>
    </row>
    <row r="50" spans="1:5" ht="25.5">
      <c r="A50" s="153" t="s">
        <v>441</v>
      </c>
      <c r="B50" s="155" t="s">
        <v>442</v>
      </c>
      <c r="C50" s="194">
        <f>800+887.72409</f>
        <v>1687.7240900000002</v>
      </c>
      <c r="E50" s="150"/>
    </row>
    <row r="51" spans="1:7" ht="12.75">
      <c r="A51" s="143" t="s">
        <v>415</v>
      </c>
      <c r="B51" s="144" t="s">
        <v>416</v>
      </c>
      <c r="C51" s="195">
        <f>(23584+2926+2007.9+1817.5+2+448.7+7093+7110.88+10)-7093-7110.88+7000+2304.07254+1075.23385+38.3+7093+250+3500+6000+1889+2078+2127.5+449.7-1000-18089</f>
        <v>45511.906390000004</v>
      </c>
      <c r="E51" s="159">
        <v>3742.086</v>
      </c>
      <c r="G51" s="139">
        <f>E51/C51</f>
        <v>0.08222213255435551</v>
      </c>
    </row>
    <row r="52" spans="1:8" ht="12.75">
      <c r="A52" s="348" t="s">
        <v>417</v>
      </c>
      <c r="B52" s="348"/>
      <c r="C52" s="145">
        <f>C23+C51</f>
        <v>102141.63048</v>
      </c>
      <c r="D52" s="160"/>
      <c r="E52" s="147"/>
      <c r="H52" s="161"/>
    </row>
    <row r="53" ht="12.75">
      <c r="C53" s="146"/>
    </row>
    <row r="54" ht="12.75">
      <c r="C54" s="162"/>
    </row>
    <row r="55" ht="12.75">
      <c r="C55" s="146"/>
    </row>
    <row r="56" ht="12.75">
      <c r="C56" s="146"/>
    </row>
    <row r="57" spans="2:3" ht="12.75">
      <c r="B57" s="160"/>
      <c r="C57" s="146"/>
    </row>
    <row r="58" ht="12.75">
      <c r="C58" s="146"/>
    </row>
  </sheetData>
  <sheetProtection/>
  <mergeCells count="16">
    <mergeCell ref="A9:C9"/>
    <mergeCell ref="A20:A21"/>
    <mergeCell ref="B20:B21"/>
    <mergeCell ref="C20:C21"/>
    <mergeCell ref="A1:C1"/>
    <mergeCell ref="A2:C2"/>
    <mergeCell ref="A3:C3"/>
    <mergeCell ref="A4:C4"/>
    <mergeCell ref="A5:C5"/>
    <mergeCell ref="A52:B52"/>
    <mergeCell ref="A10:C10"/>
    <mergeCell ref="A11:C11"/>
    <mergeCell ref="A12:C12"/>
    <mergeCell ref="A13:C13"/>
    <mergeCell ref="A17:C17"/>
    <mergeCell ref="A18:C18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4.421875" style="139" customWidth="1"/>
    <col min="2" max="2" width="66.140625" style="139" customWidth="1"/>
    <col min="3" max="4" width="15.7109375" style="139" customWidth="1"/>
    <col min="5" max="6" width="9.140625" style="139" customWidth="1"/>
    <col min="7" max="7" width="9.7109375" style="139" bestFit="1" customWidth="1"/>
    <col min="8" max="16384" width="9.140625" style="139" customWidth="1"/>
  </cols>
  <sheetData>
    <row r="1" spans="1:4" ht="12.75">
      <c r="A1" s="363" t="s">
        <v>515</v>
      </c>
      <c r="B1" s="363"/>
      <c r="C1" s="363"/>
      <c r="D1" s="363"/>
    </row>
    <row r="2" spans="1:4" ht="12.75">
      <c r="A2" s="363" t="s">
        <v>47</v>
      </c>
      <c r="B2" s="363"/>
      <c r="C2" s="363"/>
      <c r="D2" s="363"/>
    </row>
    <row r="3" spans="1:4" ht="12.75">
      <c r="A3" s="363" t="s">
        <v>48</v>
      </c>
      <c r="B3" s="363"/>
      <c r="C3" s="363"/>
      <c r="D3" s="363"/>
    </row>
    <row r="4" spans="1:4" ht="12.75">
      <c r="A4" s="363" t="s">
        <v>49</v>
      </c>
      <c r="B4" s="363"/>
      <c r="C4" s="363"/>
      <c r="D4" s="363"/>
    </row>
    <row r="5" spans="1:4" ht="12.75">
      <c r="A5" s="363" t="s">
        <v>595</v>
      </c>
      <c r="B5" s="363"/>
      <c r="C5" s="363"/>
      <c r="D5" s="363"/>
    </row>
    <row r="9" spans="1:4" ht="12.75">
      <c r="A9" s="363" t="s">
        <v>515</v>
      </c>
      <c r="B9" s="363"/>
      <c r="C9" s="363"/>
      <c r="D9" s="363"/>
    </row>
    <row r="10" spans="1:4" ht="12.75">
      <c r="A10" s="363" t="s">
        <v>47</v>
      </c>
      <c r="B10" s="363"/>
      <c r="C10" s="363"/>
      <c r="D10" s="363"/>
    </row>
    <row r="11" spans="1:4" ht="12.75">
      <c r="A11" s="363" t="s">
        <v>48</v>
      </c>
      <c r="B11" s="363"/>
      <c r="C11" s="363"/>
      <c r="D11" s="363"/>
    </row>
    <row r="12" spans="1:4" ht="12.75">
      <c r="A12" s="363" t="s">
        <v>49</v>
      </c>
      <c r="B12" s="363"/>
      <c r="C12" s="363"/>
      <c r="D12" s="363"/>
    </row>
    <row r="13" spans="1:4" ht="12.75">
      <c r="A13" s="363" t="s">
        <v>524</v>
      </c>
      <c r="B13" s="363"/>
      <c r="C13" s="363"/>
      <c r="D13" s="363"/>
    </row>
    <row r="14" spans="1:4" ht="12.75">
      <c r="A14" s="257"/>
      <c r="B14" s="257"/>
      <c r="C14" s="257"/>
      <c r="D14" s="257"/>
    </row>
    <row r="15" spans="1:4" ht="12.75">
      <c r="A15" s="257"/>
      <c r="B15" s="257"/>
      <c r="C15" s="257"/>
      <c r="D15" s="257"/>
    </row>
    <row r="16" spans="1:4" ht="13.5" customHeight="1">
      <c r="A16" s="364"/>
      <c r="B16" s="364"/>
      <c r="C16" s="364"/>
      <c r="D16" s="364"/>
    </row>
    <row r="17" spans="1:4" ht="13.5" customHeight="1">
      <c r="A17" s="365" t="s">
        <v>361</v>
      </c>
      <c r="B17" s="365"/>
      <c r="C17" s="365"/>
      <c r="D17" s="365"/>
    </row>
    <row r="18" spans="1:4" s="141" customFormat="1" ht="15.75">
      <c r="A18" s="356" t="s">
        <v>551</v>
      </c>
      <c r="B18" s="356"/>
      <c r="C18" s="356"/>
      <c r="D18" s="356"/>
    </row>
    <row r="19" spans="1:4" s="141" customFormat="1" ht="15.75">
      <c r="A19" s="258"/>
      <c r="B19" s="258"/>
      <c r="C19" s="258"/>
      <c r="D19" s="259"/>
    </row>
    <row r="20" spans="1:4" ht="12.75">
      <c r="A20" s="351" t="s">
        <v>355</v>
      </c>
      <c r="B20" s="351" t="s">
        <v>356</v>
      </c>
      <c r="C20" s="359" t="s">
        <v>50</v>
      </c>
      <c r="D20" s="360"/>
    </row>
    <row r="21" spans="1:4" ht="12.75">
      <c r="A21" s="357"/>
      <c r="B21" s="357"/>
      <c r="C21" s="361"/>
      <c r="D21" s="362"/>
    </row>
    <row r="22" spans="1:4" ht="12.75">
      <c r="A22" s="358"/>
      <c r="B22" s="358"/>
      <c r="C22" s="256" t="s">
        <v>552</v>
      </c>
      <c r="D22" s="256" t="s">
        <v>553</v>
      </c>
    </row>
    <row r="23" spans="1:4" ht="12.75">
      <c r="A23" s="142">
        <v>1</v>
      </c>
      <c r="B23" s="142">
        <v>2</v>
      </c>
      <c r="C23" s="142">
        <v>3</v>
      </c>
      <c r="D23" s="142">
        <v>4</v>
      </c>
    </row>
    <row r="24" spans="1:4" ht="12.75">
      <c r="A24" s="143" t="s">
        <v>363</v>
      </c>
      <c r="B24" s="144" t="s">
        <v>364</v>
      </c>
      <c r="C24" s="145">
        <f>C25+C27+C29+C31+C34+C36+C43+C46+C50</f>
        <v>58442</v>
      </c>
      <c r="D24" s="145">
        <f>D25+D27+D29+D31+D34+D36+D43+D46+D50</f>
        <v>58942</v>
      </c>
    </row>
    <row r="25" spans="1:4" ht="12.75">
      <c r="A25" s="142" t="s">
        <v>365</v>
      </c>
      <c r="B25" s="148" t="s">
        <v>366</v>
      </c>
      <c r="C25" s="149">
        <f>C26</f>
        <v>11500</v>
      </c>
      <c r="D25" s="149">
        <f>D26</f>
        <v>12000</v>
      </c>
    </row>
    <row r="26" spans="1:4" ht="12.75">
      <c r="A26" s="142" t="s">
        <v>367</v>
      </c>
      <c r="B26" s="151" t="s">
        <v>368</v>
      </c>
      <c r="C26" s="194">
        <v>11500</v>
      </c>
      <c r="D26" s="194">
        <v>12000</v>
      </c>
    </row>
    <row r="27" spans="1:4" ht="25.5">
      <c r="A27" s="142" t="s">
        <v>369</v>
      </c>
      <c r="B27" s="151" t="s">
        <v>370</v>
      </c>
      <c r="C27" s="149">
        <f>C28</f>
        <v>5000</v>
      </c>
      <c r="D27" s="149">
        <f>D28</f>
        <v>5000</v>
      </c>
    </row>
    <row r="28" spans="1:4" ht="25.5">
      <c r="A28" s="153" t="s">
        <v>371</v>
      </c>
      <c r="B28" s="154" t="s">
        <v>372</v>
      </c>
      <c r="C28" s="194">
        <v>5000</v>
      </c>
      <c r="D28" s="194">
        <v>5000</v>
      </c>
    </row>
    <row r="29" spans="1:4" ht="12.75" hidden="1">
      <c r="A29" s="142" t="s">
        <v>373</v>
      </c>
      <c r="B29" s="151" t="s">
        <v>374</v>
      </c>
      <c r="C29" s="149">
        <f>C30</f>
        <v>0</v>
      </c>
      <c r="D29" s="149">
        <f>D30</f>
        <v>0</v>
      </c>
    </row>
    <row r="30" spans="1:4" ht="12.75" hidden="1">
      <c r="A30" s="142" t="s">
        <v>375</v>
      </c>
      <c r="B30" s="151" t="s">
        <v>376</v>
      </c>
      <c r="C30" s="194">
        <f>0.5-0.5</f>
        <v>0</v>
      </c>
      <c r="D30" s="194">
        <f>0.5-0.5</f>
        <v>0</v>
      </c>
    </row>
    <row r="31" spans="1:4" ht="12.75">
      <c r="A31" s="142" t="s">
        <v>377</v>
      </c>
      <c r="B31" s="148" t="s">
        <v>378</v>
      </c>
      <c r="C31" s="149">
        <f>C32+C33</f>
        <v>18000</v>
      </c>
      <c r="D31" s="149">
        <f>D32+D33</f>
        <v>18000</v>
      </c>
    </row>
    <row r="32" spans="1:4" ht="25.5">
      <c r="A32" s="153" t="s">
        <v>379</v>
      </c>
      <c r="B32" s="154" t="s">
        <v>380</v>
      </c>
      <c r="C32" s="194">
        <v>4000</v>
      </c>
      <c r="D32" s="194">
        <v>4000</v>
      </c>
    </row>
    <row r="33" spans="1:4" ht="12.75">
      <c r="A33" s="142" t="s">
        <v>381</v>
      </c>
      <c r="B33" s="154" t="s">
        <v>382</v>
      </c>
      <c r="C33" s="194">
        <f>14000</f>
        <v>14000</v>
      </c>
      <c r="D33" s="194">
        <f>14000</f>
        <v>14000</v>
      </c>
    </row>
    <row r="34" spans="1:4" ht="12.75" hidden="1">
      <c r="A34" s="142" t="s">
        <v>383</v>
      </c>
      <c r="B34" s="151" t="s">
        <v>384</v>
      </c>
      <c r="C34" s="149">
        <f>C35</f>
        <v>0</v>
      </c>
      <c r="D34" s="149">
        <f>D35</f>
        <v>0</v>
      </c>
    </row>
    <row r="35" spans="1:4" ht="39" customHeight="1" hidden="1">
      <c r="A35" s="153" t="s">
        <v>385</v>
      </c>
      <c r="B35" s="151" t="s">
        <v>386</v>
      </c>
      <c r="C35" s="149">
        <f>14.5-14.5</f>
        <v>0</v>
      </c>
      <c r="D35" s="149">
        <f>14.5-14.5</f>
        <v>0</v>
      </c>
    </row>
    <row r="36" spans="1:4" ht="25.5">
      <c r="A36" s="153" t="s">
        <v>387</v>
      </c>
      <c r="B36" s="151" t="s">
        <v>388</v>
      </c>
      <c r="C36" s="149">
        <f>C37+C38+C39+C40+C41+C42</f>
        <v>12210</v>
      </c>
      <c r="D36" s="149">
        <f>D37+D38+D39+D40+D41+D42</f>
        <v>12210</v>
      </c>
    </row>
    <row r="37" spans="1:4" ht="51">
      <c r="A37" s="153" t="s">
        <v>389</v>
      </c>
      <c r="B37" s="155" t="s">
        <v>390</v>
      </c>
      <c r="C37" s="194">
        <v>2500</v>
      </c>
      <c r="D37" s="194">
        <v>2500</v>
      </c>
    </row>
    <row r="38" spans="1:4" ht="51">
      <c r="A38" s="153" t="s">
        <v>391</v>
      </c>
      <c r="B38" s="155" t="s">
        <v>392</v>
      </c>
      <c r="C38" s="194">
        <f>7000+2000</f>
        <v>9000</v>
      </c>
      <c r="D38" s="194">
        <f>7000+2000</f>
        <v>9000</v>
      </c>
    </row>
    <row r="39" spans="1:4" ht="51" customHeight="1">
      <c r="A39" s="153" t="s">
        <v>393</v>
      </c>
      <c r="B39" s="155" t="s">
        <v>394</v>
      </c>
      <c r="C39" s="194">
        <v>200</v>
      </c>
      <c r="D39" s="194">
        <v>200</v>
      </c>
    </row>
    <row r="40" spans="1:4" ht="25.5" customHeight="1" hidden="1">
      <c r="A40" s="153" t="s">
        <v>395</v>
      </c>
      <c r="B40" s="155" t="s">
        <v>396</v>
      </c>
      <c r="C40" s="194">
        <v>0</v>
      </c>
      <c r="D40" s="194">
        <v>0</v>
      </c>
    </row>
    <row r="41" spans="1:4" ht="39" customHeight="1">
      <c r="A41" s="153" t="s">
        <v>397</v>
      </c>
      <c r="B41" s="155" t="s">
        <v>398</v>
      </c>
      <c r="C41" s="194">
        <v>10</v>
      </c>
      <c r="D41" s="194">
        <v>10</v>
      </c>
    </row>
    <row r="42" spans="1:4" ht="51">
      <c r="A42" s="153" t="s">
        <v>399</v>
      </c>
      <c r="B42" s="155" t="s">
        <v>400</v>
      </c>
      <c r="C42" s="194">
        <v>500</v>
      </c>
      <c r="D42" s="194">
        <v>500</v>
      </c>
    </row>
    <row r="43" spans="1:4" ht="25.5">
      <c r="A43" s="153" t="s">
        <v>401</v>
      </c>
      <c r="B43" s="151" t="s">
        <v>402</v>
      </c>
      <c r="C43" s="149">
        <f>C44+C45</f>
        <v>600</v>
      </c>
      <c r="D43" s="149">
        <f>D44+D45</f>
        <v>600</v>
      </c>
    </row>
    <row r="44" spans="1:4" ht="25.5" customHeight="1">
      <c r="A44" s="156" t="s">
        <v>403</v>
      </c>
      <c r="B44" s="157" t="s">
        <v>404</v>
      </c>
      <c r="C44" s="194">
        <v>100</v>
      </c>
      <c r="D44" s="194">
        <v>100</v>
      </c>
    </row>
    <row r="45" spans="1:4" ht="12.75">
      <c r="A45" s="156" t="s">
        <v>405</v>
      </c>
      <c r="B45" s="157" t="s">
        <v>406</v>
      </c>
      <c r="C45" s="194">
        <v>500</v>
      </c>
      <c r="D45" s="194">
        <v>500</v>
      </c>
    </row>
    <row r="46" spans="1:4" ht="12.75" customHeight="1">
      <c r="A46" s="153" t="s">
        <v>407</v>
      </c>
      <c r="B46" s="151" t="s">
        <v>408</v>
      </c>
      <c r="C46" s="149">
        <f>C47+C48+C49</f>
        <v>11132</v>
      </c>
      <c r="D46" s="149">
        <f>D47+D48+D49</f>
        <v>11132</v>
      </c>
    </row>
    <row r="47" spans="1:4" ht="63" customHeight="1">
      <c r="A47" s="156" t="s">
        <v>409</v>
      </c>
      <c r="B47" s="158" t="s">
        <v>410</v>
      </c>
      <c r="C47" s="194">
        <f>1500+300</f>
        <v>1800</v>
      </c>
      <c r="D47" s="194">
        <f>1500+300</f>
        <v>1800</v>
      </c>
    </row>
    <row r="48" spans="1:4" ht="41.25" customHeight="1">
      <c r="A48" s="153" t="s">
        <v>411</v>
      </c>
      <c r="B48" s="155" t="s">
        <v>412</v>
      </c>
      <c r="C48" s="194">
        <f>3500+1000</f>
        <v>4500</v>
      </c>
      <c r="D48" s="194">
        <f>3500+1000</f>
        <v>4500</v>
      </c>
    </row>
    <row r="49" spans="1:4" ht="38.25">
      <c r="A49" s="153" t="s">
        <v>413</v>
      </c>
      <c r="B49" s="155" t="s">
        <v>414</v>
      </c>
      <c r="C49" s="194">
        <f>1200+500+332+1600+300+900</f>
        <v>4832</v>
      </c>
      <c r="D49" s="194">
        <f>1200+500+332+1600+300+900</f>
        <v>4832</v>
      </c>
    </row>
    <row r="50" spans="1:4" ht="12.75">
      <c r="A50" s="153" t="s">
        <v>439</v>
      </c>
      <c r="B50" s="155" t="s">
        <v>440</v>
      </c>
      <c r="C50" s="149">
        <f>C51</f>
        <v>0</v>
      </c>
      <c r="D50" s="149">
        <f>D51</f>
        <v>0</v>
      </c>
    </row>
    <row r="51" spans="1:4" ht="25.5">
      <c r="A51" s="153" t="s">
        <v>441</v>
      </c>
      <c r="B51" s="155" t="s">
        <v>442</v>
      </c>
      <c r="C51" s="194">
        <v>0</v>
      </c>
      <c r="D51" s="194">
        <v>0</v>
      </c>
    </row>
    <row r="52" spans="1:4" ht="12.75">
      <c r="A52" s="143" t="s">
        <v>415</v>
      </c>
      <c r="B52" s="144" t="s">
        <v>416</v>
      </c>
      <c r="C52" s="195">
        <f>(24768.1+3068.1+2+448.7+10+4000+2000+1700)+1000+18089+231</f>
        <v>55316.899999999994</v>
      </c>
      <c r="D52" s="195">
        <f>26007.9+3209.5+2+10</f>
        <v>29229.4</v>
      </c>
    </row>
    <row r="53" spans="1:7" ht="12.75">
      <c r="A53" s="348" t="s">
        <v>417</v>
      </c>
      <c r="B53" s="348"/>
      <c r="C53" s="145">
        <f>C24+C52</f>
        <v>113758.9</v>
      </c>
      <c r="D53" s="145">
        <f>D24+D52</f>
        <v>88171.4</v>
      </c>
      <c r="G53" s="161"/>
    </row>
    <row r="54" spans="3:4" ht="12.75">
      <c r="C54" s="146"/>
      <c r="D54" s="146"/>
    </row>
    <row r="55" spans="3:4" ht="12.75">
      <c r="C55" s="162"/>
      <c r="D55" s="162"/>
    </row>
    <row r="56" spans="3:4" ht="12.75">
      <c r="C56" s="146"/>
      <c r="D56" s="146"/>
    </row>
    <row r="57" spans="3:4" ht="12.75">
      <c r="C57" s="146"/>
      <c r="D57" s="146"/>
    </row>
    <row r="58" spans="2:4" ht="12.75">
      <c r="B58" s="160"/>
      <c r="C58" s="146"/>
      <c r="D58" s="146"/>
    </row>
    <row r="59" spans="3:4" ht="12.75">
      <c r="C59" s="146"/>
      <c r="D59" s="146"/>
    </row>
  </sheetData>
  <sheetProtection/>
  <mergeCells count="17">
    <mergeCell ref="A17:D17"/>
    <mergeCell ref="A1:D1"/>
    <mergeCell ref="A2:D2"/>
    <mergeCell ref="A3:D3"/>
    <mergeCell ref="A4:D4"/>
    <mergeCell ref="A5:D5"/>
    <mergeCell ref="A9:D9"/>
    <mergeCell ref="A18:D18"/>
    <mergeCell ref="A20:A22"/>
    <mergeCell ref="B20:B22"/>
    <mergeCell ref="C20:D21"/>
    <mergeCell ref="A53:B53"/>
    <mergeCell ref="A10:D10"/>
    <mergeCell ref="A11:D11"/>
    <mergeCell ref="A12:D12"/>
    <mergeCell ref="A13:D13"/>
    <mergeCell ref="A16:D16"/>
  </mergeCells>
  <printOptions/>
  <pageMargins left="0.7" right="0.7" top="0.75" bottom="0.75" header="0.3" footer="0.3"/>
  <pageSetup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23.7109375" style="0" customWidth="1"/>
    <col min="2" max="2" width="65.7109375" style="0" customWidth="1"/>
    <col min="3" max="3" width="14.7109375" style="0" customWidth="1"/>
  </cols>
  <sheetData>
    <row r="1" spans="1:3" ht="12.75">
      <c r="A1" s="341" t="s">
        <v>418</v>
      </c>
      <c r="B1" s="341"/>
      <c r="C1" s="341"/>
    </row>
    <row r="2" spans="1:3" ht="12.75" customHeight="1">
      <c r="A2" s="341" t="s">
        <v>47</v>
      </c>
      <c r="B2" s="341"/>
      <c r="C2" s="341"/>
    </row>
    <row r="3" spans="1:3" ht="12.75" customHeight="1">
      <c r="A3" s="341" t="s">
        <v>48</v>
      </c>
      <c r="B3" s="341"/>
      <c r="C3" s="341"/>
    </row>
    <row r="4" spans="1:3" ht="12.75" customHeight="1">
      <c r="A4" s="341" t="s">
        <v>49</v>
      </c>
      <c r="B4" s="341"/>
      <c r="C4" s="341"/>
    </row>
    <row r="5" spans="1:3" ht="12.75">
      <c r="A5" s="342" t="s">
        <v>595</v>
      </c>
      <c r="B5" s="342"/>
      <c r="C5" s="342"/>
    </row>
    <row r="9" spans="1:3" ht="12.75">
      <c r="A9" s="341" t="s">
        <v>418</v>
      </c>
      <c r="B9" s="341"/>
      <c r="C9" s="341"/>
    </row>
    <row r="10" spans="1:3" ht="12.75">
      <c r="A10" s="341" t="s">
        <v>47</v>
      </c>
      <c r="B10" s="341"/>
      <c r="C10" s="341"/>
    </row>
    <row r="11" spans="1:3" ht="12.75">
      <c r="A11" s="341" t="s">
        <v>48</v>
      </c>
      <c r="B11" s="341"/>
      <c r="C11" s="341"/>
    </row>
    <row r="12" spans="1:3" ht="12.75">
      <c r="A12" s="341" t="s">
        <v>49</v>
      </c>
      <c r="B12" s="341"/>
      <c r="C12" s="341"/>
    </row>
    <row r="13" spans="1:3" ht="12.75">
      <c r="A13" s="342" t="s">
        <v>524</v>
      </c>
      <c r="B13" s="342"/>
      <c r="C13" s="342"/>
    </row>
    <row r="14" spans="1:3" ht="12.75">
      <c r="A14" s="140"/>
      <c r="B14" s="140"/>
      <c r="C14" s="140"/>
    </row>
    <row r="15" spans="1:3" ht="12.75">
      <c r="A15" s="140"/>
      <c r="B15" s="140"/>
      <c r="C15" s="140"/>
    </row>
    <row r="16" spans="1:3" ht="12.75">
      <c r="A16" s="366"/>
      <c r="B16" s="366"/>
      <c r="C16" s="366"/>
    </row>
    <row r="17" spans="1:3" ht="15.75">
      <c r="A17" s="349" t="s">
        <v>419</v>
      </c>
      <c r="B17" s="349"/>
      <c r="C17" s="349"/>
    </row>
    <row r="18" spans="1:3" ht="15.75">
      <c r="A18" s="350" t="s">
        <v>483</v>
      </c>
      <c r="B18" s="350"/>
      <c r="C18" s="350"/>
    </row>
    <row r="19" spans="1:3" ht="15.75">
      <c r="A19" s="189"/>
      <c r="B19" s="189"/>
      <c r="C19" s="189"/>
    </row>
    <row r="20" spans="1:3" ht="12.75">
      <c r="A20" s="351" t="s">
        <v>355</v>
      </c>
      <c r="B20" s="353" t="s">
        <v>356</v>
      </c>
      <c r="C20" s="351" t="s">
        <v>50</v>
      </c>
    </row>
    <row r="21" spans="1:3" ht="12.75">
      <c r="A21" s="352"/>
      <c r="B21" s="353"/>
      <c r="C21" s="358"/>
    </row>
    <row r="22" spans="1:3" ht="12.75">
      <c r="A22" s="142">
        <v>1</v>
      </c>
      <c r="B22" s="142">
        <v>2</v>
      </c>
      <c r="C22" s="142">
        <v>3</v>
      </c>
    </row>
    <row r="23" spans="1:3" ht="24.75" customHeight="1">
      <c r="A23" s="163" t="s">
        <v>415</v>
      </c>
      <c r="B23" s="144" t="s">
        <v>416</v>
      </c>
      <c r="C23" s="164">
        <f>C24+C40</f>
        <v>45511.906390000004</v>
      </c>
    </row>
    <row r="24" spans="1:3" ht="24.75" customHeight="1">
      <c r="A24" s="165" t="s">
        <v>420</v>
      </c>
      <c r="B24" s="166" t="s">
        <v>421</v>
      </c>
      <c r="C24" s="164">
        <f>C25+C27+C35+C38</f>
        <v>45501.906390000004</v>
      </c>
    </row>
    <row r="25" spans="1:3" ht="24" customHeight="1">
      <c r="A25" s="165" t="s">
        <v>480</v>
      </c>
      <c r="B25" s="166" t="s">
        <v>479</v>
      </c>
      <c r="C25" s="164">
        <f>C26</f>
        <v>26510</v>
      </c>
    </row>
    <row r="26" spans="1:3" ht="27" customHeight="1">
      <c r="A26" s="167" t="s">
        <v>422</v>
      </c>
      <c r="B26" s="155" t="s">
        <v>423</v>
      </c>
      <c r="C26" s="177">
        <f>23584+2926</f>
        <v>26510</v>
      </c>
    </row>
    <row r="27" spans="1:3" ht="24.75" customHeight="1">
      <c r="A27" s="165" t="s">
        <v>424</v>
      </c>
      <c r="B27" s="166" t="s">
        <v>481</v>
      </c>
      <c r="C27" s="164">
        <f>C28+C30+C32+C31+C29+C33+C34</f>
        <v>18252.90639</v>
      </c>
    </row>
    <row r="28" spans="1:3" ht="51" customHeight="1">
      <c r="A28" s="167" t="s">
        <v>425</v>
      </c>
      <c r="B28" s="154" t="s">
        <v>482</v>
      </c>
      <c r="C28" s="177">
        <f>7093-7093+7093+2078-1000</f>
        <v>8171</v>
      </c>
    </row>
    <row r="29" spans="1:3" ht="51" customHeight="1">
      <c r="A29" s="167" t="s">
        <v>425</v>
      </c>
      <c r="B29" s="176" t="s">
        <v>516</v>
      </c>
      <c r="C29" s="177">
        <f>(1500+1500+4110.88)-1500-1500-4110.88+1500+1500+4000+3500+6000+1889-18089</f>
        <v>300</v>
      </c>
    </row>
    <row r="30" spans="1:3" ht="65.25" customHeight="1">
      <c r="A30" s="175" t="s">
        <v>426</v>
      </c>
      <c r="B30" s="176" t="s">
        <v>453</v>
      </c>
      <c r="C30" s="177">
        <v>2007.9</v>
      </c>
    </row>
    <row r="31" spans="1:3" ht="41.25" customHeight="1">
      <c r="A31" s="175" t="s">
        <v>427</v>
      </c>
      <c r="B31" s="176" t="s">
        <v>485</v>
      </c>
      <c r="C31" s="177">
        <f>1817.5+449.7</f>
        <v>2267.2</v>
      </c>
    </row>
    <row r="32" spans="1:3" ht="56.25" customHeight="1">
      <c r="A32" s="175" t="s">
        <v>427</v>
      </c>
      <c r="B32" s="176" t="s">
        <v>526</v>
      </c>
      <c r="C32" s="177">
        <v>2304.07254</v>
      </c>
    </row>
    <row r="33" spans="1:3" ht="28.5" customHeight="1">
      <c r="A33" s="175" t="s">
        <v>427</v>
      </c>
      <c r="B33" s="176" t="s">
        <v>527</v>
      </c>
      <c r="C33" s="177">
        <v>1075.23385</v>
      </c>
    </row>
    <row r="34" spans="1:3" ht="63" customHeight="1">
      <c r="A34" s="175" t="s">
        <v>427</v>
      </c>
      <c r="B34" s="176" t="s">
        <v>540</v>
      </c>
      <c r="C34" s="177">
        <v>2127.5</v>
      </c>
    </row>
    <row r="35" spans="1:3" ht="27.75" customHeight="1">
      <c r="A35" s="165" t="s">
        <v>428</v>
      </c>
      <c r="B35" s="169" t="s">
        <v>486</v>
      </c>
      <c r="C35" s="170">
        <f>C37+C36</f>
        <v>489</v>
      </c>
    </row>
    <row r="36" spans="1:3" ht="54" customHeight="1">
      <c r="A36" s="167" t="s">
        <v>431</v>
      </c>
      <c r="B36" s="155" t="s">
        <v>523</v>
      </c>
      <c r="C36" s="177">
        <v>2</v>
      </c>
    </row>
    <row r="37" spans="1:3" ht="25.5" customHeight="1">
      <c r="A37" s="167" t="s">
        <v>429</v>
      </c>
      <c r="B37" s="155" t="s">
        <v>430</v>
      </c>
      <c r="C37" s="177">
        <f>448.3+0.4+38.3</f>
        <v>487</v>
      </c>
    </row>
    <row r="38" spans="1:3" ht="25.5" customHeight="1">
      <c r="A38" s="165" t="s">
        <v>432</v>
      </c>
      <c r="B38" s="169" t="s">
        <v>280</v>
      </c>
      <c r="C38" s="170">
        <f>C39</f>
        <v>250</v>
      </c>
    </row>
    <row r="39" spans="1:3" ht="43.5" customHeight="1">
      <c r="A39" s="167" t="s">
        <v>433</v>
      </c>
      <c r="B39" s="155" t="s">
        <v>434</v>
      </c>
      <c r="C39" s="168">
        <v>250</v>
      </c>
    </row>
    <row r="40" spans="1:3" ht="16.5" customHeight="1">
      <c r="A40" s="165" t="s">
        <v>435</v>
      </c>
      <c r="B40" s="169" t="s">
        <v>436</v>
      </c>
      <c r="C40" s="170">
        <f>C41</f>
        <v>10</v>
      </c>
    </row>
    <row r="41" spans="1:3" ht="16.5" customHeight="1">
      <c r="A41" s="167" t="s">
        <v>437</v>
      </c>
      <c r="B41" s="155" t="s">
        <v>438</v>
      </c>
      <c r="C41" s="177">
        <v>10</v>
      </c>
    </row>
  </sheetData>
  <sheetProtection/>
  <mergeCells count="16">
    <mergeCell ref="A5:C5"/>
    <mergeCell ref="A16:C16"/>
    <mergeCell ref="A1:C1"/>
    <mergeCell ref="A2:C2"/>
    <mergeCell ref="A3:C3"/>
    <mergeCell ref="A4:C4"/>
    <mergeCell ref="A17:C17"/>
    <mergeCell ref="C20:C21"/>
    <mergeCell ref="A9:C9"/>
    <mergeCell ref="A18:C18"/>
    <mergeCell ref="A20:A21"/>
    <mergeCell ref="B20:B21"/>
    <mergeCell ref="A10:C10"/>
    <mergeCell ref="A11:C11"/>
    <mergeCell ref="A12:C12"/>
    <mergeCell ref="A13:C1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23.7109375" style="0" customWidth="1"/>
    <col min="2" max="2" width="65.7109375" style="0" customWidth="1"/>
    <col min="3" max="4" width="14.7109375" style="0" customWidth="1"/>
  </cols>
  <sheetData>
    <row r="1" spans="1:4" ht="12.75">
      <c r="A1" s="363" t="s">
        <v>554</v>
      </c>
      <c r="B1" s="363"/>
      <c r="C1" s="363"/>
      <c r="D1" s="363"/>
    </row>
    <row r="2" spans="1:4" ht="12.75">
      <c r="A2" s="363" t="s">
        <v>47</v>
      </c>
      <c r="B2" s="363"/>
      <c r="C2" s="363"/>
      <c r="D2" s="363"/>
    </row>
    <row r="3" spans="1:4" ht="12.75">
      <c r="A3" s="363" t="s">
        <v>48</v>
      </c>
      <c r="B3" s="363"/>
      <c r="C3" s="363"/>
      <c r="D3" s="363"/>
    </row>
    <row r="4" spans="1:4" ht="12.75">
      <c r="A4" s="363" t="s">
        <v>49</v>
      </c>
      <c r="B4" s="363"/>
      <c r="C4" s="363"/>
      <c r="D4" s="363"/>
    </row>
    <row r="5" spans="1:4" ht="12.75">
      <c r="A5" s="363" t="s">
        <v>595</v>
      </c>
      <c r="B5" s="363"/>
      <c r="C5" s="363"/>
      <c r="D5" s="363"/>
    </row>
    <row r="9" spans="1:4" ht="12.75">
      <c r="A9" s="341" t="s">
        <v>554</v>
      </c>
      <c r="B9" s="341"/>
      <c r="C9" s="341"/>
      <c r="D9" s="341"/>
    </row>
    <row r="10" spans="1:4" ht="12.75">
      <c r="A10" s="341" t="s">
        <v>47</v>
      </c>
      <c r="B10" s="341"/>
      <c r="C10" s="341"/>
      <c r="D10" s="341"/>
    </row>
    <row r="11" spans="1:4" ht="12.75">
      <c r="A11" s="341" t="s">
        <v>48</v>
      </c>
      <c r="B11" s="341"/>
      <c r="C11" s="341"/>
      <c r="D11" s="341"/>
    </row>
    <row r="12" spans="1:4" ht="12.75">
      <c r="A12" s="341" t="s">
        <v>49</v>
      </c>
      <c r="B12" s="341"/>
      <c r="C12" s="341"/>
      <c r="D12" s="341"/>
    </row>
    <row r="13" spans="1:4" ht="12.75">
      <c r="A13" s="342" t="s">
        <v>524</v>
      </c>
      <c r="B13" s="342"/>
      <c r="C13" s="342"/>
      <c r="D13" s="342"/>
    </row>
    <row r="14" spans="1:4" ht="12.75">
      <c r="A14" s="140"/>
      <c r="B14" s="140"/>
      <c r="C14" s="140"/>
      <c r="D14" s="140"/>
    </row>
    <row r="15" spans="1:4" ht="12.75">
      <c r="A15" s="140"/>
      <c r="B15" s="140"/>
      <c r="C15" s="140"/>
      <c r="D15" s="140"/>
    </row>
    <row r="16" spans="1:4" ht="12.75">
      <c r="A16" s="366"/>
      <c r="B16" s="366"/>
      <c r="C16" s="366"/>
      <c r="D16" s="366"/>
    </row>
    <row r="17" spans="1:4" ht="15.75">
      <c r="A17" s="349" t="s">
        <v>419</v>
      </c>
      <c r="B17" s="349"/>
      <c r="C17" s="349"/>
      <c r="D17" s="349"/>
    </row>
    <row r="18" spans="1:4" ht="15.75">
      <c r="A18" s="350" t="s">
        <v>551</v>
      </c>
      <c r="B18" s="350"/>
      <c r="C18" s="350"/>
      <c r="D18" s="350"/>
    </row>
    <row r="19" spans="1:3" ht="15.75">
      <c r="A19" s="350"/>
      <c r="B19" s="350"/>
      <c r="C19" s="350"/>
    </row>
    <row r="20" spans="1:4" ht="12.75">
      <c r="A20" s="351" t="s">
        <v>355</v>
      </c>
      <c r="B20" s="351" t="s">
        <v>356</v>
      </c>
      <c r="C20" s="367" t="s">
        <v>50</v>
      </c>
      <c r="D20" s="368"/>
    </row>
    <row r="21" spans="1:4" ht="12.75">
      <c r="A21" s="357"/>
      <c r="B21" s="357"/>
      <c r="C21" s="369"/>
      <c r="D21" s="370"/>
    </row>
    <row r="22" spans="1:4" ht="12.75">
      <c r="A22" s="358"/>
      <c r="B22" s="358"/>
      <c r="C22" s="255" t="s">
        <v>552</v>
      </c>
      <c r="D22" s="255" t="s">
        <v>553</v>
      </c>
    </row>
    <row r="23" spans="1:4" ht="12.75">
      <c r="A23" s="142">
        <v>1</v>
      </c>
      <c r="B23" s="142">
        <v>2</v>
      </c>
      <c r="C23" s="142">
        <v>3</v>
      </c>
      <c r="D23" s="142">
        <v>4</v>
      </c>
    </row>
    <row r="24" spans="1:4" ht="24.75" customHeight="1">
      <c r="A24" s="163" t="s">
        <v>415</v>
      </c>
      <c r="B24" s="144" t="s">
        <v>416</v>
      </c>
      <c r="C24" s="164">
        <f>C25+C41</f>
        <v>55316.899999999994</v>
      </c>
      <c r="D24" s="164">
        <f>D25+D41</f>
        <v>29229.4</v>
      </c>
    </row>
    <row r="25" spans="1:4" ht="24.75" customHeight="1">
      <c r="A25" s="165" t="s">
        <v>420</v>
      </c>
      <c r="B25" s="166" t="s">
        <v>421</v>
      </c>
      <c r="C25" s="164">
        <f>C26+C28+C36+C39</f>
        <v>55306.899999999994</v>
      </c>
      <c r="D25" s="164">
        <f>D26+D28+D36+D39</f>
        <v>29219.4</v>
      </c>
    </row>
    <row r="26" spans="1:4" ht="24" customHeight="1">
      <c r="A26" s="165" t="s">
        <v>480</v>
      </c>
      <c r="B26" s="166" t="s">
        <v>479</v>
      </c>
      <c r="C26" s="164">
        <f>C27</f>
        <v>27836.199999999997</v>
      </c>
      <c r="D26" s="164">
        <f>D27</f>
        <v>29217.4</v>
      </c>
    </row>
    <row r="27" spans="1:4" ht="27" customHeight="1">
      <c r="A27" s="167" t="s">
        <v>422</v>
      </c>
      <c r="B27" s="155" t="s">
        <v>423</v>
      </c>
      <c r="C27" s="177">
        <f>24768.1+3068.1</f>
        <v>27836.199999999997</v>
      </c>
      <c r="D27" s="177">
        <f>26007.9+3209.5</f>
        <v>29217.4</v>
      </c>
    </row>
    <row r="28" spans="1:4" ht="24.75" customHeight="1">
      <c r="A28" s="165" t="s">
        <v>424</v>
      </c>
      <c r="B28" s="166" t="s">
        <v>481</v>
      </c>
      <c r="C28" s="164">
        <f>C29+C30+C31+C32+C33+C34+C35</f>
        <v>27020</v>
      </c>
      <c r="D28" s="164">
        <f>D29+D30+D31+D32+D33+D34+D35</f>
        <v>0</v>
      </c>
    </row>
    <row r="29" spans="1:4" ht="51" customHeight="1">
      <c r="A29" s="167" t="s">
        <v>425</v>
      </c>
      <c r="B29" s="154" t="s">
        <v>482</v>
      </c>
      <c r="C29" s="177">
        <f>1000+231</f>
        <v>1231</v>
      </c>
      <c r="D29" s="177">
        <v>0</v>
      </c>
    </row>
    <row r="30" spans="1:4" ht="51" customHeight="1">
      <c r="A30" s="167" t="s">
        <v>425</v>
      </c>
      <c r="B30" s="176" t="s">
        <v>516</v>
      </c>
      <c r="C30" s="177">
        <f>(4000+2000+1700)+18089</f>
        <v>25789</v>
      </c>
      <c r="D30" s="177">
        <v>0</v>
      </c>
    </row>
    <row r="31" spans="1:4" ht="65.25" customHeight="1" hidden="1">
      <c r="A31" s="175" t="s">
        <v>426</v>
      </c>
      <c r="B31" s="176" t="s">
        <v>453</v>
      </c>
      <c r="C31" s="177">
        <v>0</v>
      </c>
      <c r="D31" s="177">
        <v>0</v>
      </c>
    </row>
    <row r="32" spans="1:4" ht="21.75" customHeight="1" hidden="1">
      <c r="A32" s="175" t="s">
        <v>427</v>
      </c>
      <c r="B32" s="176" t="s">
        <v>555</v>
      </c>
      <c r="C32" s="177">
        <v>0</v>
      </c>
      <c r="D32" s="177">
        <v>0</v>
      </c>
    </row>
    <row r="33" spans="1:4" ht="41.25" customHeight="1" hidden="1">
      <c r="A33" s="175" t="s">
        <v>427</v>
      </c>
      <c r="B33" s="176" t="s">
        <v>485</v>
      </c>
      <c r="C33" s="177">
        <v>0</v>
      </c>
      <c r="D33" s="177">
        <v>0</v>
      </c>
    </row>
    <row r="34" spans="1:4" ht="42" customHeight="1" hidden="1">
      <c r="A34" s="175" t="s">
        <v>427</v>
      </c>
      <c r="B34" s="176" t="s">
        <v>556</v>
      </c>
      <c r="C34" s="177">
        <v>0</v>
      </c>
      <c r="D34" s="177">
        <v>0</v>
      </c>
    </row>
    <row r="35" spans="1:4" ht="42" customHeight="1" hidden="1">
      <c r="A35" s="175" t="s">
        <v>427</v>
      </c>
      <c r="B35" s="176" t="s">
        <v>557</v>
      </c>
      <c r="C35" s="177">
        <v>0</v>
      </c>
      <c r="D35" s="177">
        <v>0</v>
      </c>
    </row>
    <row r="36" spans="1:4" ht="27.75" customHeight="1">
      <c r="A36" s="165" t="s">
        <v>428</v>
      </c>
      <c r="B36" s="169" t="s">
        <v>486</v>
      </c>
      <c r="C36" s="170">
        <f>C38+C37</f>
        <v>450.7</v>
      </c>
      <c r="D36" s="170">
        <f>D38+D37</f>
        <v>2</v>
      </c>
    </row>
    <row r="37" spans="1:4" ht="54" customHeight="1">
      <c r="A37" s="167" t="s">
        <v>431</v>
      </c>
      <c r="B37" s="155" t="s">
        <v>523</v>
      </c>
      <c r="C37" s="177">
        <v>2</v>
      </c>
      <c r="D37" s="177">
        <v>2</v>
      </c>
    </row>
    <row r="38" spans="1:4" ht="25.5" customHeight="1">
      <c r="A38" s="167" t="s">
        <v>429</v>
      </c>
      <c r="B38" s="155" t="s">
        <v>430</v>
      </c>
      <c r="C38" s="177">
        <f>448.3+0.4</f>
        <v>448.7</v>
      </c>
      <c r="D38" s="177">
        <v>0</v>
      </c>
    </row>
    <row r="39" spans="1:4" ht="25.5" customHeight="1" hidden="1">
      <c r="A39" s="165" t="s">
        <v>432</v>
      </c>
      <c r="B39" s="169" t="s">
        <v>280</v>
      </c>
      <c r="C39" s="170">
        <f>C40</f>
        <v>0</v>
      </c>
      <c r="D39" s="170">
        <f>D40</f>
        <v>0</v>
      </c>
    </row>
    <row r="40" spans="1:4" ht="43.5" customHeight="1" hidden="1">
      <c r="A40" s="167" t="s">
        <v>433</v>
      </c>
      <c r="B40" s="155" t="s">
        <v>434</v>
      </c>
      <c r="C40" s="168">
        <v>0</v>
      </c>
      <c r="D40" s="168">
        <v>0</v>
      </c>
    </row>
    <row r="41" spans="1:4" ht="16.5" customHeight="1">
      <c r="A41" s="165" t="s">
        <v>435</v>
      </c>
      <c r="B41" s="169" t="s">
        <v>436</v>
      </c>
      <c r="C41" s="170">
        <f>C42</f>
        <v>10</v>
      </c>
      <c r="D41" s="170">
        <f>D42</f>
        <v>10</v>
      </c>
    </row>
    <row r="42" spans="1:4" ht="16.5" customHeight="1">
      <c r="A42" s="167" t="s">
        <v>437</v>
      </c>
      <c r="B42" s="155" t="s">
        <v>438</v>
      </c>
      <c r="C42" s="177">
        <v>10</v>
      </c>
      <c r="D42" s="177">
        <v>10</v>
      </c>
    </row>
  </sheetData>
  <sheetProtection/>
  <mergeCells count="17">
    <mergeCell ref="A17:D17"/>
    <mergeCell ref="A1:D1"/>
    <mergeCell ref="A2:D2"/>
    <mergeCell ref="A3:D3"/>
    <mergeCell ref="A4:D4"/>
    <mergeCell ref="A5:D5"/>
    <mergeCell ref="A9:D9"/>
    <mergeCell ref="A18:D18"/>
    <mergeCell ref="A19:C19"/>
    <mergeCell ref="A20:A22"/>
    <mergeCell ref="B20:B22"/>
    <mergeCell ref="C20:D21"/>
    <mergeCell ref="A10:D10"/>
    <mergeCell ref="A11:D11"/>
    <mergeCell ref="A12:D12"/>
    <mergeCell ref="A13:D13"/>
    <mergeCell ref="A16:D16"/>
  </mergeCells>
  <printOptions/>
  <pageMargins left="0.7" right="0.7" top="0.75" bottom="0.75" header="0.3" footer="0.3"/>
  <pageSetup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8"/>
  <sheetViews>
    <sheetView view="pageBreakPreview" zoomScale="115" zoomScaleNormal="115" zoomScaleSheetLayoutView="115" zoomScalePageLayoutView="0" workbookViewId="0" topLeftCell="A1">
      <selection activeCell="A1" sqref="A1:F1"/>
    </sheetView>
  </sheetViews>
  <sheetFormatPr defaultColWidth="9.140625" defaultRowHeight="12.75"/>
  <cols>
    <col min="1" max="1" width="3.7109375" style="91" customWidth="1"/>
    <col min="2" max="2" width="58.7109375" style="91" customWidth="1"/>
    <col min="3" max="3" width="13.7109375" style="91" customWidth="1"/>
    <col min="4" max="4" width="7.7109375" style="91" customWidth="1"/>
    <col min="5" max="5" width="9.7109375" style="91" customWidth="1"/>
    <col min="6" max="6" width="17.7109375" style="92" customWidth="1"/>
    <col min="7" max="16384" width="9.140625" style="91" customWidth="1"/>
  </cols>
  <sheetData>
    <row r="1" spans="1:6" ht="12.75" customHeight="1">
      <c r="A1" s="371" t="s">
        <v>593</v>
      </c>
      <c r="B1" s="372"/>
      <c r="C1" s="372"/>
      <c r="D1" s="372"/>
      <c r="E1" s="372"/>
      <c r="F1" s="372"/>
    </row>
    <row r="2" spans="1:6" ht="12.75" customHeight="1">
      <c r="A2" s="371" t="s">
        <v>47</v>
      </c>
      <c r="B2" s="372"/>
      <c r="C2" s="372"/>
      <c r="D2" s="372"/>
      <c r="E2" s="372"/>
      <c r="F2" s="372"/>
    </row>
    <row r="3" spans="1:6" ht="12.75" customHeight="1">
      <c r="A3" s="371" t="s">
        <v>48</v>
      </c>
      <c r="B3" s="372"/>
      <c r="C3" s="372"/>
      <c r="D3" s="372"/>
      <c r="E3" s="372"/>
      <c r="F3" s="372"/>
    </row>
    <row r="4" spans="1:6" ht="12.75" customHeight="1">
      <c r="A4" s="371" t="s">
        <v>49</v>
      </c>
      <c r="B4" s="372"/>
      <c r="C4" s="372"/>
      <c r="D4" s="372"/>
      <c r="E4" s="372"/>
      <c r="F4" s="372"/>
    </row>
    <row r="5" spans="1:6" ht="12.75" customHeight="1">
      <c r="A5" s="373" t="s">
        <v>595</v>
      </c>
      <c r="B5" s="372"/>
      <c r="C5" s="372"/>
      <c r="D5" s="372"/>
      <c r="E5" s="372"/>
      <c r="F5" s="372"/>
    </row>
    <row r="9" spans="1:6" ht="12.75">
      <c r="A9" s="371" t="s">
        <v>57</v>
      </c>
      <c r="B9" s="372"/>
      <c r="C9" s="372"/>
      <c r="D9" s="372"/>
      <c r="E9" s="372"/>
      <c r="F9" s="372"/>
    </row>
    <row r="10" spans="1:6" ht="12.75">
      <c r="A10" s="371" t="s">
        <v>47</v>
      </c>
      <c r="B10" s="372"/>
      <c r="C10" s="372"/>
      <c r="D10" s="372"/>
      <c r="E10" s="372"/>
      <c r="F10" s="372"/>
    </row>
    <row r="11" spans="1:6" ht="12.75">
      <c r="A11" s="371" t="s">
        <v>48</v>
      </c>
      <c r="B11" s="372"/>
      <c r="C11" s="372"/>
      <c r="D11" s="372"/>
      <c r="E11" s="372"/>
      <c r="F11" s="372"/>
    </row>
    <row r="12" spans="1:6" ht="12.75">
      <c r="A12" s="371" t="s">
        <v>49</v>
      </c>
      <c r="B12" s="372"/>
      <c r="C12" s="372"/>
      <c r="D12" s="372"/>
      <c r="E12" s="372"/>
      <c r="F12" s="372"/>
    </row>
    <row r="13" spans="1:6" ht="12.75">
      <c r="A13" s="373" t="s">
        <v>524</v>
      </c>
      <c r="B13" s="372"/>
      <c r="C13" s="372"/>
      <c r="D13" s="372"/>
      <c r="E13" s="372"/>
      <c r="F13" s="372"/>
    </row>
    <row r="14" spans="1:6" ht="12.75">
      <c r="A14" s="191"/>
      <c r="B14" s="190"/>
      <c r="C14" s="190"/>
      <c r="D14" s="190"/>
      <c r="E14" s="190"/>
      <c r="F14" s="190"/>
    </row>
    <row r="15" spans="1:6" ht="12.75">
      <c r="A15" s="191"/>
      <c r="B15" s="190"/>
      <c r="C15" s="190"/>
      <c r="D15" s="190"/>
      <c r="E15" s="190"/>
      <c r="F15" s="190"/>
    </row>
    <row r="16" spans="1:6" ht="12.75">
      <c r="A16" s="374"/>
      <c r="B16" s="372"/>
      <c r="C16" s="372"/>
      <c r="D16" s="372"/>
      <c r="E16" s="372"/>
      <c r="F16" s="372"/>
    </row>
    <row r="17" spans="1:6" ht="12.75" customHeight="1">
      <c r="A17" s="381" t="s">
        <v>58</v>
      </c>
      <c r="B17" s="381"/>
      <c r="C17" s="381"/>
      <c r="D17" s="381"/>
      <c r="E17" s="381"/>
      <c r="F17" s="381"/>
    </row>
    <row r="18" spans="1:6" ht="14.25">
      <c r="A18" s="381" t="s">
        <v>59</v>
      </c>
      <c r="B18" s="381"/>
      <c r="C18" s="381"/>
      <c r="D18" s="381"/>
      <c r="E18" s="381"/>
      <c r="F18" s="381"/>
    </row>
    <row r="19" spans="1:6" ht="15.75" customHeight="1">
      <c r="A19" s="381" t="s">
        <v>60</v>
      </c>
      <c r="B19" s="381"/>
      <c r="C19" s="381"/>
      <c r="D19" s="381"/>
      <c r="E19" s="381"/>
      <c r="F19" s="381"/>
    </row>
    <row r="20" spans="1:6" ht="15.75" customHeight="1">
      <c r="A20" s="381" t="s">
        <v>61</v>
      </c>
      <c r="B20" s="381"/>
      <c r="C20" s="381"/>
      <c r="D20" s="381"/>
      <c r="E20" s="381"/>
      <c r="F20" s="381"/>
    </row>
    <row r="21" spans="1:6" ht="14.25">
      <c r="A21" s="382" t="s">
        <v>483</v>
      </c>
      <c r="B21" s="382"/>
      <c r="C21" s="382"/>
      <c r="D21" s="382"/>
      <c r="E21" s="382"/>
      <c r="F21" s="382"/>
    </row>
    <row r="22" spans="1:6" ht="14.25">
      <c r="A22" s="192"/>
      <c r="B22" s="192"/>
      <c r="C22" s="192"/>
      <c r="D22" s="192"/>
      <c r="E22" s="192"/>
      <c r="F22" s="192"/>
    </row>
    <row r="23" spans="1:6" s="84" customFormat="1" ht="38.25">
      <c r="A23" s="12" t="s">
        <v>52</v>
      </c>
      <c r="B23" s="14" t="s">
        <v>62</v>
      </c>
      <c r="C23" s="14" t="s">
        <v>63</v>
      </c>
      <c r="D23" s="14" t="s">
        <v>64</v>
      </c>
      <c r="E23" s="14" t="s">
        <v>65</v>
      </c>
      <c r="F23" s="59" t="s">
        <v>50</v>
      </c>
    </row>
    <row r="24" spans="1:6" s="84" customFormat="1" ht="12.75">
      <c r="A24" s="12" t="s">
        <v>53</v>
      </c>
      <c r="B24" s="14">
        <v>2</v>
      </c>
      <c r="C24" s="14">
        <v>3</v>
      </c>
      <c r="D24" s="14">
        <v>4</v>
      </c>
      <c r="E24" s="14">
        <v>5</v>
      </c>
      <c r="F24" s="59">
        <v>6</v>
      </c>
    </row>
    <row r="25" spans="1:6" s="84" customFormat="1" ht="15" customHeight="1">
      <c r="A25" s="93"/>
      <c r="B25" s="375" t="s">
        <v>66</v>
      </c>
      <c r="C25" s="376"/>
      <c r="D25" s="376"/>
      <c r="E25" s="377"/>
      <c r="F25" s="94">
        <f>F26+F32+F38+F94+F117+F147+F153+F175+F181+F267+F277+F288+F307+F317</f>
        <v>76093.58139</v>
      </c>
    </row>
    <row r="26" spans="1:6" s="84" customFormat="1" ht="38.25" customHeight="1">
      <c r="A26" s="95">
        <v>1</v>
      </c>
      <c r="B26" s="242" t="s">
        <v>490</v>
      </c>
      <c r="C26" s="96" t="s">
        <v>495</v>
      </c>
      <c r="D26" s="97"/>
      <c r="E26" s="97"/>
      <c r="F26" s="98">
        <f>F27</f>
        <v>130</v>
      </c>
    </row>
    <row r="27" spans="1:6" s="84" customFormat="1" ht="76.5" customHeight="1">
      <c r="A27" s="99"/>
      <c r="B27" s="243" t="s">
        <v>491</v>
      </c>
      <c r="C27" s="100" t="s">
        <v>494</v>
      </c>
      <c r="D27" s="101"/>
      <c r="E27" s="101"/>
      <c r="F27" s="102">
        <f>F28</f>
        <v>130</v>
      </c>
    </row>
    <row r="28" spans="1:6" s="84" customFormat="1" ht="63.75" customHeight="1">
      <c r="A28" s="33"/>
      <c r="B28" s="223" t="s">
        <v>492</v>
      </c>
      <c r="C28" s="31" t="s">
        <v>493</v>
      </c>
      <c r="D28" s="32"/>
      <c r="E28" s="32"/>
      <c r="F28" s="103">
        <f>F29</f>
        <v>130</v>
      </c>
    </row>
    <row r="29" spans="1:6" s="84" customFormat="1" ht="25.5" customHeight="1">
      <c r="A29" s="33"/>
      <c r="B29" s="224" t="s">
        <v>73</v>
      </c>
      <c r="C29" s="31" t="s">
        <v>493</v>
      </c>
      <c r="D29" s="32">
        <v>200</v>
      </c>
      <c r="E29" s="32"/>
      <c r="F29" s="103">
        <f>F30</f>
        <v>130</v>
      </c>
    </row>
    <row r="30" spans="1:6" s="84" customFormat="1" ht="25.5" customHeight="1">
      <c r="A30" s="33"/>
      <c r="B30" s="223" t="s">
        <v>74</v>
      </c>
      <c r="C30" s="31" t="s">
        <v>493</v>
      </c>
      <c r="D30" s="31" t="s">
        <v>75</v>
      </c>
      <c r="E30" s="31"/>
      <c r="F30" s="104">
        <f>F31</f>
        <v>130</v>
      </c>
    </row>
    <row r="31" spans="1:6" s="84" customFormat="1" ht="38.25" customHeight="1">
      <c r="A31" s="33"/>
      <c r="B31" s="223" t="s">
        <v>10</v>
      </c>
      <c r="C31" s="31" t="s">
        <v>493</v>
      </c>
      <c r="D31" s="31" t="s">
        <v>75</v>
      </c>
      <c r="E31" s="31" t="s">
        <v>273</v>
      </c>
      <c r="F31" s="104">
        <v>130</v>
      </c>
    </row>
    <row r="32" spans="1:6" ht="38.25" customHeight="1">
      <c r="A32" s="95">
        <v>2</v>
      </c>
      <c r="B32" s="242" t="s">
        <v>67</v>
      </c>
      <c r="C32" s="96" t="s">
        <v>68</v>
      </c>
      <c r="D32" s="97"/>
      <c r="E32" s="97"/>
      <c r="F32" s="98">
        <f>F33</f>
        <v>334</v>
      </c>
    </row>
    <row r="33" spans="1:6" ht="12.75" customHeight="1">
      <c r="A33" s="99"/>
      <c r="B33" s="243" t="s">
        <v>69</v>
      </c>
      <c r="C33" s="100" t="s">
        <v>70</v>
      </c>
      <c r="D33" s="101"/>
      <c r="E33" s="101"/>
      <c r="F33" s="102">
        <f>F34</f>
        <v>334</v>
      </c>
    </row>
    <row r="34" spans="1:6" ht="25.5" customHeight="1">
      <c r="A34" s="33"/>
      <c r="B34" s="223" t="s">
        <v>71</v>
      </c>
      <c r="C34" s="31" t="s">
        <v>72</v>
      </c>
      <c r="D34" s="32"/>
      <c r="E34" s="32"/>
      <c r="F34" s="103">
        <f>F35</f>
        <v>334</v>
      </c>
    </row>
    <row r="35" spans="1:6" ht="25.5" customHeight="1">
      <c r="A35" s="33"/>
      <c r="B35" s="224" t="s">
        <v>73</v>
      </c>
      <c r="C35" s="31" t="s">
        <v>72</v>
      </c>
      <c r="D35" s="32">
        <v>200</v>
      </c>
      <c r="E35" s="32"/>
      <c r="F35" s="103">
        <f>F36</f>
        <v>334</v>
      </c>
    </row>
    <row r="36" spans="1:6" ht="25.5" customHeight="1">
      <c r="A36" s="33"/>
      <c r="B36" s="223" t="s">
        <v>74</v>
      </c>
      <c r="C36" s="31" t="s">
        <v>72</v>
      </c>
      <c r="D36" s="31" t="s">
        <v>75</v>
      </c>
      <c r="E36" s="31"/>
      <c r="F36" s="104">
        <f>F37</f>
        <v>334</v>
      </c>
    </row>
    <row r="37" spans="1:6" ht="12.75">
      <c r="A37" s="33"/>
      <c r="B37" s="223" t="s">
        <v>76</v>
      </c>
      <c r="C37" s="31" t="s">
        <v>72</v>
      </c>
      <c r="D37" s="31" t="s">
        <v>75</v>
      </c>
      <c r="E37" s="31" t="s">
        <v>77</v>
      </c>
      <c r="F37" s="104">
        <f>350-16</f>
        <v>334</v>
      </c>
    </row>
    <row r="38" spans="1:6" ht="39" customHeight="1">
      <c r="A38" s="95">
        <v>3</v>
      </c>
      <c r="B38" s="242" t="s">
        <v>78</v>
      </c>
      <c r="C38" s="96" t="s">
        <v>79</v>
      </c>
      <c r="D38" s="97" t="s">
        <v>80</v>
      </c>
      <c r="E38" s="97"/>
      <c r="F38" s="98">
        <f>F39+F67+F84</f>
        <v>4329.30639</v>
      </c>
    </row>
    <row r="39" spans="1:6" ht="38.25">
      <c r="A39" s="105"/>
      <c r="B39" s="244" t="s">
        <v>81</v>
      </c>
      <c r="C39" s="106" t="s">
        <v>82</v>
      </c>
      <c r="D39" s="107"/>
      <c r="E39" s="107"/>
      <c r="F39" s="108">
        <f>F40+F49+F58</f>
        <v>3529.30639</v>
      </c>
    </row>
    <row r="40" spans="1:6" ht="26.25" customHeight="1" hidden="1">
      <c r="A40" s="109"/>
      <c r="B40" s="245" t="s">
        <v>83</v>
      </c>
      <c r="C40" s="100" t="s">
        <v>84</v>
      </c>
      <c r="D40" s="110"/>
      <c r="E40" s="110"/>
      <c r="F40" s="102">
        <f>F41+F45</f>
        <v>0</v>
      </c>
    </row>
    <row r="41" spans="1:6" ht="38.25" hidden="1">
      <c r="A41" s="33"/>
      <c r="B41" s="234" t="s">
        <v>92</v>
      </c>
      <c r="C41" s="31" t="s">
        <v>93</v>
      </c>
      <c r="D41" s="31"/>
      <c r="E41" s="31"/>
      <c r="F41" s="104">
        <f>F42</f>
        <v>0</v>
      </c>
    </row>
    <row r="42" spans="1:6" ht="25.5" hidden="1">
      <c r="A42" s="33"/>
      <c r="B42" s="234" t="s">
        <v>87</v>
      </c>
      <c r="C42" s="31" t="s">
        <v>93</v>
      </c>
      <c r="D42" s="31" t="s">
        <v>94</v>
      </c>
      <c r="E42" s="31"/>
      <c r="F42" s="104">
        <f>F43</f>
        <v>0</v>
      </c>
    </row>
    <row r="43" spans="1:6" ht="12.75" hidden="1">
      <c r="A43" s="33"/>
      <c r="B43" s="234" t="s">
        <v>88</v>
      </c>
      <c r="C43" s="31" t="s">
        <v>93</v>
      </c>
      <c r="D43" s="31" t="s">
        <v>89</v>
      </c>
      <c r="E43" s="31"/>
      <c r="F43" s="104">
        <f>F44</f>
        <v>0</v>
      </c>
    </row>
    <row r="44" spans="1:6" ht="12.75" hidden="1">
      <c r="A44" s="33"/>
      <c r="B44" s="223" t="s">
        <v>90</v>
      </c>
      <c r="C44" s="31" t="s">
        <v>93</v>
      </c>
      <c r="D44" s="31" t="s">
        <v>89</v>
      </c>
      <c r="E44" s="31" t="s">
        <v>91</v>
      </c>
      <c r="F44" s="104">
        <v>0</v>
      </c>
    </row>
    <row r="45" spans="1:6" ht="38.25" hidden="1">
      <c r="A45" s="33"/>
      <c r="B45" s="227" t="s">
        <v>85</v>
      </c>
      <c r="C45" s="31" t="s">
        <v>86</v>
      </c>
      <c r="D45" s="32"/>
      <c r="E45" s="32"/>
      <c r="F45" s="103">
        <f>F46</f>
        <v>0</v>
      </c>
    </row>
    <row r="46" spans="1:6" ht="25.5" hidden="1">
      <c r="A46" s="33"/>
      <c r="B46" s="227" t="s">
        <v>87</v>
      </c>
      <c r="C46" s="31" t="s">
        <v>86</v>
      </c>
      <c r="D46" s="32">
        <v>400</v>
      </c>
      <c r="E46" s="32"/>
      <c r="F46" s="103">
        <f>F47</f>
        <v>0</v>
      </c>
    </row>
    <row r="47" spans="1:6" ht="12.75" hidden="1">
      <c r="A47" s="33"/>
      <c r="B47" s="234" t="s">
        <v>88</v>
      </c>
      <c r="C47" s="31" t="s">
        <v>86</v>
      </c>
      <c r="D47" s="31" t="s">
        <v>89</v>
      </c>
      <c r="E47" s="32"/>
      <c r="F47" s="103">
        <f>F48</f>
        <v>0</v>
      </c>
    </row>
    <row r="48" spans="1:6" ht="12.75" hidden="1">
      <c r="A48" s="33"/>
      <c r="B48" s="223" t="s">
        <v>90</v>
      </c>
      <c r="C48" s="31" t="s">
        <v>86</v>
      </c>
      <c r="D48" s="31" t="s">
        <v>89</v>
      </c>
      <c r="E48" s="31" t="s">
        <v>91</v>
      </c>
      <c r="F48" s="103">
        <v>0</v>
      </c>
    </row>
    <row r="49" spans="1:6" s="202" customFormat="1" ht="25.5">
      <c r="A49" s="200"/>
      <c r="B49" s="245" t="s">
        <v>502</v>
      </c>
      <c r="C49" s="100" t="s">
        <v>503</v>
      </c>
      <c r="D49" s="172"/>
      <c r="E49" s="172"/>
      <c r="F49" s="173">
        <f>F50+F54</f>
        <v>2384.07254</v>
      </c>
    </row>
    <row r="50" spans="1:6" s="202" customFormat="1" ht="51">
      <c r="A50" s="136"/>
      <c r="B50" s="223" t="s">
        <v>528</v>
      </c>
      <c r="C50" s="31" t="s">
        <v>530</v>
      </c>
      <c r="D50" s="31"/>
      <c r="E50" s="31"/>
      <c r="F50" s="104">
        <f>F51</f>
        <v>2304.07254</v>
      </c>
    </row>
    <row r="51" spans="1:6" s="202" customFormat="1" ht="12.75">
      <c r="A51" s="136"/>
      <c r="B51" s="223" t="s">
        <v>323</v>
      </c>
      <c r="C51" s="31" t="s">
        <v>530</v>
      </c>
      <c r="D51" s="32">
        <v>300</v>
      </c>
      <c r="E51" s="31"/>
      <c r="F51" s="104">
        <f>F52</f>
        <v>2304.07254</v>
      </c>
    </row>
    <row r="52" spans="1:6" s="202" customFormat="1" ht="25.5">
      <c r="A52" s="136"/>
      <c r="B52" s="223" t="s">
        <v>324</v>
      </c>
      <c r="C52" s="31" t="s">
        <v>530</v>
      </c>
      <c r="D52" s="31" t="s">
        <v>325</v>
      </c>
      <c r="E52" s="31"/>
      <c r="F52" s="104">
        <f>F53</f>
        <v>2304.07254</v>
      </c>
    </row>
    <row r="53" spans="1:6" s="202" customFormat="1" ht="12.75">
      <c r="A53" s="136"/>
      <c r="B53" s="237" t="s">
        <v>167</v>
      </c>
      <c r="C53" s="31" t="s">
        <v>530</v>
      </c>
      <c r="D53" s="31" t="s">
        <v>325</v>
      </c>
      <c r="E53" s="31" t="s">
        <v>338</v>
      </c>
      <c r="F53" s="104">
        <v>2304.07254</v>
      </c>
    </row>
    <row r="54" spans="1:6" ht="25.5" customHeight="1">
      <c r="A54" s="33"/>
      <c r="B54" s="223" t="s">
        <v>504</v>
      </c>
      <c r="C54" s="31" t="s">
        <v>505</v>
      </c>
      <c r="D54" s="31"/>
      <c r="E54" s="31"/>
      <c r="F54" s="104">
        <f>F55</f>
        <v>80</v>
      </c>
    </row>
    <row r="55" spans="1:6" ht="12.75" customHeight="1">
      <c r="A55" s="131"/>
      <c r="B55" s="223" t="s">
        <v>323</v>
      </c>
      <c r="C55" s="31" t="s">
        <v>505</v>
      </c>
      <c r="D55" s="32">
        <v>300</v>
      </c>
      <c r="E55" s="31"/>
      <c r="F55" s="104">
        <f>F56</f>
        <v>80</v>
      </c>
    </row>
    <row r="56" spans="1:6" ht="25.5">
      <c r="A56" s="131"/>
      <c r="B56" s="223" t="s">
        <v>324</v>
      </c>
      <c r="C56" s="31" t="s">
        <v>505</v>
      </c>
      <c r="D56" s="31" t="s">
        <v>325</v>
      </c>
      <c r="E56" s="31"/>
      <c r="F56" s="104">
        <f>F57</f>
        <v>80</v>
      </c>
    </row>
    <row r="57" spans="1:6" ht="12.75" customHeight="1">
      <c r="A57" s="131"/>
      <c r="B57" s="237" t="s">
        <v>167</v>
      </c>
      <c r="C57" s="31" t="s">
        <v>505</v>
      </c>
      <c r="D57" s="31" t="s">
        <v>325</v>
      </c>
      <c r="E57" s="31" t="s">
        <v>338</v>
      </c>
      <c r="F57" s="104">
        <v>80</v>
      </c>
    </row>
    <row r="58" spans="1:6" ht="25.5">
      <c r="A58" s="200"/>
      <c r="B58" s="245" t="s">
        <v>506</v>
      </c>
      <c r="C58" s="100" t="s">
        <v>507</v>
      </c>
      <c r="D58" s="172"/>
      <c r="E58" s="172"/>
      <c r="F58" s="173">
        <f>F59+F63</f>
        <v>1145.23385</v>
      </c>
    </row>
    <row r="59" spans="1:6" ht="38.25">
      <c r="A59" s="136"/>
      <c r="B59" s="223" t="s">
        <v>529</v>
      </c>
      <c r="C59" s="31" t="s">
        <v>531</v>
      </c>
      <c r="D59" s="31"/>
      <c r="E59" s="31"/>
      <c r="F59" s="104">
        <f>F60</f>
        <v>1075.23385</v>
      </c>
    </row>
    <row r="60" spans="1:6" ht="12.75">
      <c r="A60" s="136"/>
      <c r="B60" s="223" t="s">
        <v>323</v>
      </c>
      <c r="C60" s="31" t="s">
        <v>531</v>
      </c>
      <c r="D60" s="32">
        <v>300</v>
      </c>
      <c r="E60" s="31"/>
      <c r="F60" s="104">
        <f>F61</f>
        <v>1075.23385</v>
      </c>
    </row>
    <row r="61" spans="1:6" ht="25.5">
      <c r="A61" s="136"/>
      <c r="B61" s="223" t="s">
        <v>324</v>
      </c>
      <c r="C61" s="31" t="s">
        <v>531</v>
      </c>
      <c r="D61" s="31" t="s">
        <v>325</v>
      </c>
      <c r="E61" s="31"/>
      <c r="F61" s="104">
        <f>F62</f>
        <v>1075.23385</v>
      </c>
    </row>
    <row r="62" spans="1:6" ht="12.75">
      <c r="A62" s="136"/>
      <c r="B62" s="237" t="s">
        <v>167</v>
      </c>
      <c r="C62" s="31" t="s">
        <v>531</v>
      </c>
      <c r="D62" s="31" t="s">
        <v>325</v>
      </c>
      <c r="E62" s="31" t="s">
        <v>338</v>
      </c>
      <c r="F62" s="104">
        <v>1075.23385</v>
      </c>
    </row>
    <row r="63" spans="1:6" ht="38.25">
      <c r="A63" s="33"/>
      <c r="B63" s="223" t="s">
        <v>508</v>
      </c>
      <c r="C63" s="31" t="s">
        <v>509</v>
      </c>
      <c r="D63" s="31"/>
      <c r="E63" s="31"/>
      <c r="F63" s="104">
        <f>F64</f>
        <v>70</v>
      </c>
    </row>
    <row r="64" spans="1:6" ht="12.75" customHeight="1">
      <c r="A64" s="131"/>
      <c r="B64" s="223" t="s">
        <v>323</v>
      </c>
      <c r="C64" s="31" t="s">
        <v>509</v>
      </c>
      <c r="D64" s="32">
        <v>300</v>
      </c>
      <c r="E64" s="31"/>
      <c r="F64" s="104">
        <f>F65</f>
        <v>70</v>
      </c>
    </row>
    <row r="65" spans="1:6" ht="25.5">
      <c r="A65" s="131"/>
      <c r="B65" s="223" t="s">
        <v>324</v>
      </c>
      <c r="C65" s="31" t="s">
        <v>509</v>
      </c>
      <c r="D65" s="31" t="s">
        <v>325</v>
      </c>
      <c r="E65" s="31"/>
      <c r="F65" s="104">
        <f>F66</f>
        <v>70</v>
      </c>
    </row>
    <row r="66" spans="1:6" ht="12.75" customHeight="1">
      <c r="A66" s="131"/>
      <c r="B66" s="237" t="s">
        <v>167</v>
      </c>
      <c r="C66" s="31" t="s">
        <v>509</v>
      </c>
      <c r="D66" s="31" t="s">
        <v>325</v>
      </c>
      <c r="E66" s="31" t="s">
        <v>338</v>
      </c>
      <c r="F66" s="104">
        <v>70</v>
      </c>
    </row>
    <row r="67" spans="1:6" ht="38.25">
      <c r="A67" s="105"/>
      <c r="B67" s="244" t="s">
        <v>95</v>
      </c>
      <c r="C67" s="106" t="s">
        <v>96</v>
      </c>
      <c r="D67" s="106"/>
      <c r="E67" s="106"/>
      <c r="F67" s="108">
        <f>F68</f>
        <v>800</v>
      </c>
    </row>
    <row r="68" spans="1:6" ht="25.5">
      <c r="A68" s="109"/>
      <c r="B68" s="245" t="s">
        <v>97</v>
      </c>
      <c r="C68" s="100" t="s">
        <v>98</v>
      </c>
      <c r="D68" s="100"/>
      <c r="E68" s="100"/>
      <c r="F68" s="102">
        <f>F77+F69+F73</f>
        <v>800</v>
      </c>
    </row>
    <row r="69" spans="1:6" ht="25.5" hidden="1">
      <c r="A69" s="136"/>
      <c r="B69" s="227" t="s">
        <v>99</v>
      </c>
      <c r="C69" s="137" t="s">
        <v>358</v>
      </c>
      <c r="D69" s="137"/>
      <c r="E69" s="137"/>
      <c r="F69" s="138">
        <f>F70</f>
        <v>0</v>
      </c>
    </row>
    <row r="70" spans="1:6" ht="25.5" hidden="1">
      <c r="A70" s="136"/>
      <c r="B70" s="236" t="s">
        <v>102</v>
      </c>
      <c r="C70" s="31" t="s">
        <v>358</v>
      </c>
      <c r="D70" s="31" t="s">
        <v>103</v>
      </c>
      <c r="E70" s="31"/>
      <c r="F70" s="103">
        <f>F71</f>
        <v>0</v>
      </c>
    </row>
    <row r="71" spans="1:6" ht="25.5" hidden="1">
      <c r="A71" s="136"/>
      <c r="B71" s="223" t="s">
        <v>104</v>
      </c>
      <c r="C71" s="31" t="s">
        <v>358</v>
      </c>
      <c r="D71" s="31" t="s">
        <v>105</v>
      </c>
      <c r="E71" s="31"/>
      <c r="F71" s="103">
        <f>F72</f>
        <v>0</v>
      </c>
    </row>
    <row r="72" spans="1:6" ht="12.75" hidden="1">
      <c r="A72" s="136"/>
      <c r="B72" s="223" t="s">
        <v>90</v>
      </c>
      <c r="C72" s="31" t="s">
        <v>358</v>
      </c>
      <c r="D72" s="31" t="s">
        <v>105</v>
      </c>
      <c r="E72" s="31" t="s">
        <v>91</v>
      </c>
      <c r="F72" s="103">
        <v>0</v>
      </c>
    </row>
    <row r="73" spans="1:6" ht="25.5" hidden="1">
      <c r="A73" s="136"/>
      <c r="B73" s="227" t="s">
        <v>360</v>
      </c>
      <c r="C73" s="31" t="s">
        <v>359</v>
      </c>
      <c r="D73" s="137"/>
      <c r="E73" s="137"/>
      <c r="F73" s="138">
        <f>F74</f>
        <v>0</v>
      </c>
    </row>
    <row r="74" spans="1:6" ht="25.5" hidden="1">
      <c r="A74" s="136"/>
      <c r="B74" s="233" t="s">
        <v>73</v>
      </c>
      <c r="C74" s="31" t="s">
        <v>359</v>
      </c>
      <c r="D74" s="31" t="s">
        <v>101</v>
      </c>
      <c r="E74" s="31"/>
      <c r="F74" s="103">
        <f>F75</f>
        <v>0</v>
      </c>
    </row>
    <row r="75" spans="1:6" ht="25.5" hidden="1">
      <c r="A75" s="136"/>
      <c r="B75" s="223" t="s">
        <v>74</v>
      </c>
      <c r="C75" s="31" t="s">
        <v>359</v>
      </c>
      <c r="D75" s="31" t="s">
        <v>75</v>
      </c>
      <c r="E75" s="31"/>
      <c r="F75" s="103">
        <f>F76</f>
        <v>0</v>
      </c>
    </row>
    <row r="76" spans="1:6" ht="12.75" hidden="1">
      <c r="A76" s="136"/>
      <c r="B76" s="223" t="s">
        <v>90</v>
      </c>
      <c r="C76" s="31" t="s">
        <v>359</v>
      </c>
      <c r="D76" s="31" t="s">
        <v>75</v>
      </c>
      <c r="E76" s="31" t="s">
        <v>91</v>
      </c>
      <c r="F76" s="103">
        <v>0</v>
      </c>
    </row>
    <row r="77" spans="1:6" ht="25.5">
      <c r="A77" s="33"/>
      <c r="B77" s="227" t="s">
        <v>99</v>
      </c>
      <c r="C77" s="31" t="s">
        <v>100</v>
      </c>
      <c r="D77" s="31"/>
      <c r="E77" s="31"/>
      <c r="F77" s="103">
        <f>F78+F81</f>
        <v>800</v>
      </c>
    </row>
    <row r="78" spans="1:6" ht="25.5">
      <c r="A78" s="33"/>
      <c r="B78" s="233" t="s">
        <v>73</v>
      </c>
      <c r="C78" s="31" t="s">
        <v>100</v>
      </c>
      <c r="D78" s="31" t="s">
        <v>101</v>
      </c>
      <c r="E78" s="31"/>
      <c r="F78" s="103">
        <f>F79</f>
        <v>800</v>
      </c>
    </row>
    <row r="79" spans="1:6" ht="25.5">
      <c r="A79" s="33"/>
      <c r="B79" s="223" t="s">
        <v>74</v>
      </c>
      <c r="C79" s="31" t="s">
        <v>100</v>
      </c>
      <c r="D79" s="31" t="s">
        <v>75</v>
      </c>
      <c r="E79" s="31"/>
      <c r="F79" s="103">
        <f>F80</f>
        <v>800</v>
      </c>
    </row>
    <row r="80" spans="1:6" ht="12.75">
      <c r="A80" s="33"/>
      <c r="B80" s="223" t="s">
        <v>90</v>
      </c>
      <c r="C80" s="31" t="s">
        <v>100</v>
      </c>
      <c r="D80" s="31" t="s">
        <v>75</v>
      </c>
      <c r="E80" s="31" t="s">
        <v>91</v>
      </c>
      <c r="F80" s="103">
        <v>800</v>
      </c>
    </row>
    <row r="81" spans="1:6" ht="25.5" hidden="1">
      <c r="A81" s="33"/>
      <c r="B81" s="236" t="s">
        <v>102</v>
      </c>
      <c r="C81" s="31" t="s">
        <v>100</v>
      </c>
      <c r="D81" s="31" t="s">
        <v>103</v>
      </c>
      <c r="E81" s="31"/>
      <c r="F81" s="103">
        <f aca="true" t="shared" si="0" ref="F81:F88">F82</f>
        <v>0</v>
      </c>
    </row>
    <row r="82" spans="1:6" ht="25.5" hidden="1">
      <c r="A82" s="33"/>
      <c r="B82" s="223" t="s">
        <v>104</v>
      </c>
      <c r="C82" s="31" t="s">
        <v>100</v>
      </c>
      <c r="D82" s="31" t="s">
        <v>105</v>
      </c>
      <c r="E82" s="31"/>
      <c r="F82" s="103">
        <f t="shared" si="0"/>
        <v>0</v>
      </c>
    </row>
    <row r="83" spans="1:6" ht="15" customHeight="1" hidden="1">
      <c r="A83" s="33"/>
      <c r="B83" s="223" t="s">
        <v>90</v>
      </c>
      <c r="C83" s="31" t="s">
        <v>100</v>
      </c>
      <c r="D83" s="31" t="s">
        <v>105</v>
      </c>
      <c r="E83" s="31" t="s">
        <v>91</v>
      </c>
      <c r="F83" s="103">
        <v>0</v>
      </c>
    </row>
    <row r="84" spans="1:6" ht="23.25" customHeight="1" hidden="1">
      <c r="A84" s="105"/>
      <c r="B84" s="244" t="s">
        <v>106</v>
      </c>
      <c r="C84" s="106" t="s">
        <v>107</v>
      </c>
      <c r="D84" s="107" t="s">
        <v>80</v>
      </c>
      <c r="E84" s="107"/>
      <c r="F84" s="108">
        <f t="shared" si="0"/>
        <v>0</v>
      </c>
    </row>
    <row r="85" spans="1:6" ht="25.5" customHeight="1" hidden="1">
      <c r="A85" s="109"/>
      <c r="B85" s="245" t="s">
        <v>108</v>
      </c>
      <c r="C85" s="100" t="s">
        <v>109</v>
      </c>
      <c r="D85" s="110"/>
      <c r="E85" s="110"/>
      <c r="F85" s="102">
        <f>F86+F90</f>
        <v>0</v>
      </c>
    </row>
    <row r="86" spans="1:6" ht="25.5" customHeight="1" hidden="1">
      <c r="A86" s="33"/>
      <c r="B86" s="227" t="s">
        <v>110</v>
      </c>
      <c r="C86" s="31" t="s">
        <v>111</v>
      </c>
      <c r="D86" s="32"/>
      <c r="E86" s="32"/>
      <c r="F86" s="104">
        <f t="shared" si="0"/>
        <v>0</v>
      </c>
    </row>
    <row r="87" spans="1:6" ht="24.75" customHeight="1" hidden="1">
      <c r="A87" s="33"/>
      <c r="B87" s="233" t="s">
        <v>87</v>
      </c>
      <c r="C87" s="31" t="s">
        <v>111</v>
      </c>
      <c r="D87" s="32">
        <v>400</v>
      </c>
      <c r="E87" s="32"/>
      <c r="F87" s="104">
        <f t="shared" si="0"/>
        <v>0</v>
      </c>
    </row>
    <row r="88" spans="1:6" ht="14.25" customHeight="1" hidden="1">
      <c r="A88" s="33"/>
      <c r="B88" s="223" t="s">
        <v>88</v>
      </c>
      <c r="C88" s="31" t="s">
        <v>111</v>
      </c>
      <c r="D88" s="31" t="s">
        <v>89</v>
      </c>
      <c r="E88" s="31"/>
      <c r="F88" s="103">
        <f t="shared" si="0"/>
        <v>0</v>
      </c>
    </row>
    <row r="89" spans="1:6" ht="12.75" customHeight="1" hidden="1">
      <c r="A89" s="33"/>
      <c r="B89" s="223" t="s">
        <v>90</v>
      </c>
      <c r="C89" s="31" t="s">
        <v>111</v>
      </c>
      <c r="D89" s="31" t="s">
        <v>89</v>
      </c>
      <c r="E89" s="31" t="s">
        <v>91</v>
      </c>
      <c r="F89" s="104">
        <v>0</v>
      </c>
    </row>
    <row r="90" spans="1:6" ht="25.5" customHeight="1" hidden="1">
      <c r="A90" s="33"/>
      <c r="B90" s="227" t="s">
        <v>112</v>
      </c>
      <c r="C90" s="31" t="s">
        <v>113</v>
      </c>
      <c r="D90" s="32"/>
      <c r="E90" s="32"/>
      <c r="F90" s="104">
        <f>F91</f>
        <v>0</v>
      </c>
    </row>
    <row r="91" spans="1:6" ht="25.5" customHeight="1" hidden="1">
      <c r="A91" s="33"/>
      <c r="B91" s="233" t="s">
        <v>73</v>
      </c>
      <c r="C91" s="31" t="s">
        <v>113</v>
      </c>
      <c r="D91" s="32">
        <v>200</v>
      </c>
      <c r="E91" s="32"/>
      <c r="F91" s="104">
        <f>F92</f>
        <v>0</v>
      </c>
    </row>
    <row r="92" spans="1:6" ht="25.5" customHeight="1" hidden="1">
      <c r="A92" s="33"/>
      <c r="B92" s="223" t="s">
        <v>74</v>
      </c>
      <c r="C92" s="31" t="s">
        <v>113</v>
      </c>
      <c r="D92" s="31" t="s">
        <v>75</v>
      </c>
      <c r="E92" s="31"/>
      <c r="F92" s="103">
        <f>F93</f>
        <v>0</v>
      </c>
    </row>
    <row r="93" spans="1:6" ht="13.5" customHeight="1" hidden="1">
      <c r="A93" s="33"/>
      <c r="B93" s="223" t="s">
        <v>90</v>
      </c>
      <c r="C93" s="31" t="s">
        <v>113</v>
      </c>
      <c r="D93" s="31" t="s">
        <v>75</v>
      </c>
      <c r="E93" s="31" t="s">
        <v>91</v>
      </c>
      <c r="F93" s="104">
        <f>2000-1000-1000</f>
        <v>0</v>
      </c>
    </row>
    <row r="94" spans="1:6" ht="39" customHeight="1">
      <c r="A94" s="95">
        <v>4</v>
      </c>
      <c r="B94" s="246" t="s">
        <v>147</v>
      </c>
      <c r="C94" s="96" t="s">
        <v>114</v>
      </c>
      <c r="D94" s="111"/>
      <c r="E94" s="111"/>
      <c r="F94" s="98">
        <f>F95</f>
        <v>15620.995</v>
      </c>
    </row>
    <row r="95" spans="1:6" ht="12.75" customHeight="1">
      <c r="A95" s="109"/>
      <c r="B95" s="247" t="s">
        <v>115</v>
      </c>
      <c r="C95" s="100" t="s">
        <v>116</v>
      </c>
      <c r="D95" s="100"/>
      <c r="E95" s="100"/>
      <c r="F95" s="102">
        <f>F96+F109+F113</f>
        <v>15620.995</v>
      </c>
    </row>
    <row r="96" spans="1:6" ht="25.5">
      <c r="A96" s="33"/>
      <c r="B96" s="223" t="s">
        <v>117</v>
      </c>
      <c r="C96" s="31" t="s">
        <v>118</v>
      </c>
      <c r="D96" s="31"/>
      <c r="E96" s="31"/>
      <c r="F96" s="104">
        <f>F97+F100+F103+F107</f>
        <v>11086.595000000001</v>
      </c>
    </row>
    <row r="97" spans="1:6" ht="51">
      <c r="A97" s="33"/>
      <c r="B97" s="241" t="s">
        <v>119</v>
      </c>
      <c r="C97" s="31" t="s">
        <v>118</v>
      </c>
      <c r="D97" s="31" t="s">
        <v>120</v>
      </c>
      <c r="E97" s="31"/>
      <c r="F97" s="104">
        <f>F98</f>
        <v>7046.095</v>
      </c>
    </row>
    <row r="98" spans="1:6" ht="12.75">
      <c r="A98" s="30"/>
      <c r="B98" s="223" t="s">
        <v>121</v>
      </c>
      <c r="C98" s="31" t="s">
        <v>118</v>
      </c>
      <c r="D98" s="32">
        <v>110</v>
      </c>
      <c r="E98" s="32"/>
      <c r="F98" s="103">
        <f>F99</f>
        <v>7046.095</v>
      </c>
    </row>
    <row r="99" spans="1:6" ht="12.75">
      <c r="A99" s="33"/>
      <c r="B99" s="223" t="s">
        <v>122</v>
      </c>
      <c r="C99" s="31" t="s">
        <v>118</v>
      </c>
      <c r="D99" s="32">
        <v>110</v>
      </c>
      <c r="E99" s="31" t="s">
        <v>123</v>
      </c>
      <c r="F99" s="103">
        <f>9313.295-2267.2</f>
        <v>7046.095</v>
      </c>
    </row>
    <row r="100" spans="1:6" ht="25.5">
      <c r="A100" s="33"/>
      <c r="B100" s="224" t="s">
        <v>73</v>
      </c>
      <c r="C100" s="31" t="s">
        <v>118</v>
      </c>
      <c r="D100" s="32">
        <v>200</v>
      </c>
      <c r="E100" s="31"/>
      <c r="F100" s="103">
        <f>F101</f>
        <v>3060.5</v>
      </c>
    </row>
    <row r="101" spans="1:6" ht="25.5">
      <c r="A101" s="33"/>
      <c r="B101" s="223" t="s">
        <v>74</v>
      </c>
      <c r="C101" s="31" t="s">
        <v>118</v>
      </c>
      <c r="D101" s="31" t="s">
        <v>75</v>
      </c>
      <c r="E101" s="31"/>
      <c r="F101" s="104">
        <f>F102</f>
        <v>3060.5</v>
      </c>
    </row>
    <row r="102" spans="1:6" ht="12.75" customHeight="1">
      <c r="A102" s="33"/>
      <c r="B102" s="223" t="s">
        <v>122</v>
      </c>
      <c r="C102" s="31" t="s">
        <v>118</v>
      </c>
      <c r="D102" s="31" t="s">
        <v>75</v>
      </c>
      <c r="E102" s="31" t="s">
        <v>123</v>
      </c>
      <c r="F102" s="104">
        <f>2860.5+100+200-100</f>
        <v>3060.5</v>
      </c>
    </row>
    <row r="103" spans="1:6" ht="25.5" customHeight="1">
      <c r="A103" s="33"/>
      <c r="B103" s="235" t="s">
        <v>87</v>
      </c>
      <c r="C103" s="31" t="s">
        <v>118</v>
      </c>
      <c r="D103" s="31" t="s">
        <v>94</v>
      </c>
      <c r="E103" s="31"/>
      <c r="F103" s="104">
        <f>F104</f>
        <v>955</v>
      </c>
    </row>
    <row r="104" spans="1:6" ht="12.75" customHeight="1">
      <c r="A104" s="33"/>
      <c r="B104" s="223" t="s">
        <v>88</v>
      </c>
      <c r="C104" s="31" t="s">
        <v>118</v>
      </c>
      <c r="D104" s="31" t="s">
        <v>89</v>
      </c>
      <c r="E104" s="31"/>
      <c r="F104" s="104">
        <f>F105</f>
        <v>955</v>
      </c>
    </row>
    <row r="105" spans="1:6" ht="12.75" customHeight="1">
      <c r="A105" s="33"/>
      <c r="B105" s="223" t="s">
        <v>122</v>
      </c>
      <c r="C105" s="31" t="s">
        <v>118</v>
      </c>
      <c r="D105" s="31" t="s">
        <v>89</v>
      </c>
      <c r="E105" s="31" t="s">
        <v>123</v>
      </c>
      <c r="F105" s="104">
        <f>855+100</f>
        <v>955</v>
      </c>
    </row>
    <row r="106" spans="1:6" ht="12.75" customHeight="1">
      <c r="A106" s="33"/>
      <c r="B106" s="223" t="s">
        <v>124</v>
      </c>
      <c r="C106" s="31" t="s">
        <v>118</v>
      </c>
      <c r="D106" s="31" t="s">
        <v>125</v>
      </c>
      <c r="E106" s="31"/>
      <c r="F106" s="104">
        <f aca="true" t="shared" si="1" ref="F106:F115">F107</f>
        <v>25</v>
      </c>
    </row>
    <row r="107" spans="1:6" ht="12.75">
      <c r="A107" s="33"/>
      <c r="B107" s="223" t="s">
        <v>126</v>
      </c>
      <c r="C107" s="31" t="s">
        <v>118</v>
      </c>
      <c r="D107" s="31" t="s">
        <v>127</v>
      </c>
      <c r="E107" s="31"/>
      <c r="F107" s="103">
        <f t="shared" si="1"/>
        <v>25</v>
      </c>
    </row>
    <row r="108" spans="1:6" s="85" customFormat="1" ht="12.75" customHeight="1">
      <c r="A108" s="33"/>
      <c r="B108" s="223" t="s">
        <v>122</v>
      </c>
      <c r="C108" s="31" t="s">
        <v>118</v>
      </c>
      <c r="D108" s="31" t="s">
        <v>127</v>
      </c>
      <c r="E108" s="31" t="s">
        <v>123</v>
      </c>
      <c r="F108" s="104">
        <v>25</v>
      </c>
    </row>
    <row r="109" spans="1:6" s="85" customFormat="1" ht="25.5" customHeight="1" hidden="1">
      <c r="A109" s="33"/>
      <c r="B109" s="57" t="s">
        <v>128</v>
      </c>
      <c r="C109" s="31" t="s">
        <v>129</v>
      </c>
      <c r="D109" s="31"/>
      <c r="E109" s="31"/>
      <c r="F109" s="104">
        <f t="shared" si="1"/>
        <v>0</v>
      </c>
    </row>
    <row r="110" spans="1:6" s="85" customFormat="1" ht="25.5" customHeight="1" hidden="1">
      <c r="A110" s="33"/>
      <c r="B110" s="241" t="s">
        <v>119</v>
      </c>
      <c r="C110" s="31" t="s">
        <v>129</v>
      </c>
      <c r="D110" s="31" t="s">
        <v>120</v>
      </c>
      <c r="E110" s="31"/>
      <c r="F110" s="104">
        <f t="shared" si="1"/>
        <v>0</v>
      </c>
    </row>
    <row r="111" spans="1:6" s="85" customFormat="1" ht="12.75" customHeight="1" hidden="1">
      <c r="A111" s="33"/>
      <c r="B111" s="223" t="s">
        <v>121</v>
      </c>
      <c r="C111" s="31" t="s">
        <v>129</v>
      </c>
      <c r="D111" s="31" t="s">
        <v>130</v>
      </c>
      <c r="E111" s="31"/>
      <c r="F111" s="104">
        <f t="shared" si="1"/>
        <v>0</v>
      </c>
    </row>
    <row r="112" spans="1:6" s="85" customFormat="1" ht="12.75" customHeight="1" hidden="1">
      <c r="A112" s="33"/>
      <c r="B112" s="223" t="s">
        <v>122</v>
      </c>
      <c r="C112" s="31" t="s">
        <v>129</v>
      </c>
      <c r="D112" s="31" t="s">
        <v>130</v>
      </c>
      <c r="E112" s="31" t="s">
        <v>123</v>
      </c>
      <c r="F112" s="104">
        <f>1817.5-1817.5</f>
        <v>0</v>
      </c>
    </row>
    <row r="113" spans="1:6" s="85" customFormat="1" ht="25.5" customHeight="1">
      <c r="A113" s="33"/>
      <c r="B113" s="57" t="s">
        <v>546</v>
      </c>
      <c r="C113" s="31" t="s">
        <v>545</v>
      </c>
      <c r="D113" s="31"/>
      <c r="E113" s="31"/>
      <c r="F113" s="104">
        <f t="shared" si="1"/>
        <v>4534.4</v>
      </c>
    </row>
    <row r="114" spans="1:6" s="85" customFormat="1" ht="25.5" customHeight="1">
      <c r="A114" s="33"/>
      <c r="B114" s="241" t="s">
        <v>119</v>
      </c>
      <c r="C114" s="31" t="s">
        <v>545</v>
      </c>
      <c r="D114" s="31" t="s">
        <v>120</v>
      </c>
      <c r="E114" s="31"/>
      <c r="F114" s="104">
        <f t="shared" si="1"/>
        <v>4534.4</v>
      </c>
    </row>
    <row r="115" spans="1:6" s="85" customFormat="1" ht="12.75" customHeight="1">
      <c r="A115" s="33"/>
      <c r="B115" s="223" t="s">
        <v>121</v>
      </c>
      <c r="C115" s="31" t="s">
        <v>545</v>
      </c>
      <c r="D115" s="31" t="s">
        <v>130</v>
      </c>
      <c r="E115" s="31"/>
      <c r="F115" s="104">
        <f t="shared" si="1"/>
        <v>4534.4</v>
      </c>
    </row>
    <row r="116" spans="1:6" s="85" customFormat="1" ht="12.75" customHeight="1">
      <c r="A116" s="33"/>
      <c r="B116" s="223" t="s">
        <v>122</v>
      </c>
      <c r="C116" s="31" t="s">
        <v>545</v>
      </c>
      <c r="D116" s="31" t="s">
        <v>130</v>
      </c>
      <c r="E116" s="31" t="s">
        <v>123</v>
      </c>
      <c r="F116" s="104">
        <f>1817.5+449.7+2267.2</f>
        <v>4534.4</v>
      </c>
    </row>
    <row r="117" spans="1:6" s="86" customFormat="1" ht="39" customHeight="1">
      <c r="A117" s="95">
        <v>5</v>
      </c>
      <c r="B117" s="246" t="s">
        <v>148</v>
      </c>
      <c r="C117" s="96" t="s">
        <v>132</v>
      </c>
      <c r="D117" s="112"/>
      <c r="E117" s="112"/>
      <c r="F117" s="98">
        <f>F118+F129</f>
        <v>699</v>
      </c>
    </row>
    <row r="118" spans="1:6" ht="51">
      <c r="A118" s="105"/>
      <c r="B118" s="248" t="s">
        <v>133</v>
      </c>
      <c r="C118" s="106" t="s">
        <v>134</v>
      </c>
      <c r="D118" s="106"/>
      <c r="E118" s="106"/>
      <c r="F118" s="113">
        <f>F119+F124</f>
        <v>550</v>
      </c>
    </row>
    <row r="119" spans="1:6" ht="38.25">
      <c r="A119" s="109"/>
      <c r="B119" s="247" t="s">
        <v>135</v>
      </c>
      <c r="C119" s="100" t="s">
        <v>136</v>
      </c>
      <c r="D119" s="100"/>
      <c r="E119" s="100"/>
      <c r="F119" s="114">
        <f>F120</f>
        <v>150</v>
      </c>
    </row>
    <row r="120" spans="1:6" ht="25.5">
      <c r="A120" s="33"/>
      <c r="B120" s="223" t="s">
        <v>137</v>
      </c>
      <c r="C120" s="31" t="s">
        <v>138</v>
      </c>
      <c r="D120" s="31"/>
      <c r="E120" s="31"/>
      <c r="F120" s="104">
        <f>F121</f>
        <v>150</v>
      </c>
    </row>
    <row r="121" spans="1:6" ht="25.5">
      <c r="A121" s="33"/>
      <c r="B121" s="224" t="s">
        <v>73</v>
      </c>
      <c r="C121" s="31" t="s">
        <v>138</v>
      </c>
      <c r="D121" s="31" t="s">
        <v>101</v>
      </c>
      <c r="E121" s="31"/>
      <c r="F121" s="104">
        <f>F122</f>
        <v>150</v>
      </c>
    </row>
    <row r="122" spans="1:6" ht="25.5">
      <c r="A122" s="33"/>
      <c r="B122" s="223" t="s">
        <v>74</v>
      </c>
      <c r="C122" s="31" t="s">
        <v>138</v>
      </c>
      <c r="D122" s="31" t="s">
        <v>75</v>
      </c>
      <c r="E122" s="31"/>
      <c r="F122" s="104">
        <f>F123</f>
        <v>150</v>
      </c>
    </row>
    <row r="123" spans="1:6" ht="25.5">
      <c r="A123" s="33"/>
      <c r="B123" s="223" t="s">
        <v>139</v>
      </c>
      <c r="C123" s="31" t="s">
        <v>138</v>
      </c>
      <c r="D123" s="31" t="s">
        <v>75</v>
      </c>
      <c r="E123" s="31" t="s">
        <v>140</v>
      </c>
      <c r="F123" s="104">
        <v>150</v>
      </c>
    </row>
    <row r="124" spans="1:6" ht="12.75">
      <c r="A124" s="109"/>
      <c r="B124" s="247" t="s">
        <v>141</v>
      </c>
      <c r="C124" s="100" t="s">
        <v>142</v>
      </c>
      <c r="D124" s="100"/>
      <c r="E124" s="100"/>
      <c r="F124" s="114">
        <f>F125</f>
        <v>400</v>
      </c>
    </row>
    <row r="125" spans="1:6" ht="12.75">
      <c r="A125" s="115"/>
      <c r="B125" s="223" t="s">
        <v>143</v>
      </c>
      <c r="C125" s="31" t="s">
        <v>144</v>
      </c>
      <c r="D125" s="116"/>
      <c r="E125" s="116"/>
      <c r="F125" s="104">
        <f>F126</f>
        <v>400</v>
      </c>
    </row>
    <row r="126" spans="1:6" ht="25.5">
      <c r="A126" s="115"/>
      <c r="B126" s="224" t="s">
        <v>73</v>
      </c>
      <c r="C126" s="31" t="s">
        <v>144</v>
      </c>
      <c r="D126" s="116">
        <v>200</v>
      </c>
      <c r="E126" s="116"/>
      <c r="F126" s="104">
        <f>F127</f>
        <v>400</v>
      </c>
    </row>
    <row r="127" spans="1:6" s="86" customFormat="1" ht="25.5" customHeight="1">
      <c r="A127" s="117"/>
      <c r="B127" s="223" t="s">
        <v>74</v>
      </c>
      <c r="C127" s="31" t="s">
        <v>144</v>
      </c>
      <c r="D127" s="31" t="s">
        <v>75</v>
      </c>
      <c r="E127" s="118"/>
      <c r="F127" s="104">
        <f>F128</f>
        <v>400</v>
      </c>
    </row>
    <row r="128" spans="1:6" ht="25.5">
      <c r="A128" s="33"/>
      <c r="B128" s="223" t="s">
        <v>139</v>
      </c>
      <c r="C128" s="31" t="s">
        <v>144</v>
      </c>
      <c r="D128" s="31" t="s">
        <v>75</v>
      </c>
      <c r="E128" s="31" t="s">
        <v>140</v>
      </c>
      <c r="F128" s="104">
        <f>850-100-100-250</f>
        <v>400</v>
      </c>
    </row>
    <row r="129" spans="1:6" ht="51">
      <c r="A129" s="105"/>
      <c r="B129" s="248" t="s">
        <v>145</v>
      </c>
      <c r="C129" s="106" t="s">
        <v>146</v>
      </c>
      <c r="D129" s="106"/>
      <c r="E129" s="106"/>
      <c r="F129" s="113">
        <f>F130+F143</f>
        <v>149</v>
      </c>
    </row>
    <row r="130" spans="1:6" ht="51">
      <c r="A130" s="109"/>
      <c r="B130" s="247" t="s">
        <v>153</v>
      </c>
      <c r="C130" s="100" t="s">
        <v>154</v>
      </c>
      <c r="D130" s="100"/>
      <c r="E130" s="100"/>
      <c r="F130" s="114">
        <f>F131+F135+F139</f>
        <v>99</v>
      </c>
    </row>
    <row r="131" spans="1:6" ht="25.5">
      <c r="A131" s="33"/>
      <c r="B131" s="233" t="s">
        <v>156</v>
      </c>
      <c r="C131" s="31" t="s">
        <v>449</v>
      </c>
      <c r="D131" s="31"/>
      <c r="E131" s="31"/>
      <c r="F131" s="104">
        <f>F132</f>
        <v>99</v>
      </c>
    </row>
    <row r="132" spans="1:6" ht="25.5">
      <c r="A132" s="33"/>
      <c r="B132" s="224" t="s">
        <v>73</v>
      </c>
      <c r="C132" s="31" t="s">
        <v>449</v>
      </c>
      <c r="D132" s="31" t="s">
        <v>101</v>
      </c>
      <c r="E132" s="31"/>
      <c r="F132" s="104">
        <f>F133</f>
        <v>99</v>
      </c>
    </row>
    <row r="133" spans="1:6" ht="25.5">
      <c r="A133" s="33"/>
      <c r="B133" s="223" t="s">
        <v>74</v>
      </c>
      <c r="C133" s="31" t="s">
        <v>449</v>
      </c>
      <c r="D133" s="31" t="s">
        <v>75</v>
      </c>
      <c r="E133" s="31"/>
      <c r="F133" s="104">
        <f>F134</f>
        <v>99</v>
      </c>
    </row>
    <row r="134" spans="1:6" ht="25.5">
      <c r="A134" s="33"/>
      <c r="B134" s="233" t="s">
        <v>156</v>
      </c>
      <c r="C134" s="31" t="s">
        <v>449</v>
      </c>
      <c r="D134" s="31" t="s">
        <v>75</v>
      </c>
      <c r="E134" s="31" t="s">
        <v>157</v>
      </c>
      <c r="F134" s="104">
        <v>99</v>
      </c>
    </row>
    <row r="135" spans="1:6" ht="24.75" customHeight="1" hidden="1">
      <c r="A135" s="33"/>
      <c r="B135" s="233" t="s">
        <v>450</v>
      </c>
      <c r="C135" s="31" t="s">
        <v>158</v>
      </c>
      <c r="D135" s="31"/>
      <c r="E135" s="31"/>
      <c r="F135" s="104">
        <f>F136</f>
        <v>0</v>
      </c>
    </row>
    <row r="136" spans="1:6" ht="24.75" customHeight="1" hidden="1">
      <c r="A136" s="33"/>
      <c r="B136" s="224" t="s">
        <v>73</v>
      </c>
      <c r="C136" s="31" t="s">
        <v>158</v>
      </c>
      <c r="D136" s="31" t="s">
        <v>101</v>
      </c>
      <c r="E136" s="31"/>
      <c r="F136" s="104">
        <f>F137</f>
        <v>0</v>
      </c>
    </row>
    <row r="137" spans="1:6" ht="27" customHeight="1" hidden="1">
      <c r="A137" s="33"/>
      <c r="B137" s="223" t="s">
        <v>74</v>
      </c>
      <c r="C137" s="31" t="s">
        <v>158</v>
      </c>
      <c r="D137" s="31" t="s">
        <v>75</v>
      </c>
      <c r="E137" s="31"/>
      <c r="F137" s="104">
        <f>F138</f>
        <v>0</v>
      </c>
    </row>
    <row r="138" spans="1:6" ht="27" customHeight="1" hidden="1">
      <c r="A138" s="33"/>
      <c r="B138" s="233" t="s">
        <v>156</v>
      </c>
      <c r="C138" s="31" t="s">
        <v>158</v>
      </c>
      <c r="D138" s="31" t="s">
        <v>75</v>
      </c>
      <c r="E138" s="31" t="s">
        <v>157</v>
      </c>
      <c r="F138" s="104">
        <v>0</v>
      </c>
    </row>
    <row r="139" spans="1:6" ht="25.5" hidden="1">
      <c r="A139" s="33"/>
      <c r="B139" s="233" t="s">
        <v>156</v>
      </c>
      <c r="C139" s="31" t="s">
        <v>155</v>
      </c>
      <c r="D139" s="31"/>
      <c r="E139" s="31"/>
      <c r="F139" s="104">
        <f>F140</f>
        <v>0</v>
      </c>
    </row>
    <row r="140" spans="1:6" ht="25.5" hidden="1">
      <c r="A140" s="33"/>
      <c r="B140" s="224" t="s">
        <v>73</v>
      </c>
      <c r="C140" s="31" t="s">
        <v>155</v>
      </c>
      <c r="D140" s="31" t="s">
        <v>101</v>
      </c>
      <c r="E140" s="31"/>
      <c r="F140" s="104">
        <f>F141</f>
        <v>0</v>
      </c>
    </row>
    <row r="141" spans="1:6" ht="25.5" hidden="1">
      <c r="A141" s="33"/>
      <c r="B141" s="223" t="s">
        <v>74</v>
      </c>
      <c r="C141" s="31" t="s">
        <v>155</v>
      </c>
      <c r="D141" s="31" t="s">
        <v>75</v>
      </c>
      <c r="E141" s="31"/>
      <c r="F141" s="104">
        <f>F142</f>
        <v>0</v>
      </c>
    </row>
    <row r="142" spans="1:6" ht="24.75" customHeight="1" hidden="1">
      <c r="A142" s="33"/>
      <c r="B142" s="233" t="s">
        <v>156</v>
      </c>
      <c r="C142" s="31" t="s">
        <v>155</v>
      </c>
      <c r="D142" s="31" t="s">
        <v>75</v>
      </c>
      <c r="E142" s="31" t="s">
        <v>157</v>
      </c>
      <c r="F142" s="104">
        <v>0</v>
      </c>
    </row>
    <row r="143" spans="1:6" ht="38.25">
      <c r="A143" s="109"/>
      <c r="B143" s="249" t="s">
        <v>159</v>
      </c>
      <c r="C143" s="100" t="s">
        <v>160</v>
      </c>
      <c r="D143" s="100"/>
      <c r="E143" s="100"/>
      <c r="F143" s="114">
        <f>F144</f>
        <v>50</v>
      </c>
    </row>
    <row r="144" spans="1:6" ht="25.5">
      <c r="A144" s="33"/>
      <c r="B144" s="224" t="s">
        <v>73</v>
      </c>
      <c r="C144" s="31" t="s">
        <v>160</v>
      </c>
      <c r="D144" s="31" t="s">
        <v>101</v>
      </c>
      <c r="E144" s="31"/>
      <c r="F144" s="104">
        <f>F145</f>
        <v>50</v>
      </c>
    </row>
    <row r="145" spans="1:6" ht="25.5">
      <c r="A145" s="33"/>
      <c r="B145" s="223" t="s">
        <v>74</v>
      </c>
      <c r="C145" s="31" t="s">
        <v>160</v>
      </c>
      <c r="D145" s="31" t="s">
        <v>75</v>
      </c>
      <c r="E145" s="31"/>
      <c r="F145" s="104">
        <f>F146</f>
        <v>50</v>
      </c>
    </row>
    <row r="146" spans="1:6" ht="25.5">
      <c r="A146" s="33"/>
      <c r="B146" s="233" t="s">
        <v>156</v>
      </c>
      <c r="C146" s="31" t="s">
        <v>160</v>
      </c>
      <c r="D146" s="31" t="s">
        <v>75</v>
      </c>
      <c r="E146" s="31" t="s">
        <v>157</v>
      </c>
      <c r="F146" s="104">
        <v>50</v>
      </c>
    </row>
    <row r="147" spans="1:6" ht="42" customHeight="1" hidden="1">
      <c r="A147" s="95">
        <v>6</v>
      </c>
      <c r="B147" s="242" t="s">
        <v>161</v>
      </c>
      <c r="C147" s="96" t="s">
        <v>162</v>
      </c>
      <c r="D147" s="119"/>
      <c r="E147" s="119"/>
      <c r="F147" s="98">
        <f>F148</f>
        <v>0</v>
      </c>
    </row>
    <row r="148" spans="1:6" ht="12" customHeight="1" hidden="1">
      <c r="A148" s="99"/>
      <c r="B148" s="245" t="s">
        <v>163</v>
      </c>
      <c r="C148" s="100" t="s">
        <v>164</v>
      </c>
      <c r="D148" s="110"/>
      <c r="E148" s="110"/>
      <c r="F148" s="114">
        <f>F149</f>
        <v>0</v>
      </c>
    </row>
    <row r="149" spans="1:6" ht="12.75" hidden="1">
      <c r="A149" s="33"/>
      <c r="B149" s="223" t="s">
        <v>165</v>
      </c>
      <c r="C149" s="31" t="s">
        <v>166</v>
      </c>
      <c r="D149" s="32"/>
      <c r="E149" s="32"/>
      <c r="F149" s="104">
        <f>F150</f>
        <v>0</v>
      </c>
    </row>
    <row r="150" spans="1:6" ht="25.5" hidden="1">
      <c r="A150" s="33"/>
      <c r="B150" s="233" t="s">
        <v>73</v>
      </c>
      <c r="C150" s="31" t="s">
        <v>166</v>
      </c>
      <c r="D150" s="32">
        <v>200</v>
      </c>
      <c r="E150" s="32"/>
      <c r="F150" s="104">
        <f>F151</f>
        <v>0</v>
      </c>
    </row>
    <row r="151" spans="1:6" ht="25.5" hidden="1">
      <c r="A151" s="33"/>
      <c r="B151" s="223" t="s">
        <v>74</v>
      </c>
      <c r="C151" s="31" t="s">
        <v>166</v>
      </c>
      <c r="D151" s="31" t="s">
        <v>75</v>
      </c>
      <c r="E151" s="32"/>
      <c r="F151" s="104">
        <f>F152</f>
        <v>0</v>
      </c>
    </row>
    <row r="152" spans="1:6" ht="12.75" hidden="1">
      <c r="A152" s="33"/>
      <c r="B152" s="223" t="s">
        <v>167</v>
      </c>
      <c r="C152" s="31" t="s">
        <v>166</v>
      </c>
      <c r="D152" s="31" t="s">
        <v>75</v>
      </c>
      <c r="E152" s="32">
        <v>1003</v>
      </c>
      <c r="F152" s="104">
        <f>300-300</f>
        <v>0</v>
      </c>
    </row>
    <row r="153" spans="1:6" ht="39" customHeight="1">
      <c r="A153" s="95">
        <v>6</v>
      </c>
      <c r="B153" s="246" t="s">
        <v>168</v>
      </c>
      <c r="C153" s="96" t="s">
        <v>169</v>
      </c>
      <c r="D153" s="111"/>
      <c r="E153" s="111"/>
      <c r="F153" s="98">
        <f>F154</f>
        <v>11631.9</v>
      </c>
    </row>
    <row r="154" spans="1:6" ht="51" customHeight="1">
      <c r="A154" s="109"/>
      <c r="B154" s="247" t="s">
        <v>170</v>
      </c>
      <c r="C154" s="100" t="s">
        <v>171</v>
      </c>
      <c r="D154" s="100"/>
      <c r="E154" s="100"/>
      <c r="F154" s="114">
        <f>F155+F159+F163+F167+F171</f>
        <v>11631.9</v>
      </c>
    </row>
    <row r="155" spans="1:6" ht="25.5">
      <c r="A155" s="33"/>
      <c r="B155" s="223" t="s">
        <v>172</v>
      </c>
      <c r="C155" s="31" t="s">
        <v>173</v>
      </c>
      <c r="D155" s="32"/>
      <c r="E155" s="32"/>
      <c r="F155" s="104">
        <f>F156</f>
        <v>1374</v>
      </c>
    </row>
    <row r="156" spans="1:6" ht="25.5">
      <c r="A156" s="33"/>
      <c r="B156" s="233" t="s">
        <v>73</v>
      </c>
      <c r="C156" s="31" t="s">
        <v>173</v>
      </c>
      <c r="D156" s="32">
        <v>200</v>
      </c>
      <c r="E156" s="32"/>
      <c r="F156" s="104">
        <f>F157</f>
        <v>1374</v>
      </c>
    </row>
    <row r="157" spans="1:6" s="86" customFormat="1" ht="25.5" customHeight="1">
      <c r="A157" s="120"/>
      <c r="B157" s="223" t="s">
        <v>74</v>
      </c>
      <c r="C157" s="31" t="s">
        <v>173</v>
      </c>
      <c r="D157" s="31" t="s">
        <v>75</v>
      </c>
      <c r="E157" s="118"/>
      <c r="F157" s="104">
        <f>F158</f>
        <v>1374</v>
      </c>
    </row>
    <row r="158" spans="1:6" ht="12.75" customHeight="1">
      <c r="A158" s="33"/>
      <c r="B158" s="223" t="s">
        <v>174</v>
      </c>
      <c r="C158" s="31" t="s">
        <v>173</v>
      </c>
      <c r="D158" s="31" t="s">
        <v>75</v>
      </c>
      <c r="E158" s="31" t="s">
        <v>175</v>
      </c>
      <c r="F158" s="104">
        <f>3350-1000+24-1000</f>
        <v>1374</v>
      </c>
    </row>
    <row r="159" spans="1:6" s="87" customFormat="1" ht="25.5">
      <c r="A159" s="30"/>
      <c r="B159" s="223" t="s">
        <v>176</v>
      </c>
      <c r="C159" s="31" t="s">
        <v>177</v>
      </c>
      <c r="D159" s="31"/>
      <c r="E159" s="31"/>
      <c r="F159" s="104">
        <f>F160</f>
        <v>2622.91</v>
      </c>
    </row>
    <row r="160" spans="1:6" s="87" customFormat="1" ht="25.5">
      <c r="A160" s="30"/>
      <c r="B160" s="233" t="s">
        <v>73</v>
      </c>
      <c r="C160" s="31" t="s">
        <v>177</v>
      </c>
      <c r="D160" s="31" t="s">
        <v>101</v>
      </c>
      <c r="E160" s="31"/>
      <c r="F160" s="104">
        <f>F161</f>
        <v>2622.91</v>
      </c>
    </row>
    <row r="161" spans="1:6" ht="25.5">
      <c r="A161" s="33"/>
      <c r="B161" s="223" t="s">
        <v>74</v>
      </c>
      <c r="C161" s="31" t="s">
        <v>177</v>
      </c>
      <c r="D161" s="31" t="s">
        <v>75</v>
      </c>
      <c r="E161" s="31"/>
      <c r="F161" s="104">
        <f>F162</f>
        <v>2622.91</v>
      </c>
    </row>
    <row r="162" spans="1:6" ht="12.75">
      <c r="A162" s="33"/>
      <c r="B162" s="223" t="s">
        <v>174</v>
      </c>
      <c r="C162" s="31" t="s">
        <v>177</v>
      </c>
      <c r="D162" s="31" t="s">
        <v>75</v>
      </c>
      <c r="E162" s="31" t="s">
        <v>175</v>
      </c>
      <c r="F162" s="104">
        <f>6000-3000+250-627.09</f>
        <v>2622.91</v>
      </c>
    </row>
    <row r="163" spans="1:6" ht="38.25">
      <c r="A163" s="33"/>
      <c r="B163" s="223" t="s">
        <v>178</v>
      </c>
      <c r="C163" s="31" t="s">
        <v>179</v>
      </c>
      <c r="D163" s="32"/>
      <c r="E163" s="32"/>
      <c r="F163" s="104">
        <f>F164</f>
        <v>5000</v>
      </c>
    </row>
    <row r="164" spans="1:6" ht="25.5">
      <c r="A164" s="33"/>
      <c r="B164" s="233" t="s">
        <v>73</v>
      </c>
      <c r="C164" s="31" t="s">
        <v>179</v>
      </c>
      <c r="D164" s="32">
        <v>200</v>
      </c>
      <c r="E164" s="32"/>
      <c r="F164" s="104">
        <f>F165</f>
        <v>5000</v>
      </c>
    </row>
    <row r="165" spans="1:6" ht="25.5" customHeight="1">
      <c r="A165" s="33"/>
      <c r="B165" s="223" t="s">
        <v>74</v>
      </c>
      <c r="C165" s="31" t="s">
        <v>179</v>
      </c>
      <c r="D165" s="31" t="s">
        <v>75</v>
      </c>
      <c r="E165" s="118"/>
      <c r="F165" s="104">
        <f>F166</f>
        <v>5000</v>
      </c>
    </row>
    <row r="166" spans="1:6" ht="12.75" customHeight="1">
      <c r="A166" s="33"/>
      <c r="B166" s="223" t="s">
        <v>174</v>
      </c>
      <c r="C166" s="31" t="s">
        <v>179</v>
      </c>
      <c r="D166" s="31" t="s">
        <v>75</v>
      </c>
      <c r="E166" s="31" t="s">
        <v>175</v>
      </c>
      <c r="F166" s="104">
        <v>5000</v>
      </c>
    </row>
    <row r="167" spans="1:6" s="84" customFormat="1" ht="25.5" customHeight="1" hidden="1">
      <c r="A167" s="115"/>
      <c r="B167" s="223" t="s">
        <v>180</v>
      </c>
      <c r="C167" s="31" t="s">
        <v>181</v>
      </c>
      <c r="D167" s="31"/>
      <c r="E167" s="31"/>
      <c r="F167" s="104">
        <f>F168</f>
        <v>0</v>
      </c>
    </row>
    <row r="168" spans="1:6" s="84" customFormat="1" ht="25.5" customHeight="1" hidden="1">
      <c r="A168" s="115"/>
      <c r="B168" s="233" t="s">
        <v>73</v>
      </c>
      <c r="C168" s="31" t="s">
        <v>181</v>
      </c>
      <c r="D168" s="31" t="s">
        <v>101</v>
      </c>
      <c r="E168" s="31"/>
      <c r="F168" s="104">
        <f>F169</f>
        <v>0</v>
      </c>
    </row>
    <row r="169" spans="1:6" s="84" customFormat="1" ht="25.5" customHeight="1" hidden="1">
      <c r="A169" s="115"/>
      <c r="B169" s="223" t="s">
        <v>74</v>
      </c>
      <c r="C169" s="31" t="s">
        <v>181</v>
      </c>
      <c r="D169" s="31" t="s">
        <v>75</v>
      </c>
      <c r="E169" s="31"/>
      <c r="F169" s="104">
        <f>F170</f>
        <v>0</v>
      </c>
    </row>
    <row r="170" spans="1:6" s="84" customFormat="1" ht="12" customHeight="1" hidden="1">
      <c r="A170" s="115"/>
      <c r="B170" s="223" t="s">
        <v>174</v>
      </c>
      <c r="C170" s="31" t="s">
        <v>181</v>
      </c>
      <c r="D170" s="31" t="s">
        <v>75</v>
      </c>
      <c r="E170" s="31" t="s">
        <v>175</v>
      </c>
      <c r="F170" s="104">
        <f>2007.9-2007.9</f>
        <v>0</v>
      </c>
    </row>
    <row r="171" spans="1:6" s="84" customFormat="1" ht="12.75" customHeight="1">
      <c r="A171" s="115"/>
      <c r="B171" s="223" t="s">
        <v>544</v>
      </c>
      <c r="C171" s="31" t="s">
        <v>543</v>
      </c>
      <c r="D171" s="31"/>
      <c r="E171" s="31"/>
      <c r="F171" s="104">
        <f>F172</f>
        <v>2634.9900000000002</v>
      </c>
    </row>
    <row r="172" spans="1:6" s="84" customFormat="1" ht="25.5" customHeight="1">
      <c r="A172" s="115"/>
      <c r="B172" s="233" t="s">
        <v>73</v>
      </c>
      <c r="C172" s="31" t="s">
        <v>543</v>
      </c>
      <c r="D172" s="31" t="s">
        <v>101</v>
      </c>
      <c r="E172" s="31"/>
      <c r="F172" s="104">
        <f>F173</f>
        <v>2634.9900000000002</v>
      </c>
    </row>
    <row r="173" spans="1:6" s="84" customFormat="1" ht="25.5" customHeight="1">
      <c r="A173" s="115"/>
      <c r="B173" s="223" t="s">
        <v>74</v>
      </c>
      <c r="C173" s="31" t="s">
        <v>543</v>
      </c>
      <c r="D173" s="31" t="s">
        <v>75</v>
      </c>
      <c r="E173" s="31"/>
      <c r="F173" s="104">
        <f>F174</f>
        <v>2634.9900000000002</v>
      </c>
    </row>
    <row r="174" spans="1:6" s="84" customFormat="1" ht="13.5" customHeight="1">
      <c r="A174" s="115"/>
      <c r="B174" s="223" t="s">
        <v>174</v>
      </c>
      <c r="C174" s="31" t="s">
        <v>543</v>
      </c>
      <c r="D174" s="31" t="s">
        <v>75</v>
      </c>
      <c r="E174" s="31" t="s">
        <v>175</v>
      </c>
      <c r="F174" s="104">
        <f>2007.9+627.09</f>
        <v>2634.9900000000002</v>
      </c>
    </row>
    <row r="175" spans="1:6" ht="52.5" customHeight="1" hidden="1">
      <c r="A175" s="95">
        <v>8</v>
      </c>
      <c r="B175" s="242" t="s">
        <v>149</v>
      </c>
      <c r="C175" s="97" t="s">
        <v>182</v>
      </c>
      <c r="D175" s="119"/>
      <c r="E175" s="119"/>
      <c r="F175" s="98">
        <f>F176</f>
        <v>0</v>
      </c>
    </row>
    <row r="176" spans="1:6" ht="25.5" hidden="1">
      <c r="A176" s="99"/>
      <c r="B176" s="245" t="s">
        <v>183</v>
      </c>
      <c r="C176" s="110" t="s">
        <v>184</v>
      </c>
      <c r="D176" s="110"/>
      <c r="E176" s="110"/>
      <c r="F176" s="102">
        <f>F177</f>
        <v>0</v>
      </c>
    </row>
    <row r="177" spans="1:6" ht="15" hidden="1">
      <c r="A177" s="121"/>
      <c r="B177" s="227" t="s">
        <v>343</v>
      </c>
      <c r="C177" s="32" t="s">
        <v>185</v>
      </c>
      <c r="D177" s="35"/>
      <c r="E177" s="35"/>
      <c r="F177" s="104">
        <f>F178</f>
        <v>0</v>
      </c>
    </row>
    <row r="178" spans="1:6" ht="25.5" hidden="1">
      <c r="A178" s="121"/>
      <c r="B178" s="233" t="s">
        <v>73</v>
      </c>
      <c r="C178" s="32" t="s">
        <v>185</v>
      </c>
      <c r="D178" s="35" t="s">
        <v>101</v>
      </c>
      <c r="E178" s="35"/>
      <c r="F178" s="104">
        <f>F179</f>
        <v>0</v>
      </c>
    </row>
    <row r="179" spans="1:6" ht="25.5" hidden="1">
      <c r="A179" s="33"/>
      <c r="B179" s="223" t="s">
        <v>74</v>
      </c>
      <c r="C179" s="32" t="s">
        <v>185</v>
      </c>
      <c r="D179" s="31" t="s">
        <v>75</v>
      </c>
      <c r="E179" s="34"/>
      <c r="F179" s="104">
        <f>F180</f>
        <v>0</v>
      </c>
    </row>
    <row r="180" spans="1:6" ht="12.75" hidden="1">
      <c r="A180" s="33"/>
      <c r="B180" s="223" t="s">
        <v>186</v>
      </c>
      <c r="C180" s="32" t="s">
        <v>185</v>
      </c>
      <c r="D180" s="31" t="s">
        <v>75</v>
      </c>
      <c r="E180" s="35" t="s">
        <v>187</v>
      </c>
      <c r="F180" s="104">
        <f>1100-1100</f>
        <v>0</v>
      </c>
    </row>
    <row r="181" spans="1:6" ht="63.75" customHeight="1">
      <c r="A181" s="95">
        <v>7</v>
      </c>
      <c r="B181" s="242" t="s">
        <v>150</v>
      </c>
      <c r="C181" s="97" t="s">
        <v>188</v>
      </c>
      <c r="D181" s="119"/>
      <c r="E181" s="119"/>
      <c r="F181" s="98">
        <f>F182+F218+F247+F253</f>
        <v>22928.88</v>
      </c>
    </row>
    <row r="182" spans="1:6" ht="12.75" customHeight="1">
      <c r="A182" s="122"/>
      <c r="B182" s="244" t="s">
        <v>189</v>
      </c>
      <c r="C182" s="107" t="s">
        <v>190</v>
      </c>
      <c r="D182" s="106"/>
      <c r="E182" s="106"/>
      <c r="F182" s="113">
        <f>F183</f>
        <v>10080.880000000001</v>
      </c>
    </row>
    <row r="183" spans="1:6" ht="12.75" customHeight="1">
      <c r="A183" s="123"/>
      <c r="B183" s="245" t="s">
        <v>191</v>
      </c>
      <c r="C183" s="110" t="s">
        <v>192</v>
      </c>
      <c r="D183" s="100"/>
      <c r="E183" s="100"/>
      <c r="F183" s="114">
        <f>F184+F195+F206+F210+F214</f>
        <v>10080.880000000001</v>
      </c>
    </row>
    <row r="184" spans="1:6" ht="38.25">
      <c r="A184" s="121"/>
      <c r="B184" s="227" t="s">
        <v>193</v>
      </c>
      <c r="C184" s="32" t="s">
        <v>194</v>
      </c>
      <c r="D184" s="31"/>
      <c r="E184" s="31"/>
      <c r="F184" s="104">
        <f>F185+F188</f>
        <v>1132.6100000000001</v>
      </c>
    </row>
    <row r="185" spans="1:6" ht="25.5">
      <c r="A185" s="121"/>
      <c r="B185" s="227" t="s">
        <v>87</v>
      </c>
      <c r="C185" s="32" t="s">
        <v>194</v>
      </c>
      <c r="D185" s="31" t="s">
        <v>94</v>
      </c>
      <c r="E185" s="31"/>
      <c r="F185" s="104">
        <f>F186</f>
        <v>1117.5100000000002</v>
      </c>
    </row>
    <row r="186" spans="1:6" ht="12.75">
      <c r="A186" s="33"/>
      <c r="B186" s="234" t="s">
        <v>88</v>
      </c>
      <c r="C186" s="32" t="s">
        <v>194</v>
      </c>
      <c r="D186" s="32">
        <v>410</v>
      </c>
      <c r="E186" s="32"/>
      <c r="F186" s="104">
        <f>F187</f>
        <v>1117.5100000000002</v>
      </c>
    </row>
    <row r="187" spans="1:6" ht="12.75">
      <c r="A187" s="33"/>
      <c r="B187" s="237" t="s">
        <v>195</v>
      </c>
      <c r="C187" s="32" t="s">
        <v>194</v>
      </c>
      <c r="D187" s="32">
        <v>410</v>
      </c>
      <c r="E187" s="31" t="s">
        <v>196</v>
      </c>
      <c r="F187" s="104">
        <f>624+200+336-15.1+170.61-198</f>
        <v>1117.5100000000002</v>
      </c>
    </row>
    <row r="188" spans="1:6" ht="12.75">
      <c r="A188" s="33"/>
      <c r="B188" s="237" t="s">
        <v>124</v>
      </c>
      <c r="C188" s="32" t="s">
        <v>194</v>
      </c>
      <c r="D188" s="32">
        <v>800</v>
      </c>
      <c r="E188" s="31"/>
      <c r="F188" s="104">
        <f>F189</f>
        <v>15.1</v>
      </c>
    </row>
    <row r="189" spans="1:6" ht="12.75">
      <c r="A189" s="33"/>
      <c r="B189" s="237" t="s">
        <v>307</v>
      </c>
      <c r="C189" s="32" t="s">
        <v>194</v>
      </c>
      <c r="D189" s="32">
        <v>830</v>
      </c>
      <c r="E189" s="31"/>
      <c r="F189" s="104">
        <f>F190</f>
        <v>15.1</v>
      </c>
    </row>
    <row r="190" spans="1:6" ht="12.75">
      <c r="A190" s="33"/>
      <c r="B190" s="237" t="s">
        <v>195</v>
      </c>
      <c r="C190" s="32" t="s">
        <v>194</v>
      </c>
      <c r="D190" s="32">
        <v>830</v>
      </c>
      <c r="E190" s="31" t="s">
        <v>196</v>
      </c>
      <c r="F190" s="104">
        <v>15.1</v>
      </c>
    </row>
    <row r="191" spans="1:6" ht="25.5" hidden="1">
      <c r="A191" s="33"/>
      <c r="B191" s="237" t="s">
        <v>213</v>
      </c>
      <c r="C191" s="32" t="s">
        <v>477</v>
      </c>
      <c r="D191" s="31"/>
      <c r="E191" s="31"/>
      <c r="F191" s="104">
        <f>F192</f>
        <v>0</v>
      </c>
    </row>
    <row r="192" spans="1:6" ht="25.5" hidden="1">
      <c r="A192" s="33"/>
      <c r="B192" s="233" t="s">
        <v>73</v>
      </c>
      <c r="C192" s="32" t="s">
        <v>477</v>
      </c>
      <c r="D192" s="31" t="s">
        <v>101</v>
      </c>
      <c r="E192" s="31"/>
      <c r="F192" s="104">
        <f>F193</f>
        <v>0</v>
      </c>
    </row>
    <row r="193" spans="1:6" ht="25.5" hidden="1">
      <c r="A193" s="33"/>
      <c r="B193" s="223" t="s">
        <v>74</v>
      </c>
      <c r="C193" s="32" t="s">
        <v>477</v>
      </c>
      <c r="D193" s="31" t="s">
        <v>75</v>
      </c>
      <c r="E193" s="31"/>
      <c r="F193" s="104">
        <f>F194</f>
        <v>0</v>
      </c>
    </row>
    <row r="194" spans="1:6" ht="12.75" hidden="1">
      <c r="A194" s="33"/>
      <c r="B194" s="237" t="s">
        <v>195</v>
      </c>
      <c r="C194" s="32" t="s">
        <v>477</v>
      </c>
      <c r="D194" s="31" t="s">
        <v>75</v>
      </c>
      <c r="E194" s="31" t="s">
        <v>196</v>
      </c>
      <c r="F194" s="104">
        <f>750-750</f>
        <v>0</v>
      </c>
    </row>
    <row r="195" spans="1:6" ht="12.75" customHeight="1">
      <c r="A195" s="33"/>
      <c r="B195" s="227" t="s">
        <v>199</v>
      </c>
      <c r="C195" s="32" t="s">
        <v>200</v>
      </c>
      <c r="D195" s="31"/>
      <c r="E195" s="31"/>
      <c r="F195" s="104">
        <f>F196+F199</f>
        <v>203.74000000000007</v>
      </c>
    </row>
    <row r="196" spans="1:6" ht="25.5">
      <c r="A196" s="33"/>
      <c r="B196" s="233" t="s">
        <v>73</v>
      </c>
      <c r="C196" s="32" t="s">
        <v>200</v>
      </c>
      <c r="D196" s="31" t="s">
        <v>101</v>
      </c>
      <c r="E196" s="31"/>
      <c r="F196" s="104">
        <f>F197</f>
        <v>194.94000000000005</v>
      </c>
    </row>
    <row r="197" spans="1:6" ht="25.5" customHeight="1">
      <c r="A197" s="33"/>
      <c r="B197" s="223" t="s">
        <v>74</v>
      </c>
      <c r="C197" s="32" t="s">
        <v>200</v>
      </c>
      <c r="D197" s="31" t="s">
        <v>75</v>
      </c>
      <c r="E197" s="31"/>
      <c r="F197" s="104">
        <f>F198</f>
        <v>194.94000000000005</v>
      </c>
    </row>
    <row r="198" spans="1:6" ht="12.75">
      <c r="A198" s="33"/>
      <c r="B198" s="237" t="s">
        <v>195</v>
      </c>
      <c r="C198" s="32" t="s">
        <v>200</v>
      </c>
      <c r="D198" s="31" t="s">
        <v>75</v>
      </c>
      <c r="E198" s="31" t="s">
        <v>196</v>
      </c>
      <c r="F198" s="104">
        <f>3000-1000-450-346.26-6.3-2.5-1000</f>
        <v>194.94000000000005</v>
      </c>
    </row>
    <row r="199" spans="1:6" ht="12.75">
      <c r="A199" s="33"/>
      <c r="B199" s="237" t="s">
        <v>124</v>
      </c>
      <c r="C199" s="32" t="s">
        <v>200</v>
      </c>
      <c r="D199" s="31" t="s">
        <v>125</v>
      </c>
      <c r="E199" s="31"/>
      <c r="F199" s="104">
        <f>F200</f>
        <v>8.8</v>
      </c>
    </row>
    <row r="200" spans="1:6" ht="12.75">
      <c r="A200" s="33"/>
      <c r="B200" s="237" t="s">
        <v>307</v>
      </c>
      <c r="C200" s="32" t="s">
        <v>200</v>
      </c>
      <c r="D200" s="31" t="s">
        <v>308</v>
      </c>
      <c r="E200" s="31"/>
      <c r="F200" s="104">
        <f>F201</f>
        <v>8.8</v>
      </c>
    </row>
    <row r="201" spans="1:6" ht="12.75">
      <c r="A201" s="33"/>
      <c r="B201" s="237" t="s">
        <v>195</v>
      </c>
      <c r="C201" s="32" t="s">
        <v>200</v>
      </c>
      <c r="D201" s="31" t="s">
        <v>308</v>
      </c>
      <c r="E201" s="31" t="s">
        <v>196</v>
      </c>
      <c r="F201" s="104">
        <f>6.3+2.5</f>
        <v>8.8</v>
      </c>
    </row>
    <row r="202" spans="1:6" ht="25.5" hidden="1">
      <c r="A202" s="33"/>
      <c r="B202" s="227" t="s">
        <v>445</v>
      </c>
      <c r="C202" s="32" t="s">
        <v>475</v>
      </c>
      <c r="D202" s="31"/>
      <c r="E202" s="31"/>
      <c r="F202" s="104">
        <f>F203</f>
        <v>0</v>
      </c>
    </row>
    <row r="203" spans="1:6" ht="12.75" hidden="1">
      <c r="A203" s="33"/>
      <c r="B203" s="237" t="s">
        <v>124</v>
      </c>
      <c r="C203" s="32" t="s">
        <v>475</v>
      </c>
      <c r="D203" s="31" t="s">
        <v>125</v>
      </c>
      <c r="E203" s="31"/>
      <c r="F203" s="104">
        <f>F204</f>
        <v>0</v>
      </c>
    </row>
    <row r="204" spans="1:6" ht="38.25" hidden="1">
      <c r="A204" s="33"/>
      <c r="B204" s="237" t="s">
        <v>198</v>
      </c>
      <c r="C204" s="32" t="s">
        <v>475</v>
      </c>
      <c r="D204" s="31" t="s">
        <v>24</v>
      </c>
      <c r="E204" s="31"/>
      <c r="F204" s="104">
        <f>F205</f>
        <v>0</v>
      </c>
    </row>
    <row r="205" spans="1:6" ht="12.75" hidden="1">
      <c r="A205" s="33"/>
      <c r="B205" s="237" t="s">
        <v>195</v>
      </c>
      <c r="C205" s="32" t="s">
        <v>475</v>
      </c>
      <c r="D205" s="31" t="s">
        <v>24</v>
      </c>
      <c r="E205" s="31" t="s">
        <v>196</v>
      </c>
      <c r="F205" s="104">
        <v>0</v>
      </c>
    </row>
    <row r="206" spans="1:6" ht="38.25">
      <c r="A206" s="33"/>
      <c r="B206" s="227" t="s">
        <v>193</v>
      </c>
      <c r="C206" s="32" t="s">
        <v>476</v>
      </c>
      <c r="D206" s="31"/>
      <c r="E206" s="31"/>
      <c r="F206" s="104">
        <f>F207</f>
        <v>8171</v>
      </c>
    </row>
    <row r="207" spans="1:6" ht="25.5">
      <c r="A207" s="33"/>
      <c r="B207" s="227" t="s">
        <v>87</v>
      </c>
      <c r="C207" s="32" t="s">
        <v>476</v>
      </c>
      <c r="D207" s="32">
        <v>400</v>
      </c>
      <c r="E207" s="31"/>
      <c r="F207" s="104">
        <f>F208</f>
        <v>8171</v>
      </c>
    </row>
    <row r="208" spans="1:6" ht="12.75">
      <c r="A208" s="33"/>
      <c r="B208" s="234" t="s">
        <v>88</v>
      </c>
      <c r="C208" s="32" t="s">
        <v>476</v>
      </c>
      <c r="D208" s="32">
        <v>410</v>
      </c>
      <c r="E208" s="31"/>
      <c r="F208" s="104">
        <f>F209</f>
        <v>8171</v>
      </c>
    </row>
    <row r="209" spans="1:6" ht="12.75" customHeight="1">
      <c r="A209" s="33"/>
      <c r="B209" s="237" t="s">
        <v>195</v>
      </c>
      <c r="C209" s="32" t="s">
        <v>476</v>
      </c>
      <c r="D209" s="32">
        <v>410</v>
      </c>
      <c r="E209" s="31" t="s">
        <v>196</v>
      </c>
      <c r="F209" s="104">
        <f>7093-7093+6886+46+161+2078-1000</f>
        <v>8171</v>
      </c>
    </row>
    <row r="210" spans="1:6" ht="25.5" customHeight="1">
      <c r="A210" s="33"/>
      <c r="B210" s="237" t="s">
        <v>445</v>
      </c>
      <c r="C210" s="32" t="s">
        <v>444</v>
      </c>
      <c r="D210" s="32"/>
      <c r="E210" s="31"/>
      <c r="F210" s="104">
        <f>F211</f>
        <v>94</v>
      </c>
    </row>
    <row r="211" spans="1:6" ht="12.75" customHeight="1">
      <c r="A211" s="33"/>
      <c r="B211" s="237" t="s">
        <v>124</v>
      </c>
      <c r="C211" s="32" t="s">
        <v>444</v>
      </c>
      <c r="D211" s="32">
        <v>800</v>
      </c>
      <c r="E211" s="31"/>
      <c r="F211" s="104">
        <f>F212</f>
        <v>94</v>
      </c>
    </row>
    <row r="212" spans="1:6" ht="38.25" customHeight="1">
      <c r="A212" s="33"/>
      <c r="B212" s="237" t="s">
        <v>198</v>
      </c>
      <c r="C212" s="32" t="s">
        <v>444</v>
      </c>
      <c r="D212" s="32">
        <v>810</v>
      </c>
      <c r="E212" s="31"/>
      <c r="F212" s="104">
        <f>F213</f>
        <v>94</v>
      </c>
    </row>
    <row r="213" spans="1:6" ht="12.75" customHeight="1">
      <c r="A213" s="33"/>
      <c r="B213" s="237" t="s">
        <v>195</v>
      </c>
      <c r="C213" s="32" t="s">
        <v>444</v>
      </c>
      <c r="D213" s="32">
        <v>810</v>
      </c>
      <c r="E213" s="31" t="s">
        <v>196</v>
      </c>
      <c r="F213" s="104">
        <v>94</v>
      </c>
    </row>
    <row r="214" spans="1:6" ht="25.5" customHeight="1">
      <c r="A214" s="33"/>
      <c r="B214" s="227" t="s">
        <v>193</v>
      </c>
      <c r="C214" s="32" t="s">
        <v>197</v>
      </c>
      <c r="D214" s="32"/>
      <c r="E214" s="31"/>
      <c r="F214" s="104">
        <f>F216</f>
        <v>479.52999999999975</v>
      </c>
    </row>
    <row r="215" spans="1:6" ht="25.5" customHeight="1">
      <c r="A215" s="33"/>
      <c r="B215" s="227" t="s">
        <v>87</v>
      </c>
      <c r="C215" s="32" t="s">
        <v>197</v>
      </c>
      <c r="D215" s="32">
        <v>400</v>
      </c>
      <c r="E215" s="31"/>
      <c r="F215" s="104">
        <f>F216</f>
        <v>479.52999999999975</v>
      </c>
    </row>
    <row r="216" spans="1:6" ht="12.75" customHeight="1">
      <c r="A216" s="33"/>
      <c r="B216" s="234" t="s">
        <v>88</v>
      </c>
      <c r="C216" s="32" t="s">
        <v>197</v>
      </c>
      <c r="D216" s="32">
        <v>410</v>
      </c>
      <c r="E216" s="32"/>
      <c r="F216" s="104">
        <f>F217</f>
        <v>479.52999999999975</v>
      </c>
    </row>
    <row r="217" spans="1:6" ht="12.75" customHeight="1">
      <c r="A217" s="33"/>
      <c r="B217" s="237" t="s">
        <v>195</v>
      </c>
      <c r="C217" s="32" t="s">
        <v>197</v>
      </c>
      <c r="D217" s="32">
        <v>410</v>
      </c>
      <c r="E217" s="31" t="s">
        <v>196</v>
      </c>
      <c r="F217" s="104">
        <f>2470.14+180-2170.61</f>
        <v>479.52999999999975</v>
      </c>
    </row>
    <row r="218" spans="1:6" ht="25.5">
      <c r="A218" s="105"/>
      <c r="B218" s="244" t="s">
        <v>201</v>
      </c>
      <c r="C218" s="107" t="s">
        <v>202</v>
      </c>
      <c r="D218" s="107"/>
      <c r="E218" s="107"/>
      <c r="F218" s="113">
        <f>F219</f>
        <v>530</v>
      </c>
    </row>
    <row r="219" spans="1:6" ht="12.75">
      <c r="A219" s="109"/>
      <c r="B219" s="245" t="s">
        <v>203</v>
      </c>
      <c r="C219" s="110" t="s">
        <v>204</v>
      </c>
      <c r="D219" s="110"/>
      <c r="E219" s="110"/>
      <c r="F219" s="114">
        <f>F220+F227+F231+F235+F239+F243</f>
        <v>530</v>
      </c>
    </row>
    <row r="220" spans="1:6" ht="25.5" hidden="1">
      <c r="A220" s="33"/>
      <c r="B220" s="223" t="s">
        <v>205</v>
      </c>
      <c r="C220" s="32" t="s">
        <v>206</v>
      </c>
      <c r="D220" s="31"/>
      <c r="E220" s="31"/>
      <c r="F220" s="104">
        <f>F221+F224</f>
        <v>0</v>
      </c>
    </row>
    <row r="221" spans="1:6" ht="25.5" hidden="1">
      <c r="A221" s="33"/>
      <c r="B221" s="233" t="s">
        <v>73</v>
      </c>
      <c r="C221" s="32" t="s">
        <v>206</v>
      </c>
      <c r="D221" s="31" t="s">
        <v>101</v>
      </c>
      <c r="E221" s="31"/>
      <c r="F221" s="104">
        <f>F222</f>
        <v>0</v>
      </c>
    </row>
    <row r="222" spans="1:6" ht="25.5" hidden="1">
      <c r="A222" s="33"/>
      <c r="B222" s="223" t="s">
        <v>74</v>
      </c>
      <c r="C222" s="32" t="s">
        <v>206</v>
      </c>
      <c r="D222" s="31" t="s">
        <v>75</v>
      </c>
      <c r="E222" s="31"/>
      <c r="F222" s="104">
        <f>F223</f>
        <v>0</v>
      </c>
    </row>
    <row r="223" spans="1:6" ht="12.75" hidden="1">
      <c r="A223" s="33"/>
      <c r="B223" s="237" t="s">
        <v>195</v>
      </c>
      <c r="C223" s="32" t="s">
        <v>206</v>
      </c>
      <c r="D223" s="31" t="s">
        <v>75</v>
      </c>
      <c r="E223" s="31" t="s">
        <v>196</v>
      </c>
      <c r="F223" s="104">
        <f>500-500</f>
        <v>0</v>
      </c>
    </row>
    <row r="224" spans="1:6" ht="25.5" hidden="1">
      <c r="A224" s="33"/>
      <c r="B224" s="237" t="s">
        <v>87</v>
      </c>
      <c r="C224" s="32" t="s">
        <v>206</v>
      </c>
      <c r="D224" s="31" t="s">
        <v>94</v>
      </c>
      <c r="E224" s="31"/>
      <c r="F224" s="104">
        <f>F225</f>
        <v>0</v>
      </c>
    </row>
    <row r="225" spans="1:6" ht="12.75" hidden="1">
      <c r="A225" s="33"/>
      <c r="B225" s="237" t="s">
        <v>88</v>
      </c>
      <c r="C225" s="32" t="s">
        <v>206</v>
      </c>
      <c r="D225" s="31" t="s">
        <v>89</v>
      </c>
      <c r="E225" s="31"/>
      <c r="F225" s="104">
        <f>F226</f>
        <v>0</v>
      </c>
    </row>
    <row r="226" spans="1:6" ht="12.75" hidden="1">
      <c r="A226" s="33"/>
      <c r="B226" s="237" t="s">
        <v>195</v>
      </c>
      <c r="C226" s="32" t="s">
        <v>206</v>
      </c>
      <c r="D226" s="31" t="s">
        <v>89</v>
      </c>
      <c r="E226" s="31" t="s">
        <v>196</v>
      </c>
      <c r="F226" s="104">
        <v>0</v>
      </c>
    </row>
    <row r="227" spans="1:6" ht="25.5">
      <c r="A227" s="33"/>
      <c r="B227" s="223" t="s">
        <v>207</v>
      </c>
      <c r="C227" s="32" t="s">
        <v>208</v>
      </c>
      <c r="D227" s="31"/>
      <c r="E227" s="31"/>
      <c r="F227" s="104">
        <f>F229</f>
        <v>200</v>
      </c>
    </row>
    <row r="228" spans="1:6" ht="25.5">
      <c r="A228" s="33"/>
      <c r="B228" s="233" t="s">
        <v>73</v>
      </c>
      <c r="C228" s="32" t="s">
        <v>208</v>
      </c>
      <c r="D228" s="31" t="s">
        <v>101</v>
      </c>
      <c r="E228" s="31"/>
      <c r="F228" s="104">
        <f>F229</f>
        <v>200</v>
      </c>
    </row>
    <row r="229" spans="1:6" ht="25.5">
      <c r="A229" s="33"/>
      <c r="B229" s="223" t="s">
        <v>74</v>
      </c>
      <c r="C229" s="32" t="s">
        <v>208</v>
      </c>
      <c r="D229" s="31" t="s">
        <v>75</v>
      </c>
      <c r="E229" s="31"/>
      <c r="F229" s="104">
        <f>F230</f>
        <v>200</v>
      </c>
    </row>
    <row r="230" spans="1:6" ht="12.75">
      <c r="A230" s="33"/>
      <c r="B230" s="237" t="s">
        <v>195</v>
      </c>
      <c r="C230" s="32" t="s">
        <v>208</v>
      </c>
      <c r="D230" s="31" t="s">
        <v>75</v>
      </c>
      <c r="E230" s="31" t="s">
        <v>196</v>
      </c>
      <c r="F230" s="104">
        <f>1000-500-300</f>
        <v>200</v>
      </c>
    </row>
    <row r="231" spans="1:6" ht="38.25" customHeight="1" hidden="1">
      <c r="A231" s="33"/>
      <c r="B231" s="223" t="s">
        <v>489</v>
      </c>
      <c r="C231" s="32" t="s">
        <v>488</v>
      </c>
      <c r="D231" s="31"/>
      <c r="E231" s="31"/>
      <c r="F231" s="104">
        <f>F232</f>
        <v>0</v>
      </c>
    </row>
    <row r="232" spans="1:6" ht="25.5" hidden="1">
      <c r="A232" s="33"/>
      <c r="B232" s="237" t="s">
        <v>87</v>
      </c>
      <c r="C232" s="32" t="s">
        <v>488</v>
      </c>
      <c r="D232" s="31" t="s">
        <v>94</v>
      </c>
      <c r="E232" s="31"/>
      <c r="F232" s="104">
        <f>F233</f>
        <v>0</v>
      </c>
    </row>
    <row r="233" spans="1:6" ht="12.75" hidden="1">
      <c r="A233" s="33"/>
      <c r="B233" s="237" t="s">
        <v>88</v>
      </c>
      <c r="C233" s="32" t="s">
        <v>488</v>
      </c>
      <c r="D233" s="31" t="s">
        <v>89</v>
      </c>
      <c r="E233" s="31"/>
      <c r="F233" s="104">
        <f>F234</f>
        <v>0</v>
      </c>
    </row>
    <row r="234" spans="1:6" ht="12.75" hidden="1">
      <c r="A234" s="33"/>
      <c r="B234" s="237" t="s">
        <v>195</v>
      </c>
      <c r="C234" s="32" t="s">
        <v>488</v>
      </c>
      <c r="D234" s="31" t="s">
        <v>89</v>
      </c>
      <c r="E234" s="31" t="s">
        <v>196</v>
      </c>
      <c r="F234" s="104">
        <f>7110.88-7110.88+1500+1500+4000+3500+6000+1889-18389</f>
        <v>0</v>
      </c>
    </row>
    <row r="235" spans="1:6" ht="38.25" hidden="1">
      <c r="A235" s="33"/>
      <c r="B235" s="223" t="s">
        <v>448</v>
      </c>
      <c r="C235" s="32" t="s">
        <v>452</v>
      </c>
      <c r="D235" s="31"/>
      <c r="E235" s="31"/>
      <c r="F235" s="104">
        <f>F236</f>
        <v>0</v>
      </c>
    </row>
    <row r="236" spans="1:6" ht="25.5" hidden="1">
      <c r="A236" s="33"/>
      <c r="B236" s="233" t="s">
        <v>73</v>
      </c>
      <c r="C236" s="32" t="s">
        <v>452</v>
      </c>
      <c r="D236" s="31" t="s">
        <v>101</v>
      </c>
      <c r="E236" s="31"/>
      <c r="F236" s="104">
        <f>F237</f>
        <v>0</v>
      </c>
    </row>
    <row r="237" spans="1:6" ht="25.5" hidden="1">
      <c r="A237" s="33"/>
      <c r="B237" s="223" t="s">
        <v>74</v>
      </c>
      <c r="C237" s="32" t="s">
        <v>452</v>
      </c>
      <c r="D237" s="31" t="s">
        <v>75</v>
      </c>
      <c r="E237" s="31"/>
      <c r="F237" s="104">
        <f>F238</f>
        <v>0</v>
      </c>
    </row>
    <row r="238" spans="1:6" s="88" customFormat="1" ht="14.25" hidden="1">
      <c r="A238" s="33"/>
      <c r="B238" s="237" t="s">
        <v>195</v>
      </c>
      <c r="C238" s="32" t="s">
        <v>452</v>
      </c>
      <c r="D238" s="31" t="s">
        <v>75</v>
      </c>
      <c r="E238" s="31" t="s">
        <v>196</v>
      </c>
      <c r="F238" s="104">
        <v>0</v>
      </c>
    </row>
    <row r="239" spans="1:6" s="88" customFormat="1" ht="25.5">
      <c r="A239" s="33"/>
      <c r="B239" s="223" t="s">
        <v>550</v>
      </c>
      <c r="C239" s="32" t="s">
        <v>446</v>
      </c>
      <c r="D239" s="31"/>
      <c r="E239" s="31"/>
      <c r="F239" s="104">
        <f>F240</f>
        <v>330</v>
      </c>
    </row>
    <row r="240" spans="1:6" s="88" customFormat="1" ht="25.5">
      <c r="A240" s="33"/>
      <c r="B240" s="237" t="s">
        <v>87</v>
      </c>
      <c r="C240" s="32" t="s">
        <v>446</v>
      </c>
      <c r="D240" s="31" t="s">
        <v>94</v>
      </c>
      <c r="E240" s="31"/>
      <c r="F240" s="104">
        <f>F241</f>
        <v>330</v>
      </c>
    </row>
    <row r="241" spans="1:6" s="88" customFormat="1" ht="12.75" customHeight="1">
      <c r="A241" s="33"/>
      <c r="B241" s="237" t="s">
        <v>88</v>
      </c>
      <c r="C241" s="32" t="s">
        <v>446</v>
      </c>
      <c r="D241" s="31" t="s">
        <v>89</v>
      </c>
      <c r="E241" s="31"/>
      <c r="F241" s="104">
        <f>F242</f>
        <v>330</v>
      </c>
    </row>
    <row r="242" spans="1:6" s="88" customFormat="1" ht="12.75" customHeight="1">
      <c r="A242" s="33"/>
      <c r="B242" s="237" t="s">
        <v>195</v>
      </c>
      <c r="C242" s="32" t="s">
        <v>446</v>
      </c>
      <c r="D242" s="31" t="s">
        <v>89</v>
      </c>
      <c r="E242" s="31" t="s">
        <v>196</v>
      </c>
      <c r="F242" s="104">
        <f>213.33+25.41+102.84+198.84+44.58+18389-18089-555</f>
        <v>330</v>
      </c>
    </row>
    <row r="243" spans="1:6" s="88" customFormat="1" ht="26.25" customHeight="1" hidden="1">
      <c r="A243" s="33"/>
      <c r="B243" s="223" t="s">
        <v>448</v>
      </c>
      <c r="C243" s="32" t="s">
        <v>447</v>
      </c>
      <c r="D243" s="31"/>
      <c r="E243" s="31"/>
      <c r="F243" s="104">
        <f>F244</f>
        <v>0</v>
      </c>
    </row>
    <row r="244" spans="1:6" s="88" customFormat="1" ht="25.5" hidden="1">
      <c r="A244" s="33"/>
      <c r="B244" s="233" t="s">
        <v>73</v>
      </c>
      <c r="C244" s="32" t="s">
        <v>447</v>
      </c>
      <c r="D244" s="31" t="s">
        <v>101</v>
      </c>
      <c r="E244" s="31"/>
      <c r="F244" s="104">
        <f>F245</f>
        <v>0</v>
      </c>
    </row>
    <row r="245" spans="1:6" s="88" customFormat="1" ht="25.5" hidden="1">
      <c r="A245" s="33"/>
      <c r="B245" s="223" t="s">
        <v>74</v>
      </c>
      <c r="C245" s="32" t="s">
        <v>447</v>
      </c>
      <c r="D245" s="31" t="s">
        <v>75</v>
      </c>
      <c r="E245" s="31"/>
      <c r="F245" s="104">
        <f>F246</f>
        <v>0</v>
      </c>
    </row>
    <row r="246" spans="1:6" s="88" customFormat="1" ht="14.25" hidden="1">
      <c r="A246" s="33"/>
      <c r="B246" s="237" t="s">
        <v>195</v>
      </c>
      <c r="C246" s="32" t="s">
        <v>447</v>
      </c>
      <c r="D246" s="31" t="s">
        <v>75</v>
      </c>
      <c r="E246" s="31" t="s">
        <v>196</v>
      </c>
      <c r="F246" s="104">
        <v>0</v>
      </c>
    </row>
    <row r="247" spans="1:6" s="88" customFormat="1" ht="12.75" customHeight="1">
      <c r="A247" s="196"/>
      <c r="B247" s="250" t="s">
        <v>496</v>
      </c>
      <c r="C247" s="197" t="s">
        <v>501</v>
      </c>
      <c r="D247" s="198"/>
      <c r="E247" s="198"/>
      <c r="F247" s="199">
        <f>F248</f>
        <v>200</v>
      </c>
    </row>
    <row r="248" spans="1:6" s="88" customFormat="1" ht="12.75" customHeight="1">
      <c r="A248" s="200"/>
      <c r="B248" s="251" t="s">
        <v>497</v>
      </c>
      <c r="C248" s="201" t="s">
        <v>500</v>
      </c>
      <c r="D248" s="172"/>
      <c r="E248" s="172"/>
      <c r="F248" s="173">
        <f>F249</f>
        <v>200</v>
      </c>
    </row>
    <row r="249" spans="1:6" s="88" customFormat="1" ht="25.5">
      <c r="A249" s="33"/>
      <c r="B249" s="223" t="s">
        <v>498</v>
      </c>
      <c r="C249" s="32" t="s">
        <v>499</v>
      </c>
      <c r="D249" s="31"/>
      <c r="E249" s="31"/>
      <c r="F249" s="104">
        <f>F250</f>
        <v>200</v>
      </c>
    </row>
    <row r="250" spans="1:6" s="88" customFormat="1" ht="25.5">
      <c r="A250" s="33"/>
      <c r="B250" s="233" t="s">
        <v>73</v>
      </c>
      <c r="C250" s="32" t="s">
        <v>499</v>
      </c>
      <c r="D250" s="31" t="s">
        <v>101</v>
      </c>
      <c r="E250" s="31"/>
      <c r="F250" s="104">
        <f>F251</f>
        <v>200</v>
      </c>
    </row>
    <row r="251" spans="1:6" s="88" customFormat="1" ht="25.5">
      <c r="A251" s="33"/>
      <c r="B251" s="223" t="s">
        <v>74</v>
      </c>
      <c r="C251" s="32" t="s">
        <v>499</v>
      </c>
      <c r="D251" s="31" t="s">
        <v>75</v>
      </c>
      <c r="E251" s="31"/>
      <c r="F251" s="104">
        <f>F252</f>
        <v>200</v>
      </c>
    </row>
    <row r="252" spans="1:6" s="88" customFormat="1" ht="12.75" customHeight="1">
      <c r="A252" s="33"/>
      <c r="B252" s="237" t="s">
        <v>195</v>
      </c>
      <c r="C252" s="32" t="s">
        <v>499</v>
      </c>
      <c r="D252" s="31" t="s">
        <v>75</v>
      </c>
      <c r="E252" s="31" t="s">
        <v>196</v>
      </c>
      <c r="F252" s="104">
        <f>1300-500-300-300</f>
        <v>200</v>
      </c>
    </row>
    <row r="253" spans="1:6" s="89" customFormat="1" ht="25.5" customHeight="1">
      <c r="A253" s="105"/>
      <c r="B253" s="244" t="s">
        <v>209</v>
      </c>
      <c r="C253" s="107" t="s">
        <v>210</v>
      </c>
      <c r="D253" s="106"/>
      <c r="E253" s="106"/>
      <c r="F253" s="113">
        <f>F254</f>
        <v>12118</v>
      </c>
    </row>
    <row r="254" spans="1:6" s="89" customFormat="1" ht="12.75" customHeight="1">
      <c r="A254" s="109"/>
      <c r="B254" s="245" t="s">
        <v>211</v>
      </c>
      <c r="C254" s="110" t="s">
        <v>212</v>
      </c>
      <c r="D254" s="100"/>
      <c r="E254" s="100"/>
      <c r="F254" s="114">
        <f>F255+F259+F263</f>
        <v>12118</v>
      </c>
    </row>
    <row r="255" spans="1:6" ht="12.75" customHeight="1">
      <c r="A255" s="33"/>
      <c r="B255" s="227" t="s">
        <v>213</v>
      </c>
      <c r="C255" s="32" t="s">
        <v>214</v>
      </c>
      <c r="D255" s="31"/>
      <c r="E255" s="31"/>
      <c r="F255" s="104">
        <f aca="true" t="shared" si="2" ref="F255:F261">F256</f>
        <v>12118</v>
      </c>
    </row>
    <row r="256" spans="1:6" ht="25.5">
      <c r="A256" s="33"/>
      <c r="B256" s="233" t="s">
        <v>73</v>
      </c>
      <c r="C256" s="32" t="s">
        <v>214</v>
      </c>
      <c r="D256" s="31" t="s">
        <v>101</v>
      </c>
      <c r="E256" s="31"/>
      <c r="F256" s="104">
        <f t="shared" si="2"/>
        <v>12118</v>
      </c>
    </row>
    <row r="257" spans="1:6" ht="25.5">
      <c r="A257" s="33"/>
      <c r="B257" s="223" t="s">
        <v>74</v>
      </c>
      <c r="C257" s="32" t="s">
        <v>214</v>
      </c>
      <c r="D257" s="31" t="s">
        <v>75</v>
      </c>
      <c r="E257" s="31"/>
      <c r="F257" s="104">
        <f t="shared" si="2"/>
        <v>12118</v>
      </c>
    </row>
    <row r="258" spans="1:6" s="88" customFormat="1" ht="12.75" customHeight="1">
      <c r="A258" s="33"/>
      <c r="B258" s="223" t="s">
        <v>186</v>
      </c>
      <c r="C258" s="32" t="s">
        <v>214</v>
      </c>
      <c r="D258" s="31" t="s">
        <v>75</v>
      </c>
      <c r="E258" s="31" t="s">
        <v>187</v>
      </c>
      <c r="F258" s="104">
        <f>11450-350-1000-180+2000+668-470</f>
        <v>12118</v>
      </c>
    </row>
    <row r="259" spans="1:6" s="88" customFormat="1" ht="42" customHeight="1" hidden="1">
      <c r="A259" s="33"/>
      <c r="B259" s="239" t="s">
        <v>217</v>
      </c>
      <c r="C259" s="32" t="s">
        <v>218</v>
      </c>
      <c r="D259" s="31"/>
      <c r="E259" s="31"/>
      <c r="F259" s="104">
        <f t="shared" si="2"/>
        <v>0</v>
      </c>
    </row>
    <row r="260" spans="1:6" s="88" customFormat="1" ht="25.5" hidden="1">
      <c r="A260" s="33"/>
      <c r="B260" s="233" t="s">
        <v>73</v>
      </c>
      <c r="C260" s="32" t="s">
        <v>218</v>
      </c>
      <c r="D260" s="31" t="s">
        <v>101</v>
      </c>
      <c r="E260" s="31"/>
      <c r="F260" s="104">
        <f t="shared" si="2"/>
        <v>0</v>
      </c>
    </row>
    <row r="261" spans="1:6" s="88" customFormat="1" ht="25.5" hidden="1">
      <c r="A261" s="33"/>
      <c r="B261" s="223" t="s">
        <v>74</v>
      </c>
      <c r="C261" s="32" t="s">
        <v>218</v>
      </c>
      <c r="D261" s="31" t="s">
        <v>75</v>
      </c>
      <c r="E261" s="31"/>
      <c r="F261" s="104">
        <f t="shared" si="2"/>
        <v>0</v>
      </c>
    </row>
    <row r="262" spans="1:6" s="88" customFormat="1" ht="14.25" hidden="1">
      <c r="A262" s="33"/>
      <c r="B262" s="223" t="s">
        <v>186</v>
      </c>
      <c r="C262" s="32" t="s">
        <v>218</v>
      </c>
      <c r="D262" s="31" t="s">
        <v>75</v>
      </c>
      <c r="E262" s="31" t="s">
        <v>187</v>
      </c>
      <c r="F262" s="104">
        <v>0</v>
      </c>
    </row>
    <row r="263" spans="1:6" s="88" customFormat="1" ht="36.75" customHeight="1" hidden="1">
      <c r="A263" s="33"/>
      <c r="B263" s="239" t="s">
        <v>215</v>
      </c>
      <c r="C263" s="32" t="s">
        <v>216</v>
      </c>
      <c r="D263" s="31"/>
      <c r="E263" s="31"/>
      <c r="F263" s="104">
        <f>F264</f>
        <v>0</v>
      </c>
    </row>
    <row r="264" spans="1:6" s="88" customFormat="1" ht="25.5" customHeight="1" hidden="1">
      <c r="A264" s="33"/>
      <c r="B264" s="233" t="s">
        <v>73</v>
      </c>
      <c r="C264" s="32" t="s">
        <v>216</v>
      </c>
      <c r="D264" s="31" t="s">
        <v>101</v>
      </c>
      <c r="E264" s="31"/>
      <c r="F264" s="104">
        <f>F265</f>
        <v>0</v>
      </c>
    </row>
    <row r="265" spans="1:6" s="88" customFormat="1" ht="24" customHeight="1" hidden="1">
      <c r="A265" s="33"/>
      <c r="B265" s="223" t="s">
        <v>74</v>
      </c>
      <c r="C265" s="32" t="s">
        <v>216</v>
      </c>
      <c r="D265" s="31" t="s">
        <v>75</v>
      </c>
      <c r="E265" s="31"/>
      <c r="F265" s="104">
        <f>F266</f>
        <v>0</v>
      </c>
    </row>
    <row r="266" spans="1:6" s="88" customFormat="1" ht="12" customHeight="1" hidden="1">
      <c r="A266" s="33"/>
      <c r="B266" s="223" t="s">
        <v>186</v>
      </c>
      <c r="C266" s="32" t="s">
        <v>216</v>
      </c>
      <c r="D266" s="31" t="s">
        <v>75</v>
      </c>
      <c r="E266" s="31" t="s">
        <v>187</v>
      </c>
      <c r="F266" s="104">
        <v>0</v>
      </c>
    </row>
    <row r="267" spans="1:6" s="88" customFormat="1" ht="51" customHeight="1">
      <c r="A267" s="95">
        <v>8</v>
      </c>
      <c r="B267" s="252" t="s">
        <v>534</v>
      </c>
      <c r="C267" s="217" t="s">
        <v>539</v>
      </c>
      <c r="D267" s="215"/>
      <c r="E267" s="215"/>
      <c r="F267" s="216">
        <f>F268</f>
        <v>2461.5</v>
      </c>
    </row>
    <row r="268" spans="1:6" s="88" customFormat="1" ht="25.5" customHeight="1">
      <c r="A268" s="200"/>
      <c r="B268" s="253" t="s">
        <v>535</v>
      </c>
      <c r="C268" s="201" t="s">
        <v>538</v>
      </c>
      <c r="D268" s="172"/>
      <c r="E268" s="172"/>
      <c r="F268" s="173">
        <f>F269+F273</f>
        <v>2461.5</v>
      </c>
    </row>
    <row r="269" spans="1:6" s="88" customFormat="1" ht="51" customHeight="1">
      <c r="A269" s="33"/>
      <c r="B269" s="223" t="s">
        <v>541</v>
      </c>
      <c r="C269" s="32" t="s">
        <v>542</v>
      </c>
      <c r="D269" s="31"/>
      <c r="E269" s="31"/>
      <c r="F269" s="104">
        <f>F270</f>
        <v>2127.5</v>
      </c>
    </row>
    <row r="270" spans="1:6" s="88" customFormat="1" ht="25.5" customHeight="1">
      <c r="A270" s="33"/>
      <c r="B270" s="233" t="s">
        <v>73</v>
      </c>
      <c r="C270" s="32" t="s">
        <v>542</v>
      </c>
      <c r="D270" s="31" t="s">
        <v>101</v>
      </c>
      <c r="E270" s="31"/>
      <c r="F270" s="104">
        <f>F271</f>
        <v>2127.5</v>
      </c>
    </row>
    <row r="271" spans="1:6" s="88" customFormat="1" ht="25.5" customHeight="1">
      <c r="A271" s="33"/>
      <c r="B271" s="223" t="s">
        <v>74</v>
      </c>
      <c r="C271" s="32" t="s">
        <v>542</v>
      </c>
      <c r="D271" s="31" t="s">
        <v>75</v>
      </c>
      <c r="E271" s="31"/>
      <c r="F271" s="104">
        <f>F272</f>
        <v>2127.5</v>
      </c>
    </row>
    <row r="272" spans="1:6" s="88" customFormat="1" ht="12.75" customHeight="1">
      <c r="A272" s="33"/>
      <c r="B272" s="223" t="s">
        <v>186</v>
      </c>
      <c r="C272" s="32" t="s">
        <v>542</v>
      </c>
      <c r="D272" s="31" t="s">
        <v>75</v>
      </c>
      <c r="E272" s="31" t="s">
        <v>187</v>
      </c>
      <c r="F272" s="104">
        <v>2127.5</v>
      </c>
    </row>
    <row r="273" spans="1:6" s="88" customFormat="1" ht="51" customHeight="1">
      <c r="A273" s="33"/>
      <c r="B273" s="223" t="s">
        <v>536</v>
      </c>
      <c r="C273" s="32" t="s">
        <v>537</v>
      </c>
      <c r="D273" s="31"/>
      <c r="E273" s="31"/>
      <c r="F273" s="104">
        <f>F274</f>
        <v>334</v>
      </c>
    </row>
    <row r="274" spans="1:6" s="88" customFormat="1" ht="25.5" customHeight="1">
      <c r="A274" s="33"/>
      <c r="B274" s="233" t="s">
        <v>73</v>
      </c>
      <c r="C274" s="32" t="s">
        <v>537</v>
      </c>
      <c r="D274" s="31" t="s">
        <v>101</v>
      </c>
      <c r="E274" s="31"/>
      <c r="F274" s="104">
        <f>F275</f>
        <v>334</v>
      </c>
    </row>
    <row r="275" spans="1:6" s="88" customFormat="1" ht="25.5" customHeight="1">
      <c r="A275" s="33"/>
      <c r="B275" s="223" t="s">
        <v>74</v>
      </c>
      <c r="C275" s="32" t="s">
        <v>537</v>
      </c>
      <c r="D275" s="31" t="s">
        <v>75</v>
      </c>
      <c r="E275" s="31"/>
      <c r="F275" s="104">
        <f>F276</f>
        <v>334</v>
      </c>
    </row>
    <row r="276" spans="1:6" s="88" customFormat="1" ht="12.75" customHeight="1">
      <c r="A276" s="33"/>
      <c r="B276" s="223" t="s">
        <v>186</v>
      </c>
      <c r="C276" s="32" t="s">
        <v>537</v>
      </c>
      <c r="D276" s="31" t="s">
        <v>75</v>
      </c>
      <c r="E276" s="31" t="s">
        <v>187</v>
      </c>
      <c r="F276" s="104">
        <v>334</v>
      </c>
    </row>
    <row r="277" spans="1:6" ht="39" customHeight="1">
      <c r="A277" s="95">
        <v>9</v>
      </c>
      <c r="B277" s="246" t="s">
        <v>151</v>
      </c>
      <c r="C277" s="96" t="s">
        <v>219</v>
      </c>
      <c r="D277" s="111"/>
      <c r="E277" s="111"/>
      <c r="F277" s="98">
        <f>F278</f>
        <v>900</v>
      </c>
    </row>
    <row r="278" spans="1:6" ht="25.5">
      <c r="A278" s="99"/>
      <c r="B278" s="247" t="s">
        <v>220</v>
      </c>
      <c r="C278" s="100" t="s">
        <v>221</v>
      </c>
      <c r="D278" s="100"/>
      <c r="E278" s="100"/>
      <c r="F278" s="102">
        <f>F279+F284</f>
        <v>900</v>
      </c>
    </row>
    <row r="279" spans="1:6" s="88" customFormat="1" ht="12.75" customHeight="1">
      <c r="A279" s="33"/>
      <c r="B279" s="223" t="s">
        <v>222</v>
      </c>
      <c r="C279" s="31" t="s">
        <v>223</v>
      </c>
      <c r="D279" s="31"/>
      <c r="E279" s="31"/>
      <c r="F279" s="104">
        <f>F282+F283</f>
        <v>400</v>
      </c>
    </row>
    <row r="280" spans="1:6" s="88" customFormat="1" ht="25.5" customHeight="1">
      <c r="A280" s="33"/>
      <c r="B280" s="233" t="s">
        <v>73</v>
      </c>
      <c r="C280" s="31" t="s">
        <v>223</v>
      </c>
      <c r="D280" s="31" t="s">
        <v>101</v>
      </c>
      <c r="E280" s="31"/>
      <c r="F280" s="104">
        <f>F281</f>
        <v>400</v>
      </c>
    </row>
    <row r="281" spans="1:6" s="88" customFormat="1" ht="25.5">
      <c r="A281" s="33"/>
      <c r="B281" s="223" t="s">
        <v>74</v>
      </c>
      <c r="C281" s="31" t="s">
        <v>223</v>
      </c>
      <c r="D281" s="31" t="s">
        <v>75</v>
      </c>
      <c r="E281" s="31"/>
      <c r="F281" s="104">
        <f>F282+F283</f>
        <v>400</v>
      </c>
    </row>
    <row r="282" spans="1:6" s="88" customFormat="1" ht="12.75" customHeight="1">
      <c r="A282" s="33"/>
      <c r="B282" s="223" t="s">
        <v>224</v>
      </c>
      <c r="C282" s="31" t="s">
        <v>223</v>
      </c>
      <c r="D282" s="31" t="s">
        <v>75</v>
      </c>
      <c r="E282" s="31" t="s">
        <v>225</v>
      </c>
      <c r="F282" s="104">
        <f>700-600</f>
        <v>100</v>
      </c>
    </row>
    <row r="283" spans="1:6" s="88" customFormat="1" ht="13.5" customHeight="1">
      <c r="A283" s="33"/>
      <c r="B283" s="223" t="s">
        <v>186</v>
      </c>
      <c r="C283" s="31" t="s">
        <v>223</v>
      </c>
      <c r="D283" s="31" t="s">
        <v>75</v>
      </c>
      <c r="E283" s="31" t="s">
        <v>187</v>
      </c>
      <c r="F283" s="104">
        <v>300</v>
      </c>
    </row>
    <row r="284" spans="1:6" s="88" customFormat="1" ht="25.5" customHeight="1">
      <c r="A284" s="33"/>
      <c r="B284" s="223" t="s">
        <v>226</v>
      </c>
      <c r="C284" s="31" t="s">
        <v>227</v>
      </c>
      <c r="D284" s="31"/>
      <c r="E284" s="31"/>
      <c r="F284" s="104">
        <f>F285</f>
        <v>500</v>
      </c>
    </row>
    <row r="285" spans="1:6" s="88" customFormat="1" ht="25.5" customHeight="1">
      <c r="A285" s="33"/>
      <c r="B285" s="233" t="s">
        <v>73</v>
      </c>
      <c r="C285" s="31" t="s">
        <v>227</v>
      </c>
      <c r="D285" s="31" t="s">
        <v>101</v>
      </c>
      <c r="E285" s="31"/>
      <c r="F285" s="104">
        <f>F286</f>
        <v>500</v>
      </c>
    </row>
    <row r="286" spans="1:6" s="88" customFormat="1" ht="25.5" customHeight="1">
      <c r="A286" s="33"/>
      <c r="B286" s="223" t="s">
        <v>74</v>
      </c>
      <c r="C286" s="31" t="s">
        <v>227</v>
      </c>
      <c r="D286" s="31" t="s">
        <v>75</v>
      </c>
      <c r="E286" s="31"/>
      <c r="F286" s="104">
        <f>F287</f>
        <v>500</v>
      </c>
    </row>
    <row r="287" spans="1:6" s="88" customFormat="1" ht="12.75" customHeight="1">
      <c r="A287" s="33"/>
      <c r="B287" s="223" t="s">
        <v>224</v>
      </c>
      <c r="C287" s="31" t="s">
        <v>227</v>
      </c>
      <c r="D287" s="31" t="s">
        <v>75</v>
      </c>
      <c r="E287" s="31" t="s">
        <v>225</v>
      </c>
      <c r="F287" s="104">
        <v>500</v>
      </c>
    </row>
    <row r="288" spans="1:6" s="88" customFormat="1" ht="39" customHeight="1">
      <c r="A288" s="95">
        <v>10</v>
      </c>
      <c r="B288" s="242" t="s">
        <v>152</v>
      </c>
      <c r="C288" s="124" t="s">
        <v>228</v>
      </c>
      <c r="D288" s="111"/>
      <c r="E288" s="111"/>
      <c r="F288" s="98">
        <f>F289+F295+F301</f>
        <v>1615</v>
      </c>
    </row>
    <row r="289" spans="1:6" s="88" customFormat="1" ht="25.5">
      <c r="A289" s="105"/>
      <c r="B289" s="248" t="s">
        <v>229</v>
      </c>
      <c r="C289" s="125" t="s">
        <v>230</v>
      </c>
      <c r="D289" s="106"/>
      <c r="E289" s="106"/>
      <c r="F289" s="113">
        <f>F290</f>
        <v>1033</v>
      </c>
    </row>
    <row r="290" spans="1:6" s="88" customFormat="1" ht="25.5">
      <c r="A290" s="109"/>
      <c r="B290" s="247" t="s">
        <v>231</v>
      </c>
      <c r="C290" s="126" t="s">
        <v>232</v>
      </c>
      <c r="D290" s="100"/>
      <c r="E290" s="100"/>
      <c r="F290" s="114">
        <f>F291</f>
        <v>1033</v>
      </c>
    </row>
    <row r="291" spans="1:6" ht="25.5" customHeight="1">
      <c r="A291" s="117"/>
      <c r="B291" s="227" t="s">
        <v>233</v>
      </c>
      <c r="C291" s="35" t="s">
        <v>234</v>
      </c>
      <c r="D291" s="118"/>
      <c r="E291" s="118"/>
      <c r="F291" s="104">
        <f>F292</f>
        <v>1033</v>
      </c>
    </row>
    <row r="292" spans="1:6" ht="25.5">
      <c r="A292" s="117"/>
      <c r="B292" s="233" t="s">
        <v>73</v>
      </c>
      <c r="C292" s="35" t="s">
        <v>234</v>
      </c>
      <c r="D292" s="31" t="s">
        <v>101</v>
      </c>
      <c r="E292" s="118"/>
      <c r="F292" s="104">
        <f>F293</f>
        <v>1033</v>
      </c>
    </row>
    <row r="293" spans="1:6" ht="25.5">
      <c r="A293" s="33"/>
      <c r="B293" s="223" t="s">
        <v>74</v>
      </c>
      <c r="C293" s="35" t="s">
        <v>234</v>
      </c>
      <c r="D293" s="31" t="s">
        <v>75</v>
      </c>
      <c r="E293" s="31"/>
      <c r="F293" s="104">
        <f>F294</f>
        <v>1033</v>
      </c>
    </row>
    <row r="294" spans="1:6" ht="12.75">
      <c r="A294" s="33"/>
      <c r="B294" s="223" t="s">
        <v>235</v>
      </c>
      <c r="C294" s="35" t="s">
        <v>234</v>
      </c>
      <c r="D294" s="31" t="s">
        <v>75</v>
      </c>
      <c r="E294" s="31" t="s">
        <v>236</v>
      </c>
      <c r="F294" s="104">
        <f>730+303</f>
        <v>1033</v>
      </c>
    </row>
    <row r="295" spans="1:6" ht="12.75" customHeight="1">
      <c r="A295" s="105"/>
      <c r="B295" s="244" t="s">
        <v>237</v>
      </c>
      <c r="C295" s="106" t="s">
        <v>238</v>
      </c>
      <c r="D295" s="106"/>
      <c r="E295" s="106"/>
      <c r="F295" s="113">
        <f>F296</f>
        <v>582</v>
      </c>
    </row>
    <row r="296" spans="1:6" ht="25.5">
      <c r="A296" s="109"/>
      <c r="B296" s="245" t="s">
        <v>239</v>
      </c>
      <c r="C296" s="100" t="s">
        <v>240</v>
      </c>
      <c r="D296" s="100"/>
      <c r="E296" s="100"/>
      <c r="F296" s="114">
        <f aca="true" t="shared" si="3" ref="F296:F305">F297</f>
        <v>582</v>
      </c>
    </row>
    <row r="297" spans="1:6" ht="12.75">
      <c r="A297" s="33"/>
      <c r="B297" s="227" t="s">
        <v>241</v>
      </c>
      <c r="C297" s="31" t="s">
        <v>242</v>
      </c>
      <c r="D297" s="31"/>
      <c r="E297" s="31"/>
      <c r="F297" s="104">
        <f t="shared" si="3"/>
        <v>582</v>
      </c>
    </row>
    <row r="298" spans="1:6" ht="25.5">
      <c r="A298" s="33"/>
      <c r="B298" s="233" t="s">
        <v>73</v>
      </c>
      <c r="C298" s="31" t="s">
        <v>242</v>
      </c>
      <c r="D298" s="31" t="s">
        <v>101</v>
      </c>
      <c r="E298" s="31"/>
      <c r="F298" s="104">
        <f t="shared" si="3"/>
        <v>582</v>
      </c>
    </row>
    <row r="299" spans="1:6" ht="25.5">
      <c r="A299" s="33"/>
      <c r="B299" s="223" t="s">
        <v>74</v>
      </c>
      <c r="C299" s="31" t="s">
        <v>242</v>
      </c>
      <c r="D299" s="31" t="s">
        <v>75</v>
      </c>
      <c r="E299" s="31"/>
      <c r="F299" s="104">
        <f t="shared" si="3"/>
        <v>582</v>
      </c>
    </row>
    <row r="300" spans="1:6" ht="12.75">
      <c r="A300" s="33"/>
      <c r="B300" s="223" t="s">
        <v>90</v>
      </c>
      <c r="C300" s="31" t="s">
        <v>242</v>
      </c>
      <c r="D300" s="31" t="s">
        <v>75</v>
      </c>
      <c r="E300" s="31" t="s">
        <v>91</v>
      </c>
      <c r="F300" s="104">
        <f>1000-94-24-300</f>
        <v>582</v>
      </c>
    </row>
    <row r="301" spans="1:6" ht="38.25" hidden="1">
      <c r="A301" s="105"/>
      <c r="B301" s="244" t="s">
        <v>243</v>
      </c>
      <c r="C301" s="106" t="s">
        <v>244</v>
      </c>
      <c r="D301" s="106"/>
      <c r="E301" s="106"/>
      <c r="F301" s="113">
        <f t="shared" si="3"/>
        <v>0</v>
      </c>
    </row>
    <row r="302" spans="1:6" ht="25.5" hidden="1">
      <c r="A302" s="109"/>
      <c r="B302" s="245" t="s">
        <v>245</v>
      </c>
      <c r="C302" s="100" t="s">
        <v>246</v>
      </c>
      <c r="D302" s="100"/>
      <c r="E302" s="100"/>
      <c r="F302" s="114">
        <f t="shared" si="3"/>
        <v>0</v>
      </c>
    </row>
    <row r="303" spans="1:6" ht="12.75" hidden="1">
      <c r="A303" s="33"/>
      <c r="B303" s="227" t="s">
        <v>247</v>
      </c>
      <c r="C303" s="31" t="s">
        <v>248</v>
      </c>
      <c r="D303" s="31"/>
      <c r="E303" s="31"/>
      <c r="F303" s="104">
        <f t="shared" si="3"/>
        <v>0</v>
      </c>
    </row>
    <row r="304" spans="1:6" ht="25.5" hidden="1">
      <c r="A304" s="33"/>
      <c r="B304" s="233" t="s">
        <v>73</v>
      </c>
      <c r="C304" s="31" t="s">
        <v>248</v>
      </c>
      <c r="D304" s="31" t="s">
        <v>101</v>
      </c>
      <c r="E304" s="31"/>
      <c r="F304" s="104">
        <f t="shared" si="3"/>
        <v>0</v>
      </c>
    </row>
    <row r="305" spans="1:6" ht="25.5" hidden="1">
      <c r="A305" s="33"/>
      <c r="B305" s="223" t="s">
        <v>74</v>
      </c>
      <c r="C305" s="31" t="s">
        <v>248</v>
      </c>
      <c r="D305" s="31" t="s">
        <v>75</v>
      </c>
      <c r="E305" s="31"/>
      <c r="F305" s="104">
        <f t="shared" si="3"/>
        <v>0</v>
      </c>
    </row>
    <row r="306" spans="1:6" ht="12.75" hidden="1">
      <c r="A306" s="33"/>
      <c r="B306" s="223" t="s">
        <v>122</v>
      </c>
      <c r="C306" s="31" t="s">
        <v>248</v>
      </c>
      <c r="D306" s="31" t="s">
        <v>75</v>
      </c>
      <c r="E306" s="31" t="s">
        <v>123</v>
      </c>
      <c r="F306" s="104">
        <v>0</v>
      </c>
    </row>
    <row r="307" spans="1:6" ht="39" customHeight="1">
      <c r="A307" s="95">
        <v>11</v>
      </c>
      <c r="B307" s="242" t="s">
        <v>249</v>
      </c>
      <c r="C307" s="97" t="s">
        <v>250</v>
      </c>
      <c r="D307" s="111"/>
      <c r="E307" s="111"/>
      <c r="F307" s="98">
        <f>F308</f>
        <v>15067</v>
      </c>
    </row>
    <row r="308" spans="1:6" ht="12.75" customHeight="1">
      <c r="A308" s="99"/>
      <c r="B308" s="245" t="s">
        <v>251</v>
      </c>
      <c r="C308" s="110" t="s">
        <v>252</v>
      </c>
      <c r="D308" s="100"/>
      <c r="E308" s="100"/>
      <c r="F308" s="102">
        <f>F309+F313</f>
        <v>15067</v>
      </c>
    </row>
    <row r="309" spans="1:6" ht="12.75">
      <c r="A309" s="115"/>
      <c r="B309" s="223" t="s">
        <v>253</v>
      </c>
      <c r="C309" s="34" t="s">
        <v>254</v>
      </c>
      <c r="D309" s="116"/>
      <c r="E309" s="116"/>
      <c r="F309" s="104">
        <f>F310</f>
        <v>12817</v>
      </c>
    </row>
    <row r="310" spans="1:6" ht="25.5">
      <c r="A310" s="115"/>
      <c r="B310" s="233" t="s">
        <v>73</v>
      </c>
      <c r="C310" s="34" t="s">
        <v>254</v>
      </c>
      <c r="D310" s="116">
        <v>200</v>
      </c>
      <c r="E310" s="116"/>
      <c r="F310" s="104">
        <f>F311</f>
        <v>12817</v>
      </c>
    </row>
    <row r="311" spans="1:6" ht="25.5" customHeight="1">
      <c r="A311" s="117"/>
      <c r="B311" s="223" t="s">
        <v>74</v>
      </c>
      <c r="C311" s="34" t="s">
        <v>254</v>
      </c>
      <c r="D311" s="31" t="s">
        <v>75</v>
      </c>
      <c r="E311" s="118"/>
      <c r="F311" s="104">
        <f>F312</f>
        <v>12817</v>
      </c>
    </row>
    <row r="312" spans="1:6" ht="12.75" customHeight="1">
      <c r="A312" s="33"/>
      <c r="B312" s="223" t="s">
        <v>195</v>
      </c>
      <c r="C312" s="34" t="s">
        <v>254</v>
      </c>
      <c r="D312" s="31" t="s">
        <v>75</v>
      </c>
      <c r="E312" s="31" t="s">
        <v>196</v>
      </c>
      <c r="F312" s="104">
        <f>12000+817</f>
        <v>12817</v>
      </c>
    </row>
    <row r="313" spans="1:6" ht="12.75">
      <c r="A313" s="33"/>
      <c r="B313" s="223" t="s">
        <v>343</v>
      </c>
      <c r="C313" s="34" t="s">
        <v>478</v>
      </c>
      <c r="D313" s="116"/>
      <c r="E313" s="116"/>
      <c r="F313" s="104">
        <f>F314</f>
        <v>2250</v>
      </c>
    </row>
    <row r="314" spans="1:6" ht="25.5">
      <c r="A314" s="33"/>
      <c r="B314" s="233" t="s">
        <v>73</v>
      </c>
      <c r="C314" s="34" t="s">
        <v>478</v>
      </c>
      <c r="D314" s="116">
        <v>200</v>
      </c>
      <c r="E314" s="116"/>
      <c r="F314" s="104">
        <f>F315</f>
        <v>2250</v>
      </c>
    </row>
    <row r="315" spans="1:6" ht="25.5" customHeight="1">
      <c r="A315" s="33"/>
      <c r="B315" s="223" t="s">
        <v>74</v>
      </c>
      <c r="C315" s="34" t="s">
        <v>478</v>
      </c>
      <c r="D315" s="31" t="s">
        <v>75</v>
      </c>
      <c r="E315" s="118"/>
      <c r="F315" s="104">
        <f>F316</f>
        <v>2250</v>
      </c>
    </row>
    <row r="316" spans="1:6" ht="12.75">
      <c r="A316" s="33"/>
      <c r="B316" s="223" t="s">
        <v>186</v>
      </c>
      <c r="C316" s="34" t="s">
        <v>478</v>
      </c>
      <c r="D316" s="31" t="s">
        <v>75</v>
      </c>
      <c r="E316" s="31" t="s">
        <v>187</v>
      </c>
      <c r="F316" s="104">
        <v>2250</v>
      </c>
    </row>
    <row r="317" spans="1:6" ht="39" customHeight="1">
      <c r="A317" s="95">
        <v>12</v>
      </c>
      <c r="B317" s="246" t="s">
        <v>255</v>
      </c>
      <c r="C317" s="124" t="s">
        <v>256</v>
      </c>
      <c r="D317" s="111"/>
      <c r="E317" s="111"/>
      <c r="F317" s="98">
        <f>F318</f>
        <v>376</v>
      </c>
    </row>
    <row r="318" spans="1:6" ht="25.5">
      <c r="A318" s="99"/>
      <c r="B318" s="245" t="s">
        <v>257</v>
      </c>
      <c r="C318" s="100" t="s">
        <v>258</v>
      </c>
      <c r="D318" s="100"/>
      <c r="E318" s="100"/>
      <c r="F318" s="102">
        <f>F319</f>
        <v>376</v>
      </c>
    </row>
    <row r="319" spans="1:6" ht="12.75">
      <c r="A319" s="33"/>
      <c r="B319" s="227" t="s">
        <v>259</v>
      </c>
      <c r="C319" s="31" t="s">
        <v>260</v>
      </c>
      <c r="D319" s="31"/>
      <c r="E319" s="31"/>
      <c r="F319" s="104">
        <f>F320</f>
        <v>376</v>
      </c>
    </row>
    <row r="320" spans="1:6" ht="25.5">
      <c r="A320" s="33"/>
      <c r="B320" s="233" t="s">
        <v>73</v>
      </c>
      <c r="C320" s="31" t="s">
        <v>260</v>
      </c>
      <c r="D320" s="31" t="s">
        <v>101</v>
      </c>
      <c r="E320" s="31"/>
      <c r="F320" s="104">
        <f>F321</f>
        <v>376</v>
      </c>
    </row>
    <row r="321" spans="1:6" ht="25.5">
      <c r="A321" s="33"/>
      <c r="B321" s="223" t="s">
        <v>74</v>
      </c>
      <c r="C321" s="31" t="s">
        <v>260</v>
      </c>
      <c r="D321" s="31" t="s">
        <v>75</v>
      </c>
      <c r="E321" s="31"/>
      <c r="F321" s="104">
        <f>F322</f>
        <v>376</v>
      </c>
    </row>
    <row r="322" spans="1:6" ht="12.75" customHeight="1">
      <c r="A322" s="120"/>
      <c r="B322" s="223" t="s">
        <v>547</v>
      </c>
      <c r="C322" s="31" t="s">
        <v>260</v>
      </c>
      <c r="D322" s="31" t="s">
        <v>75</v>
      </c>
      <c r="E322" s="31" t="s">
        <v>261</v>
      </c>
      <c r="F322" s="104">
        <f>360+16</f>
        <v>376</v>
      </c>
    </row>
    <row r="323" spans="1:6" s="86" customFormat="1" ht="15" customHeight="1">
      <c r="A323" s="127"/>
      <c r="B323" s="375" t="s">
        <v>262</v>
      </c>
      <c r="C323" s="376"/>
      <c r="D323" s="376"/>
      <c r="E323" s="377"/>
      <c r="F323" s="94">
        <f>F324+F371+F383+F396</f>
        <v>26015.067499999997</v>
      </c>
    </row>
    <row r="324" spans="1:6" s="86" customFormat="1" ht="39" customHeight="1">
      <c r="A324" s="95">
        <v>13</v>
      </c>
      <c r="B324" s="246" t="s">
        <v>263</v>
      </c>
      <c r="C324" s="96" t="s">
        <v>264</v>
      </c>
      <c r="D324" s="119"/>
      <c r="E324" s="119"/>
      <c r="F324" s="98">
        <f>F325+F359+F365</f>
        <v>20700.067499999997</v>
      </c>
    </row>
    <row r="325" spans="1:6" s="86" customFormat="1" ht="12.75" customHeight="1">
      <c r="A325" s="128"/>
      <c r="B325" s="223" t="s">
        <v>265</v>
      </c>
      <c r="C325" s="31" t="s">
        <v>266</v>
      </c>
      <c r="D325" s="32"/>
      <c r="E325" s="32"/>
      <c r="F325" s="104">
        <f>F326</f>
        <v>18125.4475</v>
      </c>
    </row>
    <row r="326" spans="1:6" s="86" customFormat="1" ht="12.75" customHeight="1">
      <c r="A326" s="128"/>
      <c r="B326" s="223" t="s">
        <v>267</v>
      </c>
      <c r="C326" s="31" t="s">
        <v>268</v>
      </c>
      <c r="D326" s="32"/>
      <c r="E326" s="32"/>
      <c r="F326" s="104">
        <f>F327+F351+F339+F343+F347+F355</f>
        <v>18125.4475</v>
      </c>
    </row>
    <row r="327" spans="1:6" s="86" customFormat="1" ht="12.75" customHeight="1">
      <c r="A327" s="129"/>
      <c r="B327" s="247" t="s">
        <v>269</v>
      </c>
      <c r="C327" s="100" t="s">
        <v>270</v>
      </c>
      <c r="D327" s="110"/>
      <c r="E327" s="110"/>
      <c r="F327" s="114">
        <f>F328+F331+F336</f>
        <v>17562.3155</v>
      </c>
    </row>
    <row r="328" spans="1:6" s="86" customFormat="1" ht="51" customHeight="1">
      <c r="A328" s="128"/>
      <c r="B328" s="223" t="s">
        <v>119</v>
      </c>
      <c r="C328" s="31" t="s">
        <v>270</v>
      </c>
      <c r="D328" s="32">
        <v>100</v>
      </c>
      <c r="E328" s="32"/>
      <c r="F328" s="104">
        <f>F329</f>
        <v>14143.554</v>
      </c>
    </row>
    <row r="329" spans="1:6" s="86" customFormat="1" ht="25.5" customHeight="1">
      <c r="A329" s="128"/>
      <c r="B329" s="223" t="s">
        <v>271</v>
      </c>
      <c r="C329" s="31" t="s">
        <v>270</v>
      </c>
      <c r="D329" s="32">
        <v>120</v>
      </c>
      <c r="E329" s="32"/>
      <c r="F329" s="104">
        <f>F330</f>
        <v>14143.554</v>
      </c>
    </row>
    <row r="330" spans="1:6" s="86" customFormat="1" ht="38.25" customHeight="1">
      <c r="A330" s="128"/>
      <c r="B330" s="223" t="s">
        <v>10</v>
      </c>
      <c r="C330" s="31" t="s">
        <v>270</v>
      </c>
      <c r="D330" s="31" t="s">
        <v>272</v>
      </c>
      <c r="E330" s="31" t="s">
        <v>273</v>
      </c>
      <c r="F330" s="104">
        <f>14644.554-385-116</f>
        <v>14143.554</v>
      </c>
    </row>
    <row r="331" spans="1:6" s="86" customFormat="1" ht="25.5" customHeight="1">
      <c r="A331" s="128"/>
      <c r="B331" s="223" t="s">
        <v>73</v>
      </c>
      <c r="C331" s="31" t="s">
        <v>270</v>
      </c>
      <c r="D331" s="31" t="s">
        <v>101</v>
      </c>
      <c r="E331" s="31"/>
      <c r="F331" s="104">
        <f>F332</f>
        <v>3217.7615</v>
      </c>
    </row>
    <row r="332" spans="1:6" s="86" customFormat="1" ht="25.5" customHeight="1">
      <c r="A332" s="128"/>
      <c r="B332" s="223" t="s">
        <v>74</v>
      </c>
      <c r="C332" s="31" t="s">
        <v>270</v>
      </c>
      <c r="D332" s="31" t="s">
        <v>75</v>
      </c>
      <c r="E332" s="32"/>
      <c r="F332" s="104">
        <f>F333+F334</f>
        <v>3217.7615</v>
      </c>
    </row>
    <row r="333" spans="1:6" s="86" customFormat="1" ht="38.25" customHeight="1">
      <c r="A333" s="128"/>
      <c r="B333" s="223" t="s">
        <v>274</v>
      </c>
      <c r="C333" s="31" t="s">
        <v>270</v>
      </c>
      <c r="D333" s="31" t="s">
        <v>75</v>
      </c>
      <c r="E333" s="31" t="s">
        <v>275</v>
      </c>
      <c r="F333" s="104">
        <f>99</f>
        <v>99</v>
      </c>
    </row>
    <row r="334" spans="1:6" s="86" customFormat="1" ht="38.25" customHeight="1">
      <c r="A334" s="128"/>
      <c r="B334" s="223" t="s">
        <v>10</v>
      </c>
      <c r="C334" s="31" t="s">
        <v>270</v>
      </c>
      <c r="D334" s="31" t="s">
        <v>75</v>
      </c>
      <c r="E334" s="31" t="s">
        <v>273</v>
      </c>
      <c r="F334" s="104">
        <f>3598.1715+60-25-61-49-50-176+200-200-25.41-153</f>
        <v>3118.7615</v>
      </c>
    </row>
    <row r="335" spans="1:6" s="86" customFormat="1" ht="12.75" customHeight="1">
      <c r="A335" s="128"/>
      <c r="B335" s="223" t="s">
        <v>124</v>
      </c>
      <c r="C335" s="31" t="s">
        <v>270</v>
      </c>
      <c r="D335" s="31" t="s">
        <v>125</v>
      </c>
      <c r="E335" s="31"/>
      <c r="F335" s="104">
        <f>F336</f>
        <v>201</v>
      </c>
    </row>
    <row r="336" spans="1:6" s="86" customFormat="1" ht="13.5" customHeight="1">
      <c r="A336" s="128"/>
      <c r="B336" s="223" t="s">
        <v>126</v>
      </c>
      <c r="C336" s="31" t="s">
        <v>270</v>
      </c>
      <c r="D336" s="31" t="s">
        <v>127</v>
      </c>
      <c r="E336" s="32"/>
      <c r="F336" s="104">
        <f>F337+F338</f>
        <v>201</v>
      </c>
    </row>
    <row r="337" spans="1:6" s="86" customFormat="1" ht="38.25" customHeight="1">
      <c r="A337" s="128"/>
      <c r="B337" s="223" t="s">
        <v>274</v>
      </c>
      <c r="C337" s="31" t="s">
        <v>270</v>
      </c>
      <c r="D337" s="31" t="s">
        <v>127</v>
      </c>
      <c r="E337" s="31" t="s">
        <v>275</v>
      </c>
      <c r="F337" s="104">
        <f>1</f>
        <v>1</v>
      </c>
    </row>
    <row r="338" spans="1:6" s="86" customFormat="1" ht="38.25" customHeight="1">
      <c r="A338" s="128"/>
      <c r="B338" s="223" t="s">
        <v>10</v>
      </c>
      <c r="C338" s="31" t="s">
        <v>270</v>
      </c>
      <c r="D338" s="31" t="s">
        <v>127</v>
      </c>
      <c r="E338" s="31" t="s">
        <v>273</v>
      </c>
      <c r="F338" s="104">
        <v>200</v>
      </c>
    </row>
    <row r="339" spans="1:6" s="86" customFormat="1" ht="38.25" customHeight="1">
      <c r="A339" s="129"/>
      <c r="B339" s="245" t="s">
        <v>276</v>
      </c>
      <c r="C339" s="100" t="s">
        <v>277</v>
      </c>
      <c r="D339" s="100"/>
      <c r="E339" s="100"/>
      <c r="F339" s="114">
        <f>F341</f>
        <v>309.7</v>
      </c>
    </row>
    <row r="340" spans="1:6" s="86" customFormat="1" ht="12.75" customHeight="1">
      <c r="A340" s="128"/>
      <c r="B340" s="227" t="s">
        <v>278</v>
      </c>
      <c r="C340" s="31" t="s">
        <v>277</v>
      </c>
      <c r="D340" s="31" t="s">
        <v>279</v>
      </c>
      <c r="E340" s="31"/>
      <c r="F340" s="104">
        <f aca="true" t="shared" si="4" ref="F340:F345">F341</f>
        <v>309.7</v>
      </c>
    </row>
    <row r="341" spans="1:6" s="86" customFormat="1" ht="12.75" customHeight="1">
      <c r="A341" s="128"/>
      <c r="B341" s="227" t="s">
        <v>280</v>
      </c>
      <c r="C341" s="31" t="s">
        <v>277</v>
      </c>
      <c r="D341" s="31" t="s">
        <v>281</v>
      </c>
      <c r="E341" s="31"/>
      <c r="F341" s="104">
        <f t="shared" si="4"/>
        <v>309.7</v>
      </c>
    </row>
    <row r="342" spans="1:6" s="86" customFormat="1" ht="38.25" customHeight="1">
      <c r="A342" s="128"/>
      <c r="B342" s="223" t="s">
        <v>10</v>
      </c>
      <c r="C342" s="31" t="s">
        <v>277</v>
      </c>
      <c r="D342" s="31" t="s">
        <v>281</v>
      </c>
      <c r="E342" s="31" t="s">
        <v>273</v>
      </c>
      <c r="F342" s="104">
        <v>309.7</v>
      </c>
    </row>
    <row r="343" spans="1:6" s="86" customFormat="1" ht="51" customHeight="1" hidden="1">
      <c r="A343" s="129"/>
      <c r="B343" s="245" t="s">
        <v>282</v>
      </c>
      <c r="C343" s="100" t="s">
        <v>283</v>
      </c>
      <c r="D343" s="100"/>
      <c r="E343" s="100"/>
      <c r="F343" s="114">
        <f>F345</f>
        <v>0</v>
      </c>
    </row>
    <row r="344" spans="1:6" s="86" customFormat="1" ht="12.75" customHeight="1" hidden="1">
      <c r="A344" s="128"/>
      <c r="B344" s="227" t="s">
        <v>278</v>
      </c>
      <c r="C344" s="31" t="s">
        <v>283</v>
      </c>
      <c r="D344" s="31" t="s">
        <v>279</v>
      </c>
      <c r="E344" s="31"/>
      <c r="F344" s="104">
        <f t="shared" si="4"/>
        <v>0</v>
      </c>
    </row>
    <row r="345" spans="1:6" s="86" customFormat="1" ht="12.75" customHeight="1" hidden="1">
      <c r="A345" s="128"/>
      <c r="B345" s="227" t="s">
        <v>280</v>
      </c>
      <c r="C345" s="31" t="s">
        <v>283</v>
      </c>
      <c r="D345" s="31" t="s">
        <v>281</v>
      </c>
      <c r="E345" s="31"/>
      <c r="F345" s="104">
        <f t="shared" si="4"/>
        <v>0</v>
      </c>
    </row>
    <row r="346" spans="1:6" s="86" customFormat="1" ht="38.25" customHeight="1" hidden="1">
      <c r="A346" s="128"/>
      <c r="B346" s="223" t="s">
        <v>10</v>
      </c>
      <c r="C346" s="31" t="s">
        <v>283</v>
      </c>
      <c r="D346" s="31" t="s">
        <v>281</v>
      </c>
      <c r="E346" s="31" t="s">
        <v>273</v>
      </c>
      <c r="F346" s="104">
        <f>213+4.4-217.4</f>
        <v>0</v>
      </c>
    </row>
    <row r="347" spans="1:6" s="86" customFormat="1" ht="38.25" customHeight="1">
      <c r="A347" s="129"/>
      <c r="B347" s="245" t="s">
        <v>286</v>
      </c>
      <c r="C347" s="100" t="s">
        <v>287</v>
      </c>
      <c r="D347" s="100"/>
      <c r="E347" s="100"/>
      <c r="F347" s="114">
        <f>F349</f>
        <v>225.992</v>
      </c>
    </row>
    <row r="348" spans="1:6" s="86" customFormat="1" ht="12.75" customHeight="1">
      <c r="A348" s="128"/>
      <c r="B348" s="227" t="s">
        <v>278</v>
      </c>
      <c r="C348" s="31" t="s">
        <v>287</v>
      </c>
      <c r="D348" s="31" t="s">
        <v>279</v>
      </c>
      <c r="E348" s="31"/>
      <c r="F348" s="104">
        <f>F349</f>
        <v>225.992</v>
      </c>
    </row>
    <row r="349" spans="1:6" s="86" customFormat="1" ht="12.75" customHeight="1">
      <c r="A349" s="128"/>
      <c r="B349" s="227" t="s">
        <v>280</v>
      </c>
      <c r="C349" s="31" t="s">
        <v>287</v>
      </c>
      <c r="D349" s="31" t="s">
        <v>281</v>
      </c>
      <c r="E349" s="31"/>
      <c r="F349" s="104">
        <f>F350</f>
        <v>225.992</v>
      </c>
    </row>
    <row r="350" spans="1:6" s="86" customFormat="1" ht="25.5" customHeight="1">
      <c r="A350" s="128"/>
      <c r="B350" s="223" t="s">
        <v>288</v>
      </c>
      <c r="C350" s="31" t="s">
        <v>287</v>
      </c>
      <c r="D350" s="31" t="s">
        <v>281</v>
      </c>
      <c r="E350" s="31" t="s">
        <v>289</v>
      </c>
      <c r="F350" s="104">
        <v>225.992</v>
      </c>
    </row>
    <row r="351" spans="1:6" s="86" customFormat="1" ht="38.25" customHeight="1">
      <c r="A351" s="129"/>
      <c r="B351" s="245" t="s">
        <v>284</v>
      </c>
      <c r="C351" s="100" t="s">
        <v>285</v>
      </c>
      <c r="D351" s="100"/>
      <c r="E351" s="100"/>
      <c r="F351" s="114">
        <f>F353</f>
        <v>25.44</v>
      </c>
    </row>
    <row r="352" spans="1:6" s="86" customFormat="1" ht="12.75" customHeight="1">
      <c r="A352" s="128"/>
      <c r="B352" s="227" t="s">
        <v>278</v>
      </c>
      <c r="C352" s="31" t="s">
        <v>285</v>
      </c>
      <c r="D352" s="31" t="s">
        <v>279</v>
      </c>
      <c r="E352" s="31"/>
      <c r="F352" s="104">
        <f>F353</f>
        <v>25.44</v>
      </c>
    </row>
    <row r="353" spans="1:6" s="86" customFormat="1" ht="12.75" customHeight="1">
      <c r="A353" s="128"/>
      <c r="B353" s="227" t="s">
        <v>280</v>
      </c>
      <c r="C353" s="31" t="s">
        <v>285</v>
      </c>
      <c r="D353" s="31" t="s">
        <v>281</v>
      </c>
      <c r="E353" s="31"/>
      <c r="F353" s="104">
        <f>F354</f>
        <v>25.44</v>
      </c>
    </row>
    <row r="354" spans="1:6" s="86" customFormat="1" ht="38.25" customHeight="1">
      <c r="A354" s="128"/>
      <c r="B354" s="223" t="s">
        <v>10</v>
      </c>
      <c r="C354" s="31" t="s">
        <v>285</v>
      </c>
      <c r="D354" s="31" t="s">
        <v>281</v>
      </c>
      <c r="E354" s="31" t="s">
        <v>273</v>
      </c>
      <c r="F354" s="104">
        <v>25.44</v>
      </c>
    </row>
    <row r="355" spans="1:6" s="86" customFormat="1" ht="51" customHeight="1">
      <c r="A355" s="129"/>
      <c r="B355" s="247" t="s">
        <v>487</v>
      </c>
      <c r="C355" s="110" t="s">
        <v>290</v>
      </c>
      <c r="D355" s="100"/>
      <c r="E355" s="100"/>
      <c r="F355" s="114">
        <f>F356</f>
        <v>2</v>
      </c>
    </row>
    <row r="356" spans="1:6" s="86" customFormat="1" ht="25.5" customHeight="1">
      <c r="A356" s="128"/>
      <c r="B356" s="223" t="s">
        <v>73</v>
      </c>
      <c r="C356" s="32" t="s">
        <v>290</v>
      </c>
      <c r="D356" s="31" t="s">
        <v>101</v>
      </c>
      <c r="E356" s="31"/>
      <c r="F356" s="104">
        <f>F357</f>
        <v>2</v>
      </c>
    </row>
    <row r="357" spans="1:6" s="86" customFormat="1" ht="25.5" customHeight="1">
      <c r="A357" s="128"/>
      <c r="B357" s="223" t="s">
        <v>74</v>
      </c>
      <c r="C357" s="32" t="s">
        <v>290</v>
      </c>
      <c r="D357" s="31" t="s">
        <v>75</v>
      </c>
      <c r="E357" s="31"/>
      <c r="F357" s="104">
        <f aca="true" t="shared" si="5" ref="F357:F363">F358</f>
        <v>2</v>
      </c>
    </row>
    <row r="358" spans="1:6" s="86" customFormat="1" ht="25.5" customHeight="1">
      <c r="A358" s="128"/>
      <c r="B358" s="223" t="s">
        <v>156</v>
      </c>
      <c r="C358" s="32" t="s">
        <v>290</v>
      </c>
      <c r="D358" s="31" t="s">
        <v>75</v>
      </c>
      <c r="E358" s="31" t="s">
        <v>157</v>
      </c>
      <c r="F358" s="104">
        <v>2</v>
      </c>
    </row>
    <row r="359" spans="1:6" s="86" customFormat="1" ht="25.5" customHeight="1">
      <c r="A359" s="129"/>
      <c r="B359" s="247" t="s">
        <v>291</v>
      </c>
      <c r="C359" s="100" t="s">
        <v>292</v>
      </c>
      <c r="D359" s="100"/>
      <c r="E359" s="100"/>
      <c r="F359" s="114">
        <f t="shared" si="5"/>
        <v>819.877</v>
      </c>
    </row>
    <row r="360" spans="1:6" s="86" customFormat="1" ht="12.75" customHeight="1">
      <c r="A360" s="128"/>
      <c r="B360" s="223" t="s">
        <v>267</v>
      </c>
      <c r="C360" s="31" t="s">
        <v>293</v>
      </c>
      <c r="D360" s="31"/>
      <c r="E360" s="31"/>
      <c r="F360" s="104">
        <f t="shared" si="5"/>
        <v>819.877</v>
      </c>
    </row>
    <row r="361" spans="1:6" s="86" customFormat="1" ht="25.5" customHeight="1">
      <c r="A361" s="128"/>
      <c r="B361" s="223" t="s">
        <v>294</v>
      </c>
      <c r="C361" s="31" t="s">
        <v>295</v>
      </c>
      <c r="D361" s="31"/>
      <c r="E361" s="31"/>
      <c r="F361" s="104">
        <f t="shared" si="5"/>
        <v>819.877</v>
      </c>
    </row>
    <row r="362" spans="1:6" s="86" customFormat="1" ht="51" customHeight="1">
      <c r="A362" s="128"/>
      <c r="B362" s="223" t="s">
        <v>119</v>
      </c>
      <c r="C362" s="31" t="s">
        <v>295</v>
      </c>
      <c r="D362" s="31" t="s">
        <v>120</v>
      </c>
      <c r="E362" s="31"/>
      <c r="F362" s="104">
        <f t="shared" si="5"/>
        <v>819.877</v>
      </c>
    </row>
    <row r="363" spans="1:6" s="86" customFormat="1" ht="25.5" customHeight="1">
      <c r="A363" s="128"/>
      <c r="B363" s="223" t="s">
        <v>271</v>
      </c>
      <c r="C363" s="31" t="s">
        <v>295</v>
      </c>
      <c r="D363" s="31" t="s">
        <v>272</v>
      </c>
      <c r="E363" s="31"/>
      <c r="F363" s="104">
        <f t="shared" si="5"/>
        <v>819.877</v>
      </c>
    </row>
    <row r="364" spans="1:6" s="86" customFormat="1" ht="38.25" customHeight="1">
      <c r="A364" s="128"/>
      <c r="B364" s="223" t="s">
        <v>274</v>
      </c>
      <c r="C364" s="31" t="s">
        <v>295</v>
      </c>
      <c r="D364" s="31" t="s">
        <v>272</v>
      </c>
      <c r="E364" s="31" t="s">
        <v>275</v>
      </c>
      <c r="F364" s="104">
        <v>819.877</v>
      </c>
    </row>
    <row r="365" spans="1:6" s="86" customFormat="1" ht="25.5" customHeight="1">
      <c r="A365" s="129"/>
      <c r="B365" s="247" t="s">
        <v>296</v>
      </c>
      <c r="C365" s="100" t="s">
        <v>297</v>
      </c>
      <c r="D365" s="110"/>
      <c r="E365" s="110"/>
      <c r="F365" s="114">
        <f>F366</f>
        <v>1754.743</v>
      </c>
    </row>
    <row r="366" spans="1:6" s="86" customFormat="1" ht="12.75" customHeight="1">
      <c r="A366" s="128"/>
      <c r="B366" s="223" t="s">
        <v>267</v>
      </c>
      <c r="C366" s="31" t="s">
        <v>298</v>
      </c>
      <c r="D366" s="32"/>
      <c r="E366" s="32"/>
      <c r="F366" s="104">
        <f>F367</f>
        <v>1754.743</v>
      </c>
    </row>
    <row r="367" spans="1:6" s="86" customFormat="1" ht="12.75" customHeight="1">
      <c r="A367" s="128"/>
      <c r="B367" s="223" t="s">
        <v>299</v>
      </c>
      <c r="C367" s="31" t="s">
        <v>300</v>
      </c>
      <c r="D367" s="32"/>
      <c r="E367" s="32"/>
      <c r="F367" s="104">
        <f>F368</f>
        <v>1754.743</v>
      </c>
    </row>
    <row r="368" spans="1:6" s="86" customFormat="1" ht="51" customHeight="1">
      <c r="A368" s="128"/>
      <c r="B368" s="223" t="s">
        <v>119</v>
      </c>
      <c r="C368" s="31" t="s">
        <v>300</v>
      </c>
      <c r="D368" s="32">
        <v>100</v>
      </c>
      <c r="E368" s="32"/>
      <c r="F368" s="104">
        <f>F369</f>
        <v>1754.743</v>
      </c>
    </row>
    <row r="369" spans="1:6" s="86" customFormat="1" ht="25.5" customHeight="1">
      <c r="A369" s="128"/>
      <c r="B369" s="223" t="s">
        <v>271</v>
      </c>
      <c r="C369" s="31" t="s">
        <v>300</v>
      </c>
      <c r="D369" s="31" t="s">
        <v>272</v>
      </c>
      <c r="E369" s="32"/>
      <c r="F369" s="104">
        <f>F370</f>
        <v>1754.743</v>
      </c>
    </row>
    <row r="370" spans="1:6" s="86" customFormat="1" ht="38.25" customHeight="1">
      <c r="A370" s="128"/>
      <c r="B370" s="223" t="s">
        <v>10</v>
      </c>
      <c r="C370" s="31" t="s">
        <v>300</v>
      </c>
      <c r="D370" s="31" t="s">
        <v>272</v>
      </c>
      <c r="E370" s="31" t="s">
        <v>273</v>
      </c>
      <c r="F370" s="104">
        <f>1253.743+385+116</f>
        <v>1754.743</v>
      </c>
    </row>
    <row r="371" spans="1:6" s="86" customFormat="1" ht="25.5" customHeight="1">
      <c r="A371" s="95">
        <v>14</v>
      </c>
      <c r="B371" s="246" t="s">
        <v>301</v>
      </c>
      <c r="C371" s="97" t="s">
        <v>302</v>
      </c>
      <c r="D371" s="130"/>
      <c r="E371" s="111"/>
      <c r="F371" s="98">
        <f>F372</f>
        <v>328</v>
      </c>
    </row>
    <row r="372" spans="1:6" s="86" customFormat="1" ht="12.75" customHeight="1">
      <c r="A372" s="131"/>
      <c r="B372" s="223" t="s">
        <v>267</v>
      </c>
      <c r="C372" s="32" t="s">
        <v>303</v>
      </c>
      <c r="D372" s="35"/>
      <c r="E372" s="31"/>
      <c r="F372" s="103">
        <f>F373</f>
        <v>328</v>
      </c>
    </row>
    <row r="373" spans="1:6" s="86" customFormat="1" ht="12.75" customHeight="1">
      <c r="A373" s="131"/>
      <c r="B373" s="223" t="s">
        <v>267</v>
      </c>
      <c r="C373" s="32" t="s">
        <v>304</v>
      </c>
      <c r="D373" s="35"/>
      <c r="E373" s="31"/>
      <c r="F373" s="103">
        <f>F374</f>
        <v>328</v>
      </c>
    </row>
    <row r="374" spans="1:6" s="86" customFormat="1" ht="12.75" customHeight="1">
      <c r="A374" s="131"/>
      <c r="B374" s="223" t="s">
        <v>305</v>
      </c>
      <c r="C374" s="31" t="s">
        <v>306</v>
      </c>
      <c r="D374" s="35"/>
      <c r="E374" s="31"/>
      <c r="F374" s="103">
        <f>F375+F379+F381</f>
        <v>328</v>
      </c>
    </row>
    <row r="375" spans="1:6" s="86" customFormat="1" ht="25.5" customHeight="1">
      <c r="A375" s="131"/>
      <c r="B375" s="223" t="s">
        <v>73</v>
      </c>
      <c r="C375" s="31" t="s">
        <v>306</v>
      </c>
      <c r="D375" s="35" t="s">
        <v>101</v>
      </c>
      <c r="E375" s="31"/>
      <c r="F375" s="103">
        <f>F376</f>
        <v>300</v>
      </c>
    </row>
    <row r="376" spans="1:6" s="86" customFormat="1" ht="25.5">
      <c r="A376" s="128"/>
      <c r="B376" s="223" t="s">
        <v>74</v>
      </c>
      <c r="C376" s="31" t="s">
        <v>306</v>
      </c>
      <c r="D376" s="35" t="s">
        <v>75</v>
      </c>
      <c r="E376" s="31"/>
      <c r="F376" s="104">
        <f>F377</f>
        <v>300</v>
      </c>
    </row>
    <row r="377" spans="1:6" s="86" customFormat="1" ht="12.75" customHeight="1">
      <c r="A377" s="128"/>
      <c r="B377" s="223" t="s">
        <v>235</v>
      </c>
      <c r="C377" s="31" t="s">
        <v>306</v>
      </c>
      <c r="D377" s="31" t="s">
        <v>75</v>
      </c>
      <c r="E377" s="31" t="s">
        <v>236</v>
      </c>
      <c r="F377" s="104">
        <v>300</v>
      </c>
    </row>
    <row r="378" spans="1:6" s="86" customFormat="1" ht="12.75" customHeight="1">
      <c r="A378" s="128"/>
      <c r="B378" s="223" t="s">
        <v>124</v>
      </c>
      <c r="C378" s="31" t="s">
        <v>306</v>
      </c>
      <c r="D378" s="31" t="s">
        <v>125</v>
      </c>
      <c r="E378" s="31"/>
      <c r="F378" s="104">
        <f>F379+F381</f>
        <v>28</v>
      </c>
    </row>
    <row r="379" spans="1:6" s="86" customFormat="1" ht="12.75" customHeight="1" hidden="1">
      <c r="A379" s="128"/>
      <c r="B379" s="223" t="s">
        <v>307</v>
      </c>
      <c r="C379" s="31" t="s">
        <v>306</v>
      </c>
      <c r="D379" s="31" t="s">
        <v>308</v>
      </c>
      <c r="E379" s="31"/>
      <c r="F379" s="104">
        <f>F380</f>
        <v>0</v>
      </c>
    </row>
    <row r="380" spans="1:6" s="86" customFormat="1" ht="12.75" customHeight="1" hidden="1">
      <c r="A380" s="128"/>
      <c r="B380" s="223" t="s">
        <v>235</v>
      </c>
      <c r="C380" s="31" t="s">
        <v>306</v>
      </c>
      <c r="D380" s="31" t="s">
        <v>308</v>
      </c>
      <c r="E380" s="31" t="s">
        <v>236</v>
      </c>
      <c r="F380" s="104">
        <v>0</v>
      </c>
    </row>
    <row r="381" spans="1:6" s="86" customFormat="1" ht="12.75" customHeight="1">
      <c r="A381" s="128"/>
      <c r="B381" s="223" t="s">
        <v>126</v>
      </c>
      <c r="C381" s="31" t="s">
        <v>306</v>
      </c>
      <c r="D381" s="31" t="s">
        <v>127</v>
      </c>
      <c r="E381" s="31"/>
      <c r="F381" s="104">
        <f>F382</f>
        <v>28</v>
      </c>
    </row>
    <row r="382" spans="1:6" s="86" customFormat="1" ht="12.75" customHeight="1">
      <c r="A382" s="128"/>
      <c r="B382" s="223" t="s">
        <v>235</v>
      </c>
      <c r="C382" s="31" t="s">
        <v>306</v>
      </c>
      <c r="D382" s="31" t="s">
        <v>127</v>
      </c>
      <c r="E382" s="31" t="s">
        <v>236</v>
      </c>
      <c r="F382" s="104">
        <v>28</v>
      </c>
    </row>
    <row r="383" spans="1:6" s="86" customFormat="1" ht="27" hidden="1">
      <c r="A383" s="95">
        <v>16</v>
      </c>
      <c r="B383" s="246" t="s">
        <v>309</v>
      </c>
      <c r="C383" s="97" t="s">
        <v>310</v>
      </c>
      <c r="D383" s="130"/>
      <c r="E383" s="111"/>
      <c r="F383" s="98">
        <f>F384</f>
        <v>0</v>
      </c>
    </row>
    <row r="384" spans="1:6" s="86" customFormat="1" ht="12.75" customHeight="1" hidden="1">
      <c r="A384" s="131"/>
      <c r="B384" s="223" t="s">
        <v>267</v>
      </c>
      <c r="C384" s="31" t="s">
        <v>513</v>
      </c>
      <c r="D384" s="35"/>
      <c r="E384" s="31"/>
      <c r="F384" s="132">
        <f>F386</f>
        <v>0</v>
      </c>
    </row>
    <row r="385" spans="1:6" s="86" customFormat="1" ht="12.75" customHeight="1" hidden="1">
      <c r="A385" s="131"/>
      <c r="B385" s="223" t="s">
        <v>267</v>
      </c>
      <c r="C385" s="31" t="s">
        <v>311</v>
      </c>
      <c r="D385" s="35"/>
      <c r="E385" s="31"/>
      <c r="F385" s="132">
        <f>F386</f>
        <v>0</v>
      </c>
    </row>
    <row r="386" spans="1:6" s="86" customFormat="1" ht="25.5" hidden="1">
      <c r="A386" s="128"/>
      <c r="B386" s="223" t="s">
        <v>117</v>
      </c>
      <c r="C386" s="31" t="s">
        <v>312</v>
      </c>
      <c r="D386" s="35"/>
      <c r="E386" s="31"/>
      <c r="F386" s="104">
        <f>F387+F390+F394</f>
        <v>0</v>
      </c>
    </row>
    <row r="387" spans="1:6" s="86" customFormat="1" ht="51" hidden="1">
      <c r="A387" s="128"/>
      <c r="B387" s="223" t="s">
        <v>119</v>
      </c>
      <c r="C387" s="31" t="s">
        <v>312</v>
      </c>
      <c r="D387" s="35" t="s">
        <v>120</v>
      </c>
      <c r="E387" s="31"/>
      <c r="F387" s="104">
        <f>F388</f>
        <v>0</v>
      </c>
    </row>
    <row r="388" spans="1:6" s="86" customFormat="1" ht="12.75" customHeight="1" hidden="1">
      <c r="A388" s="128"/>
      <c r="B388" s="223" t="s">
        <v>121</v>
      </c>
      <c r="C388" s="31" t="s">
        <v>312</v>
      </c>
      <c r="D388" s="31" t="s">
        <v>130</v>
      </c>
      <c r="E388" s="32"/>
      <c r="F388" s="104">
        <f>F389</f>
        <v>0</v>
      </c>
    </row>
    <row r="389" spans="1:6" s="86" customFormat="1" ht="15" hidden="1">
      <c r="A389" s="128"/>
      <c r="B389" s="223" t="s">
        <v>313</v>
      </c>
      <c r="C389" s="31" t="s">
        <v>312</v>
      </c>
      <c r="D389" s="31" t="s">
        <v>130</v>
      </c>
      <c r="E389" s="31" t="s">
        <v>314</v>
      </c>
      <c r="F389" s="104">
        <v>0</v>
      </c>
    </row>
    <row r="390" spans="1:6" s="86" customFormat="1" ht="25.5" hidden="1">
      <c r="A390" s="128"/>
      <c r="B390" s="223" t="s">
        <v>73</v>
      </c>
      <c r="C390" s="31" t="s">
        <v>312</v>
      </c>
      <c r="D390" s="31" t="s">
        <v>101</v>
      </c>
      <c r="E390" s="31"/>
      <c r="F390" s="104">
        <f>F391</f>
        <v>0</v>
      </c>
    </row>
    <row r="391" spans="1:6" s="86" customFormat="1" ht="25.5" hidden="1">
      <c r="A391" s="128"/>
      <c r="B391" s="223" t="s">
        <v>74</v>
      </c>
      <c r="C391" s="31" t="s">
        <v>312</v>
      </c>
      <c r="D391" s="31" t="s">
        <v>75</v>
      </c>
      <c r="E391" s="32"/>
      <c r="F391" s="104">
        <f>F392</f>
        <v>0</v>
      </c>
    </row>
    <row r="392" spans="1:6" s="86" customFormat="1" ht="12.75" customHeight="1" hidden="1">
      <c r="A392" s="128"/>
      <c r="B392" s="223" t="s">
        <v>313</v>
      </c>
      <c r="C392" s="31" t="s">
        <v>312</v>
      </c>
      <c r="D392" s="31" t="s">
        <v>75</v>
      </c>
      <c r="E392" s="31" t="s">
        <v>314</v>
      </c>
      <c r="F392" s="104">
        <v>0</v>
      </c>
    </row>
    <row r="393" spans="1:6" s="86" customFormat="1" ht="12.75" customHeight="1" hidden="1">
      <c r="A393" s="128"/>
      <c r="B393" s="223" t="s">
        <v>124</v>
      </c>
      <c r="C393" s="31" t="s">
        <v>312</v>
      </c>
      <c r="D393" s="31" t="s">
        <v>125</v>
      </c>
      <c r="E393" s="31"/>
      <c r="F393" s="104">
        <f>F394</f>
        <v>0</v>
      </c>
    </row>
    <row r="394" spans="1:6" s="86" customFormat="1" ht="12.75" customHeight="1" hidden="1">
      <c r="A394" s="128"/>
      <c r="B394" s="223" t="s">
        <v>126</v>
      </c>
      <c r="C394" s="31" t="s">
        <v>312</v>
      </c>
      <c r="D394" s="31" t="s">
        <v>127</v>
      </c>
      <c r="E394" s="32"/>
      <c r="F394" s="104">
        <f>F395</f>
        <v>0</v>
      </c>
    </row>
    <row r="395" spans="1:6" s="86" customFormat="1" ht="12.75" customHeight="1" hidden="1">
      <c r="A395" s="128"/>
      <c r="B395" s="223" t="s">
        <v>313</v>
      </c>
      <c r="C395" s="31" t="s">
        <v>312</v>
      </c>
      <c r="D395" s="31" t="s">
        <v>127</v>
      </c>
      <c r="E395" s="31" t="s">
        <v>314</v>
      </c>
      <c r="F395" s="104">
        <v>0</v>
      </c>
    </row>
    <row r="396" spans="1:6" s="86" customFormat="1" ht="38.25" customHeight="1">
      <c r="A396" s="95">
        <v>15</v>
      </c>
      <c r="B396" s="254" t="s">
        <v>315</v>
      </c>
      <c r="C396" s="124" t="s">
        <v>316</v>
      </c>
      <c r="D396" s="119"/>
      <c r="E396" s="119"/>
      <c r="F396" s="98">
        <f>F397</f>
        <v>4987</v>
      </c>
    </row>
    <row r="397" spans="1:6" s="86" customFormat="1" ht="12.75" customHeight="1">
      <c r="A397" s="131"/>
      <c r="B397" s="223" t="s">
        <v>267</v>
      </c>
      <c r="C397" s="35" t="s">
        <v>317</v>
      </c>
      <c r="D397" s="32"/>
      <c r="E397" s="32"/>
      <c r="F397" s="103">
        <f>F398</f>
        <v>4987</v>
      </c>
    </row>
    <row r="398" spans="1:6" s="86" customFormat="1" ht="12.75" customHeight="1">
      <c r="A398" s="131"/>
      <c r="B398" s="223" t="s">
        <v>267</v>
      </c>
      <c r="C398" s="35" t="s">
        <v>318</v>
      </c>
      <c r="D398" s="32"/>
      <c r="E398" s="32"/>
      <c r="F398" s="103">
        <f>F399+F405+F409+F413+F417+F423+F430+F437+F443+F447+F454</f>
        <v>4987</v>
      </c>
    </row>
    <row r="399" spans="1:6" s="86" customFormat="1" ht="25.5" hidden="1">
      <c r="A399" s="99"/>
      <c r="B399" s="247" t="s">
        <v>117</v>
      </c>
      <c r="C399" s="126" t="s">
        <v>319</v>
      </c>
      <c r="D399" s="110"/>
      <c r="E399" s="110"/>
      <c r="F399" s="102">
        <f>F400+F403</f>
        <v>0</v>
      </c>
    </row>
    <row r="400" spans="1:6" s="86" customFormat="1" ht="25.5" hidden="1">
      <c r="A400" s="131"/>
      <c r="B400" s="223" t="s">
        <v>73</v>
      </c>
      <c r="C400" s="35" t="s">
        <v>319</v>
      </c>
      <c r="D400" s="32">
        <v>200</v>
      </c>
      <c r="E400" s="32"/>
      <c r="F400" s="103">
        <f>F401</f>
        <v>0</v>
      </c>
    </row>
    <row r="401" spans="1:6" s="86" customFormat="1" ht="25.5" hidden="1">
      <c r="A401" s="131"/>
      <c r="B401" s="223" t="s">
        <v>74</v>
      </c>
      <c r="C401" s="35" t="s">
        <v>319</v>
      </c>
      <c r="D401" s="32">
        <v>240</v>
      </c>
      <c r="E401" s="32"/>
      <c r="F401" s="103">
        <f>F402</f>
        <v>0</v>
      </c>
    </row>
    <row r="402" spans="1:6" s="86" customFormat="1" ht="12.75" customHeight="1" hidden="1">
      <c r="A402" s="131"/>
      <c r="B402" s="223" t="s">
        <v>122</v>
      </c>
      <c r="C402" s="35" t="s">
        <v>319</v>
      </c>
      <c r="D402" s="32">
        <v>240</v>
      </c>
      <c r="E402" s="31" t="s">
        <v>123</v>
      </c>
      <c r="F402" s="103">
        <v>0</v>
      </c>
    </row>
    <row r="403" spans="1:6" s="86" customFormat="1" ht="12.75" customHeight="1" hidden="1">
      <c r="A403" s="131"/>
      <c r="B403" s="223" t="s">
        <v>307</v>
      </c>
      <c r="C403" s="35" t="s">
        <v>319</v>
      </c>
      <c r="D403" s="32">
        <v>830</v>
      </c>
      <c r="E403" s="32"/>
      <c r="F403" s="103">
        <f>F404</f>
        <v>0</v>
      </c>
    </row>
    <row r="404" spans="1:6" s="86" customFormat="1" ht="12.75" customHeight="1" hidden="1">
      <c r="A404" s="131"/>
      <c r="B404" s="223" t="s">
        <v>122</v>
      </c>
      <c r="C404" s="35" t="s">
        <v>319</v>
      </c>
      <c r="D404" s="32">
        <v>830</v>
      </c>
      <c r="E404" s="31" t="s">
        <v>123</v>
      </c>
      <c r="F404" s="103">
        <v>0</v>
      </c>
    </row>
    <row r="405" spans="1:6" s="86" customFormat="1" ht="25.5" customHeight="1">
      <c r="A405" s="99"/>
      <c r="B405" s="247" t="s">
        <v>321</v>
      </c>
      <c r="C405" s="110" t="s">
        <v>322</v>
      </c>
      <c r="D405" s="110"/>
      <c r="E405" s="110"/>
      <c r="F405" s="114">
        <f>F407</f>
        <v>385</v>
      </c>
    </row>
    <row r="406" spans="1:6" s="86" customFormat="1" ht="12.75" customHeight="1">
      <c r="A406" s="131"/>
      <c r="B406" s="223" t="s">
        <v>323</v>
      </c>
      <c r="C406" s="32" t="s">
        <v>322</v>
      </c>
      <c r="D406" s="32">
        <v>300</v>
      </c>
      <c r="E406" s="32"/>
      <c r="F406" s="104">
        <f>F407</f>
        <v>385</v>
      </c>
    </row>
    <row r="407" spans="1:6" s="86" customFormat="1" ht="25.5" customHeight="1">
      <c r="A407" s="131"/>
      <c r="B407" s="223" t="s">
        <v>324</v>
      </c>
      <c r="C407" s="32" t="s">
        <v>322</v>
      </c>
      <c r="D407" s="31" t="s">
        <v>325</v>
      </c>
      <c r="E407" s="32"/>
      <c r="F407" s="104">
        <f>F408</f>
        <v>385</v>
      </c>
    </row>
    <row r="408" spans="1:6" s="86" customFormat="1" ht="12.75" customHeight="1">
      <c r="A408" s="131"/>
      <c r="B408" s="223" t="s">
        <v>326</v>
      </c>
      <c r="C408" s="32" t="s">
        <v>322</v>
      </c>
      <c r="D408" s="31" t="s">
        <v>325</v>
      </c>
      <c r="E408" s="32">
        <v>1001</v>
      </c>
      <c r="F408" s="104">
        <v>385</v>
      </c>
    </row>
    <row r="409" spans="1:6" s="86" customFormat="1" ht="25.5" customHeight="1">
      <c r="A409" s="99"/>
      <c r="B409" s="247" t="s">
        <v>327</v>
      </c>
      <c r="C409" s="100" t="s">
        <v>328</v>
      </c>
      <c r="D409" s="110"/>
      <c r="E409" s="110"/>
      <c r="F409" s="114">
        <f>F411</f>
        <v>100</v>
      </c>
    </row>
    <row r="410" spans="1:6" s="86" customFormat="1" ht="12.75" customHeight="1">
      <c r="A410" s="131"/>
      <c r="B410" s="223" t="s">
        <v>124</v>
      </c>
      <c r="C410" s="31" t="s">
        <v>328</v>
      </c>
      <c r="D410" s="32">
        <v>800</v>
      </c>
      <c r="E410" s="32"/>
      <c r="F410" s="104">
        <f aca="true" t="shared" si="6" ref="F410:F415">F411</f>
        <v>100</v>
      </c>
    </row>
    <row r="411" spans="1:6" s="86" customFormat="1" ht="12.75" customHeight="1">
      <c r="A411" s="131"/>
      <c r="B411" s="223" t="s">
        <v>329</v>
      </c>
      <c r="C411" s="31" t="s">
        <v>328</v>
      </c>
      <c r="D411" s="31" t="s">
        <v>330</v>
      </c>
      <c r="E411" s="32"/>
      <c r="F411" s="104">
        <f t="shared" si="6"/>
        <v>100</v>
      </c>
    </row>
    <row r="412" spans="1:6" s="86" customFormat="1" ht="12.75" customHeight="1">
      <c r="A412" s="131"/>
      <c r="B412" s="223" t="s">
        <v>331</v>
      </c>
      <c r="C412" s="31" t="s">
        <v>328</v>
      </c>
      <c r="D412" s="31" t="s">
        <v>330</v>
      </c>
      <c r="E412" s="31" t="s">
        <v>332</v>
      </c>
      <c r="F412" s="104">
        <v>100</v>
      </c>
    </row>
    <row r="413" spans="1:6" s="86" customFormat="1" ht="12.75" customHeight="1">
      <c r="A413" s="99"/>
      <c r="B413" s="247" t="s">
        <v>333</v>
      </c>
      <c r="C413" s="126" t="s">
        <v>334</v>
      </c>
      <c r="D413" s="100"/>
      <c r="E413" s="100"/>
      <c r="F413" s="114">
        <f t="shared" si="6"/>
        <v>200</v>
      </c>
    </row>
    <row r="414" spans="1:6" s="86" customFormat="1" ht="25.5" customHeight="1">
      <c r="A414" s="131"/>
      <c r="B414" s="223" t="s">
        <v>73</v>
      </c>
      <c r="C414" s="35" t="s">
        <v>451</v>
      </c>
      <c r="D414" s="31" t="s">
        <v>101</v>
      </c>
      <c r="E414" s="31"/>
      <c r="F414" s="104">
        <f t="shared" si="6"/>
        <v>200</v>
      </c>
    </row>
    <row r="415" spans="1:6" s="86" customFormat="1" ht="25.5" customHeight="1">
      <c r="A415" s="131"/>
      <c r="B415" s="223" t="s">
        <v>74</v>
      </c>
      <c r="C415" s="35" t="s">
        <v>334</v>
      </c>
      <c r="D415" s="31" t="s">
        <v>75</v>
      </c>
      <c r="E415" s="31"/>
      <c r="F415" s="104">
        <f t="shared" si="6"/>
        <v>200</v>
      </c>
    </row>
    <row r="416" spans="1:6" s="86" customFormat="1" ht="12.75" customHeight="1">
      <c r="A416" s="131"/>
      <c r="B416" s="223" t="s">
        <v>224</v>
      </c>
      <c r="C416" s="35" t="s">
        <v>334</v>
      </c>
      <c r="D416" s="31" t="s">
        <v>75</v>
      </c>
      <c r="E416" s="31" t="s">
        <v>225</v>
      </c>
      <c r="F416" s="104">
        <v>200</v>
      </c>
    </row>
    <row r="417" spans="1:6" s="86" customFormat="1" ht="38.25" customHeight="1">
      <c r="A417" s="99"/>
      <c r="B417" s="247" t="s">
        <v>336</v>
      </c>
      <c r="C417" s="110" t="s">
        <v>335</v>
      </c>
      <c r="D417" s="100"/>
      <c r="E417" s="100"/>
      <c r="F417" s="114">
        <f>F418+F421</f>
        <v>1046</v>
      </c>
    </row>
    <row r="418" spans="1:6" s="86" customFormat="1" ht="25.5" customHeight="1">
      <c r="A418" s="131"/>
      <c r="B418" s="223" t="s">
        <v>73</v>
      </c>
      <c r="C418" s="32" t="s">
        <v>335</v>
      </c>
      <c r="D418" s="31" t="s">
        <v>101</v>
      </c>
      <c r="E418" s="31"/>
      <c r="F418" s="104">
        <f>F419</f>
        <v>1046</v>
      </c>
    </row>
    <row r="419" spans="1:6" s="86" customFormat="1" ht="25.5" customHeight="1">
      <c r="A419" s="131"/>
      <c r="B419" s="223" t="s">
        <v>74</v>
      </c>
      <c r="C419" s="32" t="s">
        <v>335</v>
      </c>
      <c r="D419" s="31" t="s">
        <v>75</v>
      </c>
      <c r="E419" s="31"/>
      <c r="F419" s="104">
        <f>F420</f>
        <v>1046</v>
      </c>
    </row>
    <row r="420" spans="1:6" s="86" customFormat="1" ht="12.75" customHeight="1">
      <c r="A420" s="131"/>
      <c r="B420" s="237" t="s">
        <v>195</v>
      </c>
      <c r="C420" s="32" t="s">
        <v>335</v>
      </c>
      <c r="D420" s="31" t="s">
        <v>75</v>
      </c>
      <c r="E420" s="31" t="s">
        <v>196</v>
      </c>
      <c r="F420" s="104">
        <f>870+176</f>
        <v>1046</v>
      </c>
    </row>
    <row r="421" spans="1:6" s="86" customFormat="1" ht="12.75" customHeight="1" hidden="1">
      <c r="A421" s="131"/>
      <c r="B421" s="237" t="s">
        <v>307</v>
      </c>
      <c r="C421" s="32" t="s">
        <v>335</v>
      </c>
      <c r="D421" s="31" t="s">
        <v>308</v>
      </c>
      <c r="E421" s="31"/>
      <c r="F421" s="104">
        <f>F422</f>
        <v>0</v>
      </c>
    </row>
    <row r="422" spans="1:6" s="86" customFormat="1" ht="12.75" customHeight="1" hidden="1">
      <c r="A422" s="131"/>
      <c r="B422" s="237" t="s">
        <v>195</v>
      </c>
      <c r="C422" s="32" t="s">
        <v>335</v>
      </c>
      <c r="D422" s="31" t="s">
        <v>308</v>
      </c>
      <c r="E422" s="31" t="s">
        <v>196</v>
      </c>
      <c r="F422" s="104">
        <v>0</v>
      </c>
    </row>
    <row r="423" spans="1:6" s="86" customFormat="1" ht="12.75" customHeight="1" hidden="1">
      <c r="A423" s="99"/>
      <c r="B423" s="247" t="s">
        <v>337</v>
      </c>
      <c r="C423" s="100" t="s">
        <v>354</v>
      </c>
      <c r="D423" s="100"/>
      <c r="E423" s="100"/>
      <c r="F423" s="114">
        <f>F424+F427</f>
        <v>0</v>
      </c>
    </row>
    <row r="424" spans="1:6" s="86" customFormat="1" ht="12.75" customHeight="1" hidden="1">
      <c r="A424" s="131"/>
      <c r="B424" s="223" t="s">
        <v>73</v>
      </c>
      <c r="C424" s="31" t="s">
        <v>354</v>
      </c>
      <c r="D424" s="31" t="s">
        <v>101</v>
      </c>
      <c r="E424" s="31"/>
      <c r="F424" s="104">
        <f>F425</f>
        <v>0</v>
      </c>
    </row>
    <row r="425" spans="1:6" s="86" customFormat="1" ht="25.5" hidden="1">
      <c r="A425" s="131"/>
      <c r="B425" s="223" t="s">
        <v>74</v>
      </c>
      <c r="C425" s="31" t="s">
        <v>354</v>
      </c>
      <c r="D425" s="31" t="s">
        <v>75</v>
      </c>
      <c r="E425" s="31"/>
      <c r="F425" s="104">
        <f>F426</f>
        <v>0</v>
      </c>
    </row>
    <row r="426" spans="1:6" s="86" customFormat="1" ht="12.75" customHeight="1" hidden="1">
      <c r="A426" s="131"/>
      <c r="B426" s="237" t="s">
        <v>167</v>
      </c>
      <c r="C426" s="31" t="s">
        <v>354</v>
      </c>
      <c r="D426" s="31" t="s">
        <v>75</v>
      </c>
      <c r="E426" s="31" t="s">
        <v>338</v>
      </c>
      <c r="F426" s="104">
        <v>0</v>
      </c>
    </row>
    <row r="427" spans="1:6" s="86" customFormat="1" ht="12.75" customHeight="1" hidden="1">
      <c r="A427" s="131"/>
      <c r="B427" s="237" t="s">
        <v>323</v>
      </c>
      <c r="C427" s="31" t="s">
        <v>354</v>
      </c>
      <c r="D427" s="31" t="s">
        <v>339</v>
      </c>
      <c r="E427" s="31"/>
      <c r="F427" s="104">
        <f>F428</f>
        <v>0</v>
      </c>
    </row>
    <row r="428" spans="1:6" s="86" customFormat="1" ht="12.75" customHeight="1" hidden="1">
      <c r="A428" s="131"/>
      <c r="B428" s="223" t="s">
        <v>340</v>
      </c>
      <c r="C428" s="31" t="s">
        <v>354</v>
      </c>
      <c r="D428" s="31" t="s">
        <v>341</v>
      </c>
      <c r="E428" s="31"/>
      <c r="F428" s="104">
        <f>F429</f>
        <v>0</v>
      </c>
    </row>
    <row r="429" spans="1:6" s="86" customFormat="1" ht="12.75" customHeight="1" hidden="1">
      <c r="A429" s="131"/>
      <c r="B429" s="237" t="s">
        <v>167</v>
      </c>
      <c r="C429" s="31" t="s">
        <v>354</v>
      </c>
      <c r="D429" s="31" t="s">
        <v>341</v>
      </c>
      <c r="E429" s="31" t="s">
        <v>338</v>
      </c>
      <c r="F429" s="104">
        <v>0</v>
      </c>
    </row>
    <row r="430" spans="1:6" s="86" customFormat="1" ht="25.5" hidden="1">
      <c r="A430" s="99"/>
      <c r="B430" s="245" t="s">
        <v>213</v>
      </c>
      <c r="C430" s="126" t="s">
        <v>342</v>
      </c>
      <c r="D430" s="110"/>
      <c r="E430" s="100"/>
      <c r="F430" s="114">
        <f>F431+F435</f>
        <v>0</v>
      </c>
    </row>
    <row r="431" spans="1:6" s="86" customFormat="1" ht="25.5" hidden="1">
      <c r="A431" s="131"/>
      <c r="B431" s="227" t="s">
        <v>73</v>
      </c>
      <c r="C431" s="35" t="s">
        <v>342</v>
      </c>
      <c r="D431" s="32">
        <v>200</v>
      </c>
      <c r="E431" s="31"/>
      <c r="F431" s="104">
        <f>F432</f>
        <v>0</v>
      </c>
    </row>
    <row r="432" spans="1:6" s="86" customFormat="1" ht="25.5" hidden="1">
      <c r="A432" s="131"/>
      <c r="B432" s="223" t="s">
        <v>74</v>
      </c>
      <c r="C432" s="35" t="s">
        <v>342</v>
      </c>
      <c r="D432" s="32">
        <v>240</v>
      </c>
      <c r="E432" s="31"/>
      <c r="F432" s="104">
        <f>F433</f>
        <v>0</v>
      </c>
    </row>
    <row r="433" spans="1:6" s="86" customFormat="1" ht="12.75" customHeight="1" hidden="1">
      <c r="A433" s="131"/>
      <c r="B433" s="223" t="s">
        <v>186</v>
      </c>
      <c r="C433" s="35" t="s">
        <v>342</v>
      </c>
      <c r="D433" s="31" t="s">
        <v>75</v>
      </c>
      <c r="E433" s="31" t="s">
        <v>187</v>
      </c>
      <c r="F433" s="104">
        <v>0</v>
      </c>
    </row>
    <row r="434" spans="1:6" s="86" customFormat="1" ht="12.75" customHeight="1" hidden="1">
      <c r="A434" s="131"/>
      <c r="B434" s="223" t="s">
        <v>124</v>
      </c>
      <c r="C434" s="35" t="s">
        <v>342</v>
      </c>
      <c r="D434" s="31" t="s">
        <v>125</v>
      </c>
      <c r="E434" s="31"/>
      <c r="F434" s="104">
        <f>F435</f>
        <v>0</v>
      </c>
    </row>
    <row r="435" spans="1:6" s="86" customFormat="1" ht="12.75" customHeight="1" hidden="1">
      <c r="A435" s="131"/>
      <c r="B435" s="223" t="s">
        <v>307</v>
      </c>
      <c r="C435" s="35" t="s">
        <v>342</v>
      </c>
      <c r="D435" s="31" t="s">
        <v>308</v>
      </c>
      <c r="E435" s="31"/>
      <c r="F435" s="104">
        <f>F436</f>
        <v>0</v>
      </c>
    </row>
    <row r="436" spans="1:6" s="86" customFormat="1" ht="12.75" customHeight="1" hidden="1">
      <c r="A436" s="131"/>
      <c r="B436" s="223" t="s">
        <v>186</v>
      </c>
      <c r="C436" s="35" t="s">
        <v>342</v>
      </c>
      <c r="D436" s="31" t="s">
        <v>308</v>
      </c>
      <c r="E436" s="31" t="s">
        <v>187</v>
      </c>
      <c r="F436" s="104">
        <v>0</v>
      </c>
    </row>
    <row r="437" spans="1:6" s="86" customFormat="1" ht="12.75" customHeight="1">
      <c r="A437" s="129"/>
      <c r="B437" s="247" t="s">
        <v>343</v>
      </c>
      <c r="C437" s="126" t="s">
        <v>344</v>
      </c>
      <c r="D437" s="100"/>
      <c r="E437" s="100"/>
      <c r="F437" s="114">
        <f>F438+F441</f>
        <v>2519</v>
      </c>
    </row>
    <row r="438" spans="1:6" s="86" customFormat="1" ht="12.75" customHeight="1">
      <c r="A438" s="128"/>
      <c r="B438" s="223" t="s">
        <v>73</v>
      </c>
      <c r="C438" s="35" t="s">
        <v>344</v>
      </c>
      <c r="D438" s="31" t="s">
        <v>101</v>
      </c>
      <c r="E438" s="31"/>
      <c r="F438" s="104">
        <f>F439</f>
        <v>2519</v>
      </c>
    </row>
    <row r="439" spans="1:6" s="86" customFormat="1" ht="25.5" customHeight="1">
      <c r="A439" s="128"/>
      <c r="B439" s="223" t="s">
        <v>74</v>
      </c>
      <c r="C439" s="35" t="s">
        <v>344</v>
      </c>
      <c r="D439" s="31" t="s">
        <v>75</v>
      </c>
      <c r="E439" s="31"/>
      <c r="F439" s="104">
        <f>F440</f>
        <v>2519</v>
      </c>
    </row>
    <row r="440" spans="1:6" s="86" customFormat="1" ht="12.75" customHeight="1">
      <c r="A440" s="128"/>
      <c r="B440" s="223" t="s">
        <v>186</v>
      </c>
      <c r="C440" s="35" t="s">
        <v>344</v>
      </c>
      <c r="D440" s="31" t="s">
        <v>75</v>
      </c>
      <c r="E440" s="31" t="s">
        <v>187</v>
      </c>
      <c r="F440" s="104">
        <f>3753-200-336-364-334</f>
        <v>2519</v>
      </c>
    </row>
    <row r="441" spans="1:6" s="86" customFormat="1" ht="12.75" customHeight="1" hidden="1">
      <c r="A441" s="128"/>
      <c r="B441" s="223" t="s">
        <v>307</v>
      </c>
      <c r="C441" s="35" t="s">
        <v>344</v>
      </c>
      <c r="D441" s="31" t="s">
        <v>308</v>
      </c>
      <c r="E441" s="31"/>
      <c r="F441" s="104">
        <f>F442</f>
        <v>0</v>
      </c>
    </row>
    <row r="442" spans="1:6" s="86" customFormat="1" ht="12" customHeight="1" hidden="1">
      <c r="A442" s="128"/>
      <c r="B442" s="223" t="s">
        <v>186</v>
      </c>
      <c r="C442" s="35" t="s">
        <v>344</v>
      </c>
      <c r="D442" s="31" t="s">
        <v>308</v>
      </c>
      <c r="E442" s="31" t="s">
        <v>187</v>
      </c>
      <c r="F442" s="104">
        <v>0</v>
      </c>
    </row>
    <row r="443" spans="1:6" s="86" customFormat="1" ht="38.25" hidden="1">
      <c r="A443" s="129"/>
      <c r="B443" s="247" t="s">
        <v>345</v>
      </c>
      <c r="C443" s="126" t="s">
        <v>346</v>
      </c>
      <c r="D443" s="100"/>
      <c r="E443" s="100"/>
      <c r="F443" s="114">
        <f>F444</f>
        <v>0</v>
      </c>
    </row>
    <row r="444" spans="1:6" s="86" customFormat="1" ht="25.5" hidden="1">
      <c r="A444" s="128"/>
      <c r="B444" s="223" t="s">
        <v>73</v>
      </c>
      <c r="C444" s="35" t="s">
        <v>346</v>
      </c>
      <c r="D444" s="31" t="s">
        <v>101</v>
      </c>
      <c r="E444" s="31"/>
      <c r="F444" s="104">
        <f>F445</f>
        <v>0</v>
      </c>
    </row>
    <row r="445" spans="1:6" s="86" customFormat="1" ht="25.5" hidden="1">
      <c r="A445" s="128"/>
      <c r="B445" s="223" t="s">
        <v>74</v>
      </c>
      <c r="C445" s="35" t="s">
        <v>346</v>
      </c>
      <c r="D445" s="31" t="s">
        <v>75</v>
      </c>
      <c r="E445" s="31"/>
      <c r="F445" s="104">
        <f>F446</f>
        <v>0</v>
      </c>
    </row>
    <row r="446" spans="1:6" s="86" customFormat="1" ht="12.75" customHeight="1" hidden="1">
      <c r="A446" s="128"/>
      <c r="B446" s="223" t="s">
        <v>347</v>
      </c>
      <c r="C446" s="35" t="s">
        <v>346</v>
      </c>
      <c r="D446" s="31" t="s">
        <v>75</v>
      </c>
      <c r="E446" s="31" t="s">
        <v>348</v>
      </c>
      <c r="F446" s="104">
        <v>0</v>
      </c>
    </row>
    <row r="447" spans="1:6" s="86" customFormat="1" ht="25.5" customHeight="1">
      <c r="A447" s="129"/>
      <c r="B447" s="247" t="s">
        <v>349</v>
      </c>
      <c r="C447" s="100" t="s">
        <v>350</v>
      </c>
      <c r="D447" s="110"/>
      <c r="E447" s="110"/>
      <c r="F447" s="114">
        <f>F448+F451</f>
        <v>486.99999999999994</v>
      </c>
    </row>
    <row r="448" spans="1:6" s="86" customFormat="1" ht="51" customHeight="1">
      <c r="A448" s="128"/>
      <c r="B448" s="223" t="s">
        <v>119</v>
      </c>
      <c r="C448" s="31" t="s">
        <v>350</v>
      </c>
      <c r="D448" s="32">
        <v>100</v>
      </c>
      <c r="E448" s="32"/>
      <c r="F448" s="104">
        <f>F449</f>
        <v>478.09999999999997</v>
      </c>
    </row>
    <row r="449" spans="1:6" s="86" customFormat="1" ht="25.5" customHeight="1">
      <c r="A449" s="128"/>
      <c r="B449" s="223" t="s">
        <v>271</v>
      </c>
      <c r="C449" s="31" t="s">
        <v>350</v>
      </c>
      <c r="D449" s="31" t="s">
        <v>272</v>
      </c>
      <c r="E449" s="32"/>
      <c r="F449" s="104">
        <f>F450</f>
        <v>478.09999999999997</v>
      </c>
    </row>
    <row r="450" spans="1:6" s="86" customFormat="1" ht="12.75" customHeight="1">
      <c r="A450" s="128"/>
      <c r="B450" s="223" t="s">
        <v>351</v>
      </c>
      <c r="C450" s="31" t="s">
        <v>350</v>
      </c>
      <c r="D450" s="31" t="s">
        <v>272</v>
      </c>
      <c r="E450" s="31" t="s">
        <v>352</v>
      </c>
      <c r="F450" s="104">
        <f>448.7+29.4</f>
        <v>478.09999999999997</v>
      </c>
    </row>
    <row r="451" spans="1:6" s="86" customFormat="1" ht="25.5" customHeight="1">
      <c r="A451" s="128"/>
      <c r="B451" s="223" t="s">
        <v>73</v>
      </c>
      <c r="C451" s="31" t="s">
        <v>350</v>
      </c>
      <c r="D451" s="31" t="s">
        <v>101</v>
      </c>
      <c r="E451" s="31"/>
      <c r="F451" s="104">
        <f>F452</f>
        <v>8.9</v>
      </c>
    </row>
    <row r="452" spans="1:6" s="86" customFormat="1" ht="25.5" customHeight="1">
      <c r="A452" s="128"/>
      <c r="B452" s="223" t="s">
        <v>74</v>
      </c>
      <c r="C452" s="31" t="s">
        <v>350</v>
      </c>
      <c r="D452" s="31" t="s">
        <v>75</v>
      </c>
      <c r="E452" s="32"/>
      <c r="F452" s="104">
        <f>F453</f>
        <v>8.9</v>
      </c>
    </row>
    <row r="453" spans="1:6" s="86" customFormat="1" ht="13.5" customHeight="1">
      <c r="A453" s="128"/>
      <c r="B453" s="223" t="s">
        <v>351</v>
      </c>
      <c r="C453" s="31" t="s">
        <v>350</v>
      </c>
      <c r="D453" s="31" t="s">
        <v>75</v>
      </c>
      <c r="E453" s="31" t="s">
        <v>352</v>
      </c>
      <c r="F453" s="104">
        <v>8.9</v>
      </c>
    </row>
    <row r="454" spans="1:6" s="86" customFormat="1" ht="25.5" customHeight="1">
      <c r="A454" s="171"/>
      <c r="B454" s="253" t="s">
        <v>443</v>
      </c>
      <c r="C454" s="172" t="s">
        <v>320</v>
      </c>
      <c r="D454" s="172"/>
      <c r="E454" s="172"/>
      <c r="F454" s="173">
        <f>F455</f>
        <v>250</v>
      </c>
    </row>
    <row r="455" spans="1:6" s="86" customFormat="1" ht="25.5" customHeight="1">
      <c r="A455" s="128"/>
      <c r="B455" s="223" t="s">
        <v>73</v>
      </c>
      <c r="C455" s="35" t="s">
        <v>320</v>
      </c>
      <c r="D455" s="32">
        <v>200</v>
      </c>
      <c r="E455" s="31"/>
      <c r="F455" s="103">
        <f>F456</f>
        <v>250</v>
      </c>
    </row>
    <row r="456" spans="1:6" s="86" customFormat="1" ht="25.5" customHeight="1">
      <c r="A456" s="128"/>
      <c r="B456" s="223" t="s">
        <v>74</v>
      </c>
      <c r="C456" s="35" t="s">
        <v>320</v>
      </c>
      <c r="D456" s="32">
        <v>240</v>
      </c>
      <c r="E456" s="31"/>
      <c r="F456" s="103">
        <f>F457+F458</f>
        <v>250</v>
      </c>
    </row>
    <row r="457" spans="1:6" s="86" customFormat="1" ht="15.75" customHeight="1" hidden="1">
      <c r="A457" s="128"/>
      <c r="B457" s="223" t="s">
        <v>186</v>
      </c>
      <c r="C457" s="35" t="s">
        <v>320</v>
      </c>
      <c r="D457" s="32">
        <v>240</v>
      </c>
      <c r="E457" s="31" t="s">
        <v>187</v>
      </c>
      <c r="F457" s="103">
        <v>0</v>
      </c>
    </row>
    <row r="458" spans="1:6" s="86" customFormat="1" ht="12.75" customHeight="1">
      <c r="A458" s="128"/>
      <c r="B458" s="223" t="s">
        <v>122</v>
      </c>
      <c r="C458" s="35" t="s">
        <v>320</v>
      </c>
      <c r="D458" s="32">
        <v>240</v>
      </c>
      <c r="E458" s="31" t="s">
        <v>123</v>
      </c>
      <c r="F458" s="103">
        <v>250</v>
      </c>
    </row>
    <row r="459" spans="1:6" s="90" customFormat="1" ht="15" customHeight="1">
      <c r="A459" s="378" t="s">
        <v>353</v>
      </c>
      <c r="B459" s="379"/>
      <c r="C459" s="379"/>
      <c r="D459" s="380"/>
      <c r="E459" s="133"/>
      <c r="F459" s="134">
        <f>F25+F323</f>
        <v>102108.64889000001</v>
      </c>
    </row>
    <row r="460" ht="12.75">
      <c r="F460" s="135"/>
    </row>
    <row r="461" ht="12.75">
      <c r="F461" s="135"/>
    </row>
    <row r="462" ht="12.75">
      <c r="F462" s="135"/>
    </row>
    <row r="463" ht="12.75">
      <c r="F463" s="135"/>
    </row>
    <row r="464" ht="12.75">
      <c r="F464" s="135"/>
    </row>
    <row r="465" ht="12.75">
      <c r="F465" s="135"/>
    </row>
    <row r="466" ht="12.75">
      <c r="F466" s="135"/>
    </row>
    <row r="467" ht="12.75">
      <c r="F467" s="135"/>
    </row>
    <row r="468" ht="12.75">
      <c r="F468" s="135"/>
    </row>
    <row r="469" ht="12.75">
      <c r="F469" s="135"/>
    </row>
    <row r="470" ht="12.75">
      <c r="F470" s="135"/>
    </row>
    <row r="471" ht="12.75">
      <c r="F471" s="135"/>
    </row>
    <row r="472" ht="12.75">
      <c r="F472" s="135"/>
    </row>
    <row r="473" ht="12.75">
      <c r="F473" s="135"/>
    </row>
    <row r="474" ht="12.75">
      <c r="F474" s="135"/>
    </row>
    <row r="475" ht="12.75">
      <c r="F475" s="135"/>
    </row>
    <row r="476" ht="12.75">
      <c r="F476" s="135"/>
    </row>
    <row r="477" ht="12.75">
      <c r="F477" s="135"/>
    </row>
    <row r="478" ht="12.75">
      <c r="F478" s="135"/>
    </row>
    <row r="479" ht="12.75">
      <c r="F479" s="135"/>
    </row>
    <row r="480" ht="12.75">
      <c r="F480" s="135"/>
    </row>
    <row r="481" ht="12.75">
      <c r="F481" s="135"/>
    </row>
    <row r="482" ht="12.75">
      <c r="F482" s="135"/>
    </row>
    <row r="483" ht="12.75">
      <c r="F483" s="135"/>
    </row>
    <row r="484" ht="12.75">
      <c r="F484" s="135"/>
    </row>
    <row r="485" ht="12.75">
      <c r="F485" s="135"/>
    </row>
    <row r="486" ht="12.75">
      <c r="F486" s="135"/>
    </row>
    <row r="487" ht="12.75">
      <c r="F487" s="135"/>
    </row>
    <row r="488" ht="12.75">
      <c r="F488" s="135"/>
    </row>
    <row r="489" ht="12.75">
      <c r="F489" s="135"/>
    </row>
    <row r="490" ht="12.75">
      <c r="F490" s="135"/>
    </row>
    <row r="491" ht="12.75">
      <c r="F491" s="135"/>
    </row>
    <row r="492" ht="12.75">
      <c r="F492" s="135"/>
    </row>
    <row r="493" ht="12.75">
      <c r="F493" s="135"/>
    </row>
    <row r="494" ht="12.75">
      <c r="F494" s="135"/>
    </row>
    <row r="495" ht="12.75">
      <c r="F495" s="135"/>
    </row>
    <row r="496" ht="12.75">
      <c r="F496" s="135"/>
    </row>
    <row r="497" ht="12.75">
      <c r="F497" s="135"/>
    </row>
    <row r="498" ht="12.75">
      <c r="F498" s="135"/>
    </row>
  </sheetData>
  <sheetProtection/>
  <mergeCells count="19">
    <mergeCell ref="A1:F1"/>
    <mergeCell ref="A2:F2"/>
    <mergeCell ref="A3:F3"/>
    <mergeCell ref="A4:F4"/>
    <mergeCell ref="A5:F5"/>
    <mergeCell ref="A18:F18"/>
    <mergeCell ref="A17:F17"/>
    <mergeCell ref="A9:F9"/>
    <mergeCell ref="A10:F10"/>
    <mergeCell ref="A11:F11"/>
    <mergeCell ref="A12:F12"/>
    <mergeCell ref="A13:F13"/>
    <mergeCell ref="A16:F16"/>
    <mergeCell ref="B323:E323"/>
    <mergeCell ref="A459:D459"/>
    <mergeCell ref="A19:F19"/>
    <mergeCell ref="A20:F20"/>
    <mergeCell ref="A21:F21"/>
    <mergeCell ref="B25:E25"/>
  </mergeCells>
  <printOptions/>
  <pageMargins left="0.7874015748031497" right="0.6299212598425197" top="0.7874015748031497" bottom="0.3937007874015748" header="0" footer="0"/>
  <pageSetup horizontalDpi="600" verticalDpi="600" orientation="portrait" paperSize="9" scale="80" r:id="rId1"/>
  <rowBreaks count="8" manualBreakCount="8">
    <brk id="53" max="5" man="1"/>
    <brk id="119" max="5" man="1"/>
    <brk id="174" max="5" man="1"/>
    <brk id="254" max="5" man="1"/>
    <brk id="307" max="5" man="1"/>
    <brk id="350" max="5" man="1"/>
    <brk id="412" max="5" man="1"/>
    <brk id="4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51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91" customWidth="1"/>
    <col min="2" max="2" width="58.7109375" style="91" customWidth="1"/>
    <col min="3" max="3" width="13.7109375" style="91" customWidth="1"/>
    <col min="4" max="4" width="7.7109375" style="91" customWidth="1"/>
    <col min="5" max="5" width="9.7109375" style="91" customWidth="1"/>
    <col min="6" max="7" width="17.7109375" style="92" customWidth="1"/>
    <col min="8" max="16384" width="9.140625" style="91" customWidth="1"/>
  </cols>
  <sheetData>
    <row r="1" spans="1:7" ht="12.75" customHeight="1">
      <c r="A1" s="371" t="s">
        <v>578</v>
      </c>
      <c r="B1" s="372"/>
      <c r="C1" s="372"/>
      <c r="D1" s="372"/>
      <c r="E1" s="372"/>
      <c r="F1" s="372"/>
      <c r="G1" s="372"/>
    </row>
    <row r="2" spans="1:7" ht="12.75" customHeight="1">
      <c r="A2" s="371" t="s">
        <v>47</v>
      </c>
      <c r="B2" s="372"/>
      <c r="C2" s="372"/>
      <c r="D2" s="372"/>
      <c r="E2" s="372"/>
      <c r="F2" s="372"/>
      <c r="G2" s="372"/>
    </row>
    <row r="3" spans="1:7" ht="12.75" customHeight="1">
      <c r="A3" s="371" t="s">
        <v>48</v>
      </c>
      <c r="B3" s="372"/>
      <c r="C3" s="372"/>
      <c r="D3" s="372"/>
      <c r="E3" s="372"/>
      <c r="F3" s="372"/>
      <c r="G3" s="372"/>
    </row>
    <row r="4" spans="1:7" ht="12.75" customHeight="1">
      <c r="A4" s="371" t="s">
        <v>49</v>
      </c>
      <c r="B4" s="372"/>
      <c r="C4" s="372"/>
      <c r="D4" s="372"/>
      <c r="E4" s="372"/>
      <c r="F4" s="372"/>
      <c r="G4" s="372"/>
    </row>
    <row r="5" spans="1:7" ht="12.75" customHeight="1">
      <c r="A5" s="373" t="s">
        <v>595</v>
      </c>
      <c r="B5" s="372"/>
      <c r="C5" s="372"/>
      <c r="D5" s="372"/>
      <c r="E5" s="372"/>
      <c r="F5" s="372"/>
      <c r="G5" s="372"/>
    </row>
    <row r="9" spans="1:7" ht="12.75" customHeight="1">
      <c r="A9" s="371" t="s">
        <v>558</v>
      </c>
      <c r="B9" s="372"/>
      <c r="C9" s="372"/>
      <c r="D9" s="372"/>
      <c r="E9" s="372"/>
      <c r="F9" s="372"/>
      <c r="G9" s="372"/>
    </row>
    <row r="10" spans="1:7" ht="12.75" customHeight="1">
      <c r="A10" s="371" t="s">
        <v>47</v>
      </c>
      <c r="B10" s="372"/>
      <c r="C10" s="372"/>
      <c r="D10" s="372"/>
      <c r="E10" s="372"/>
      <c r="F10" s="372"/>
      <c r="G10" s="372"/>
    </row>
    <row r="11" spans="1:7" ht="12.75" customHeight="1">
      <c r="A11" s="371" t="s">
        <v>48</v>
      </c>
      <c r="B11" s="372"/>
      <c r="C11" s="372"/>
      <c r="D11" s="372"/>
      <c r="E11" s="372"/>
      <c r="F11" s="372"/>
      <c r="G11" s="372"/>
    </row>
    <row r="12" spans="1:7" ht="12.75" customHeight="1">
      <c r="A12" s="371" t="s">
        <v>49</v>
      </c>
      <c r="B12" s="372"/>
      <c r="C12" s="372"/>
      <c r="D12" s="372"/>
      <c r="E12" s="372"/>
      <c r="F12" s="372"/>
      <c r="G12" s="372"/>
    </row>
    <row r="13" spans="1:7" ht="12.75" customHeight="1">
      <c r="A13" s="373" t="s">
        <v>524</v>
      </c>
      <c r="B13" s="372"/>
      <c r="C13" s="372"/>
      <c r="D13" s="372"/>
      <c r="E13" s="372"/>
      <c r="F13" s="372"/>
      <c r="G13" s="372"/>
    </row>
    <row r="14" spans="1:7" ht="12.75" customHeight="1">
      <c r="A14" s="191"/>
      <c r="B14" s="190"/>
      <c r="C14" s="190"/>
      <c r="D14" s="190"/>
      <c r="E14" s="190"/>
      <c r="F14" s="190"/>
      <c r="G14" s="190"/>
    </row>
    <row r="15" spans="1:7" ht="12.75" customHeight="1">
      <c r="A15" s="191"/>
      <c r="B15" s="190"/>
      <c r="C15" s="190"/>
      <c r="D15" s="190"/>
      <c r="E15" s="190"/>
      <c r="F15" s="190"/>
      <c r="G15" s="190"/>
    </row>
    <row r="16" spans="1:7" ht="12.75">
      <c r="A16" s="374"/>
      <c r="B16" s="372"/>
      <c r="C16" s="372"/>
      <c r="D16" s="372"/>
      <c r="E16" s="372"/>
      <c r="F16" s="372"/>
      <c r="G16" s="91"/>
    </row>
    <row r="17" spans="1:7" ht="14.25" customHeight="1">
      <c r="A17" s="381" t="s">
        <v>58</v>
      </c>
      <c r="B17" s="381"/>
      <c r="C17" s="381"/>
      <c r="D17" s="381"/>
      <c r="E17" s="381"/>
      <c r="F17" s="381"/>
      <c r="G17" s="372"/>
    </row>
    <row r="18" spans="1:7" ht="14.25" customHeight="1">
      <c r="A18" s="381" t="s">
        <v>59</v>
      </c>
      <c r="B18" s="381"/>
      <c r="C18" s="381"/>
      <c r="D18" s="381"/>
      <c r="E18" s="381"/>
      <c r="F18" s="381"/>
      <c r="G18" s="372"/>
    </row>
    <row r="19" spans="1:7" ht="12.75" customHeight="1">
      <c r="A19" s="381" t="s">
        <v>60</v>
      </c>
      <c r="B19" s="381"/>
      <c r="C19" s="381"/>
      <c r="D19" s="381"/>
      <c r="E19" s="381"/>
      <c r="F19" s="381"/>
      <c r="G19" s="372"/>
    </row>
    <row r="20" spans="1:7" ht="14.25" customHeight="1">
      <c r="A20" s="381" t="s">
        <v>61</v>
      </c>
      <c r="B20" s="381"/>
      <c r="C20" s="381"/>
      <c r="D20" s="381"/>
      <c r="E20" s="381"/>
      <c r="F20" s="381"/>
      <c r="G20" s="372"/>
    </row>
    <row r="21" spans="1:7" ht="15.75" customHeight="1">
      <c r="A21" s="385" t="s">
        <v>551</v>
      </c>
      <c r="B21" s="385"/>
      <c r="C21" s="385"/>
      <c r="D21" s="385"/>
      <c r="E21" s="385"/>
      <c r="F21" s="385"/>
      <c r="G21" s="372"/>
    </row>
    <row r="22" spans="1:7" ht="14.25">
      <c r="A22" s="382"/>
      <c r="B22" s="382"/>
      <c r="C22" s="382"/>
      <c r="D22" s="382"/>
      <c r="E22" s="382"/>
      <c r="F22" s="382"/>
      <c r="G22" s="386"/>
    </row>
    <row r="23" spans="1:7" s="84" customFormat="1" ht="12.75">
      <c r="A23" s="387" t="s">
        <v>52</v>
      </c>
      <c r="B23" s="388" t="s">
        <v>62</v>
      </c>
      <c r="C23" s="388" t="s">
        <v>63</v>
      </c>
      <c r="D23" s="388" t="s">
        <v>64</v>
      </c>
      <c r="E23" s="388" t="s">
        <v>65</v>
      </c>
      <c r="F23" s="383" t="s">
        <v>50</v>
      </c>
      <c r="G23" s="384"/>
    </row>
    <row r="24" spans="1:7" s="84" customFormat="1" ht="25.5" customHeight="1">
      <c r="A24" s="358"/>
      <c r="B24" s="358"/>
      <c r="C24" s="358"/>
      <c r="D24" s="358"/>
      <c r="E24" s="358"/>
      <c r="F24" s="59" t="s">
        <v>552</v>
      </c>
      <c r="G24" s="59" t="s">
        <v>553</v>
      </c>
    </row>
    <row r="25" spans="1:7" s="84" customFormat="1" ht="12.75">
      <c r="A25" s="12" t="s">
        <v>53</v>
      </c>
      <c r="B25" s="14">
        <v>2</v>
      </c>
      <c r="C25" s="14">
        <v>3</v>
      </c>
      <c r="D25" s="14">
        <v>4</v>
      </c>
      <c r="E25" s="14">
        <v>5</v>
      </c>
      <c r="F25" s="59">
        <v>6</v>
      </c>
      <c r="G25" s="59">
        <v>7</v>
      </c>
    </row>
    <row r="26" spans="1:7" s="84" customFormat="1" ht="15" customHeight="1">
      <c r="A26" s="93"/>
      <c r="B26" s="375" t="s">
        <v>66</v>
      </c>
      <c r="C26" s="376"/>
      <c r="D26" s="376"/>
      <c r="E26" s="377"/>
      <c r="F26" s="94">
        <f>F27+F33+F39+F87+F106+F136+F142+F160+F166+F246+F252+F263+F282+F292</f>
        <v>44383.56</v>
      </c>
      <c r="G26" s="94">
        <f>G27+G33+G39+G87+G106+G136+G142+G160+G166+G246+G252+G263+G282+G292</f>
        <v>1240</v>
      </c>
    </row>
    <row r="27" spans="1:7" s="84" customFormat="1" ht="40.5" customHeight="1">
      <c r="A27" s="95">
        <v>1</v>
      </c>
      <c r="B27" s="260" t="s">
        <v>490</v>
      </c>
      <c r="C27" s="96" t="s">
        <v>495</v>
      </c>
      <c r="D27" s="97"/>
      <c r="E27" s="97"/>
      <c r="F27" s="98">
        <f aca="true" t="shared" si="0" ref="F27:G31">F28</f>
        <v>150</v>
      </c>
      <c r="G27" s="98">
        <f t="shared" si="0"/>
        <v>160</v>
      </c>
    </row>
    <row r="28" spans="1:7" s="84" customFormat="1" ht="93" customHeight="1">
      <c r="A28" s="99"/>
      <c r="B28" s="261" t="s">
        <v>491</v>
      </c>
      <c r="C28" s="100" t="s">
        <v>494</v>
      </c>
      <c r="D28" s="101"/>
      <c r="E28" s="101"/>
      <c r="F28" s="102">
        <f t="shared" si="0"/>
        <v>150</v>
      </c>
      <c r="G28" s="102">
        <f t="shared" si="0"/>
        <v>160</v>
      </c>
    </row>
    <row r="29" spans="1:7" s="84" customFormat="1" ht="65.25" customHeight="1">
      <c r="A29" s="33"/>
      <c r="B29" s="30" t="s">
        <v>492</v>
      </c>
      <c r="C29" s="31" t="s">
        <v>493</v>
      </c>
      <c r="D29" s="32"/>
      <c r="E29" s="32"/>
      <c r="F29" s="103">
        <f t="shared" si="0"/>
        <v>150</v>
      </c>
      <c r="G29" s="103">
        <f t="shared" si="0"/>
        <v>160</v>
      </c>
    </row>
    <row r="30" spans="1:7" s="84" customFormat="1" ht="25.5" customHeight="1">
      <c r="A30" s="33"/>
      <c r="B30" s="262" t="s">
        <v>73</v>
      </c>
      <c r="C30" s="31" t="s">
        <v>493</v>
      </c>
      <c r="D30" s="32">
        <v>200</v>
      </c>
      <c r="E30" s="32"/>
      <c r="F30" s="103">
        <f t="shared" si="0"/>
        <v>150</v>
      </c>
      <c r="G30" s="103">
        <f t="shared" si="0"/>
        <v>160</v>
      </c>
    </row>
    <row r="31" spans="1:7" s="84" customFormat="1" ht="25.5" customHeight="1">
      <c r="A31" s="33"/>
      <c r="B31" s="30" t="s">
        <v>74</v>
      </c>
      <c r="C31" s="31" t="s">
        <v>493</v>
      </c>
      <c r="D31" s="31" t="s">
        <v>75</v>
      </c>
      <c r="E31" s="31"/>
      <c r="F31" s="104">
        <f t="shared" si="0"/>
        <v>150</v>
      </c>
      <c r="G31" s="104">
        <f t="shared" si="0"/>
        <v>160</v>
      </c>
    </row>
    <row r="32" spans="1:7" s="84" customFormat="1" ht="41.25" customHeight="1">
      <c r="A32" s="33"/>
      <c r="B32" s="30" t="s">
        <v>10</v>
      </c>
      <c r="C32" s="31" t="s">
        <v>493</v>
      </c>
      <c r="D32" s="31" t="s">
        <v>75</v>
      </c>
      <c r="E32" s="31" t="s">
        <v>273</v>
      </c>
      <c r="F32" s="104">
        <v>150</v>
      </c>
      <c r="G32" s="104">
        <v>160</v>
      </c>
    </row>
    <row r="33" spans="1:7" ht="40.5">
      <c r="A33" s="95">
        <v>2</v>
      </c>
      <c r="B33" s="260" t="s">
        <v>67</v>
      </c>
      <c r="C33" s="96" t="s">
        <v>68</v>
      </c>
      <c r="D33" s="97"/>
      <c r="E33" s="97"/>
      <c r="F33" s="98">
        <f aca="true" t="shared" si="1" ref="F33:G37">F34</f>
        <v>350</v>
      </c>
      <c r="G33" s="98">
        <f t="shared" si="1"/>
        <v>360</v>
      </c>
    </row>
    <row r="34" spans="1:7" ht="13.5">
      <c r="A34" s="99"/>
      <c r="B34" s="261" t="s">
        <v>69</v>
      </c>
      <c r="C34" s="100" t="s">
        <v>70</v>
      </c>
      <c r="D34" s="101"/>
      <c r="E34" s="101"/>
      <c r="F34" s="102">
        <f t="shared" si="1"/>
        <v>350</v>
      </c>
      <c r="G34" s="102">
        <f t="shared" si="1"/>
        <v>360</v>
      </c>
    </row>
    <row r="35" spans="1:7" ht="25.5">
      <c r="A35" s="33"/>
      <c r="B35" s="30" t="s">
        <v>71</v>
      </c>
      <c r="C35" s="31" t="s">
        <v>72</v>
      </c>
      <c r="D35" s="32"/>
      <c r="E35" s="32"/>
      <c r="F35" s="103">
        <f t="shared" si="1"/>
        <v>350</v>
      </c>
      <c r="G35" s="103">
        <f t="shared" si="1"/>
        <v>360</v>
      </c>
    </row>
    <row r="36" spans="1:7" ht="25.5">
      <c r="A36" s="33"/>
      <c r="B36" s="262" t="s">
        <v>73</v>
      </c>
      <c r="C36" s="31" t="s">
        <v>72</v>
      </c>
      <c r="D36" s="32">
        <v>200</v>
      </c>
      <c r="E36" s="32"/>
      <c r="F36" s="103">
        <f t="shared" si="1"/>
        <v>350</v>
      </c>
      <c r="G36" s="103">
        <f t="shared" si="1"/>
        <v>360</v>
      </c>
    </row>
    <row r="37" spans="1:7" ht="25.5">
      <c r="A37" s="33"/>
      <c r="B37" s="30" t="s">
        <v>74</v>
      </c>
      <c r="C37" s="31" t="s">
        <v>72</v>
      </c>
      <c r="D37" s="31" t="s">
        <v>75</v>
      </c>
      <c r="E37" s="31"/>
      <c r="F37" s="104">
        <f t="shared" si="1"/>
        <v>350</v>
      </c>
      <c r="G37" s="104">
        <f t="shared" si="1"/>
        <v>360</v>
      </c>
    </row>
    <row r="38" spans="1:7" ht="12.75">
      <c r="A38" s="33"/>
      <c r="B38" s="30" t="s">
        <v>76</v>
      </c>
      <c r="C38" s="31" t="s">
        <v>72</v>
      </c>
      <c r="D38" s="31" t="s">
        <v>75</v>
      </c>
      <c r="E38" s="31" t="s">
        <v>77</v>
      </c>
      <c r="F38" s="104">
        <v>350</v>
      </c>
      <c r="G38" s="104">
        <v>360</v>
      </c>
    </row>
    <row r="39" spans="1:7" ht="39.75" customHeight="1" hidden="1">
      <c r="A39" s="95">
        <v>3</v>
      </c>
      <c r="B39" s="260" t="s">
        <v>78</v>
      </c>
      <c r="C39" s="96" t="s">
        <v>79</v>
      </c>
      <c r="D39" s="97" t="s">
        <v>80</v>
      </c>
      <c r="E39" s="97"/>
      <c r="F39" s="98">
        <f>F40+F60+F77</f>
        <v>0</v>
      </c>
      <c r="G39" s="98">
        <f>G40+G60+G77</f>
        <v>0</v>
      </c>
    </row>
    <row r="40" spans="1:7" ht="38.25" hidden="1">
      <c r="A40" s="105"/>
      <c r="B40" s="105" t="s">
        <v>81</v>
      </c>
      <c r="C40" s="106" t="s">
        <v>82</v>
      </c>
      <c r="D40" s="107"/>
      <c r="E40" s="107"/>
      <c r="F40" s="108">
        <f>F41+F50+F55</f>
        <v>0</v>
      </c>
      <c r="G40" s="108">
        <f>G41+G50+G55</f>
        <v>0</v>
      </c>
    </row>
    <row r="41" spans="1:7" ht="26.25" customHeight="1" hidden="1">
      <c r="A41" s="109"/>
      <c r="B41" s="109" t="s">
        <v>83</v>
      </c>
      <c r="C41" s="100" t="s">
        <v>84</v>
      </c>
      <c r="D41" s="110"/>
      <c r="E41" s="110"/>
      <c r="F41" s="102">
        <f>F42+F46</f>
        <v>0</v>
      </c>
      <c r="G41" s="102">
        <f>G42+G46</f>
        <v>0</v>
      </c>
    </row>
    <row r="42" spans="1:7" ht="38.25" hidden="1">
      <c r="A42" s="33"/>
      <c r="B42" s="263" t="s">
        <v>92</v>
      </c>
      <c r="C42" s="31" t="s">
        <v>93</v>
      </c>
      <c r="D42" s="31"/>
      <c r="E42" s="31"/>
      <c r="F42" s="104">
        <f aca="true" t="shared" si="2" ref="F42:G44">F43</f>
        <v>0</v>
      </c>
      <c r="G42" s="104">
        <f t="shared" si="2"/>
        <v>0</v>
      </c>
    </row>
    <row r="43" spans="1:7" ht="25.5" hidden="1">
      <c r="A43" s="33"/>
      <c r="B43" s="263" t="s">
        <v>87</v>
      </c>
      <c r="C43" s="31" t="s">
        <v>93</v>
      </c>
      <c r="D43" s="31" t="s">
        <v>94</v>
      </c>
      <c r="E43" s="31"/>
      <c r="F43" s="104">
        <f t="shared" si="2"/>
        <v>0</v>
      </c>
      <c r="G43" s="104">
        <f t="shared" si="2"/>
        <v>0</v>
      </c>
    </row>
    <row r="44" spans="1:7" ht="12.75" hidden="1">
      <c r="A44" s="33"/>
      <c r="B44" s="263" t="s">
        <v>88</v>
      </c>
      <c r="C44" s="31" t="s">
        <v>93</v>
      </c>
      <c r="D44" s="31" t="s">
        <v>89</v>
      </c>
      <c r="E44" s="31"/>
      <c r="F44" s="104">
        <f t="shared" si="2"/>
        <v>0</v>
      </c>
      <c r="G44" s="104">
        <f t="shared" si="2"/>
        <v>0</v>
      </c>
    </row>
    <row r="45" spans="1:7" ht="12.75" hidden="1">
      <c r="A45" s="33"/>
      <c r="B45" s="30" t="s">
        <v>90</v>
      </c>
      <c r="C45" s="31" t="s">
        <v>93</v>
      </c>
      <c r="D45" s="31" t="s">
        <v>89</v>
      </c>
      <c r="E45" s="31" t="s">
        <v>91</v>
      </c>
      <c r="F45" s="104">
        <v>0</v>
      </c>
      <c r="G45" s="104">
        <v>0</v>
      </c>
    </row>
    <row r="46" spans="1:7" ht="38.25" hidden="1">
      <c r="A46" s="33"/>
      <c r="B46" s="33" t="s">
        <v>85</v>
      </c>
      <c r="C46" s="31" t="s">
        <v>86</v>
      </c>
      <c r="D46" s="32"/>
      <c r="E46" s="32"/>
      <c r="F46" s="103">
        <f aca="true" t="shared" si="3" ref="F46:G48">F47</f>
        <v>0</v>
      </c>
      <c r="G46" s="103">
        <f t="shared" si="3"/>
        <v>0</v>
      </c>
    </row>
    <row r="47" spans="1:7" ht="25.5" hidden="1">
      <c r="A47" s="33"/>
      <c r="B47" s="33" t="s">
        <v>87</v>
      </c>
      <c r="C47" s="31" t="s">
        <v>86</v>
      </c>
      <c r="D47" s="32">
        <v>400</v>
      </c>
      <c r="E47" s="32"/>
      <c r="F47" s="103">
        <f t="shared" si="3"/>
        <v>0</v>
      </c>
      <c r="G47" s="103">
        <f t="shared" si="3"/>
        <v>0</v>
      </c>
    </row>
    <row r="48" spans="1:7" ht="12.75" hidden="1">
      <c r="A48" s="33"/>
      <c r="B48" s="263" t="s">
        <v>88</v>
      </c>
      <c r="C48" s="31" t="s">
        <v>86</v>
      </c>
      <c r="D48" s="31" t="s">
        <v>89</v>
      </c>
      <c r="E48" s="32"/>
      <c r="F48" s="103">
        <f t="shared" si="3"/>
        <v>0</v>
      </c>
      <c r="G48" s="103">
        <f t="shared" si="3"/>
        <v>0</v>
      </c>
    </row>
    <row r="49" spans="1:7" ht="12.75" hidden="1">
      <c r="A49" s="33"/>
      <c r="B49" s="30" t="s">
        <v>90</v>
      </c>
      <c r="C49" s="31" t="s">
        <v>86</v>
      </c>
      <c r="D49" s="31" t="s">
        <v>89</v>
      </c>
      <c r="E49" s="31" t="s">
        <v>91</v>
      </c>
      <c r="F49" s="103">
        <v>0</v>
      </c>
      <c r="G49" s="103">
        <v>0</v>
      </c>
    </row>
    <row r="50" spans="1:7" s="202" customFormat="1" ht="25.5" hidden="1">
      <c r="A50" s="200"/>
      <c r="B50" s="109" t="s">
        <v>502</v>
      </c>
      <c r="C50" s="100" t="s">
        <v>503</v>
      </c>
      <c r="D50" s="172"/>
      <c r="E50" s="172"/>
      <c r="F50" s="173">
        <f aca="true" t="shared" si="4" ref="F50:G53">F51</f>
        <v>0</v>
      </c>
      <c r="G50" s="173">
        <f t="shared" si="4"/>
        <v>0</v>
      </c>
    </row>
    <row r="51" spans="1:7" ht="26.25" customHeight="1" hidden="1">
      <c r="A51" s="33"/>
      <c r="B51" s="30" t="s">
        <v>504</v>
      </c>
      <c r="C51" s="31" t="s">
        <v>505</v>
      </c>
      <c r="D51" s="31"/>
      <c r="E51" s="31"/>
      <c r="F51" s="104">
        <f t="shared" si="4"/>
        <v>0</v>
      </c>
      <c r="G51" s="104">
        <f t="shared" si="4"/>
        <v>0</v>
      </c>
    </row>
    <row r="52" spans="1:7" ht="13.5" hidden="1">
      <c r="A52" s="131"/>
      <c r="B52" s="30" t="s">
        <v>323</v>
      </c>
      <c r="C52" s="31" t="s">
        <v>505</v>
      </c>
      <c r="D52" s="32">
        <v>300</v>
      </c>
      <c r="E52" s="31"/>
      <c r="F52" s="104">
        <f t="shared" si="4"/>
        <v>0</v>
      </c>
      <c r="G52" s="104">
        <f t="shared" si="4"/>
        <v>0</v>
      </c>
    </row>
    <row r="53" spans="1:7" ht="25.5" hidden="1">
      <c r="A53" s="131"/>
      <c r="B53" s="30" t="s">
        <v>324</v>
      </c>
      <c r="C53" s="31" t="s">
        <v>505</v>
      </c>
      <c r="D53" s="31" t="s">
        <v>325</v>
      </c>
      <c r="E53" s="31"/>
      <c r="F53" s="104">
        <f t="shared" si="4"/>
        <v>0</v>
      </c>
      <c r="G53" s="104">
        <f t="shared" si="4"/>
        <v>0</v>
      </c>
    </row>
    <row r="54" spans="1:7" ht="13.5" hidden="1">
      <c r="A54" s="131"/>
      <c r="B54" s="264" t="s">
        <v>167</v>
      </c>
      <c r="C54" s="31" t="s">
        <v>505</v>
      </c>
      <c r="D54" s="31" t="s">
        <v>325</v>
      </c>
      <c r="E54" s="31" t="s">
        <v>338</v>
      </c>
      <c r="F54" s="104"/>
      <c r="G54" s="104"/>
    </row>
    <row r="55" spans="1:7" ht="25.5" hidden="1">
      <c r="A55" s="200"/>
      <c r="B55" s="109" t="s">
        <v>506</v>
      </c>
      <c r="C55" s="100" t="s">
        <v>507</v>
      </c>
      <c r="D55" s="172"/>
      <c r="E55" s="172"/>
      <c r="F55" s="173">
        <f aca="true" t="shared" si="5" ref="F55:G58">F56</f>
        <v>0</v>
      </c>
      <c r="G55" s="173">
        <f t="shared" si="5"/>
        <v>0</v>
      </c>
    </row>
    <row r="56" spans="1:7" ht="38.25" hidden="1">
      <c r="A56" s="33"/>
      <c r="B56" s="30" t="s">
        <v>508</v>
      </c>
      <c r="C56" s="31" t="s">
        <v>509</v>
      </c>
      <c r="D56" s="31"/>
      <c r="E56" s="31"/>
      <c r="F56" s="104">
        <f t="shared" si="5"/>
        <v>0</v>
      </c>
      <c r="G56" s="104">
        <f t="shared" si="5"/>
        <v>0</v>
      </c>
    </row>
    <row r="57" spans="1:7" ht="13.5" hidden="1">
      <c r="A57" s="131"/>
      <c r="B57" s="30" t="s">
        <v>323</v>
      </c>
      <c r="C57" s="31" t="s">
        <v>509</v>
      </c>
      <c r="D57" s="32">
        <v>300</v>
      </c>
      <c r="E57" s="31"/>
      <c r="F57" s="104">
        <f t="shared" si="5"/>
        <v>0</v>
      </c>
      <c r="G57" s="104">
        <f t="shared" si="5"/>
        <v>0</v>
      </c>
    </row>
    <row r="58" spans="1:7" ht="25.5" hidden="1">
      <c r="A58" s="131"/>
      <c r="B58" s="30" t="s">
        <v>324</v>
      </c>
      <c r="C58" s="31" t="s">
        <v>509</v>
      </c>
      <c r="D58" s="31" t="s">
        <v>325</v>
      </c>
      <c r="E58" s="31"/>
      <c r="F58" s="104">
        <f t="shared" si="5"/>
        <v>0</v>
      </c>
      <c r="G58" s="104">
        <f t="shared" si="5"/>
        <v>0</v>
      </c>
    </row>
    <row r="59" spans="1:7" ht="13.5" hidden="1">
      <c r="A59" s="131"/>
      <c r="B59" s="264" t="s">
        <v>167</v>
      </c>
      <c r="C59" s="31" t="s">
        <v>509</v>
      </c>
      <c r="D59" s="31" t="s">
        <v>325</v>
      </c>
      <c r="E59" s="31" t="s">
        <v>338</v>
      </c>
      <c r="F59" s="104"/>
      <c r="G59" s="104"/>
    </row>
    <row r="60" spans="1:7" ht="38.25" hidden="1">
      <c r="A60" s="105"/>
      <c r="B60" s="105" t="s">
        <v>95</v>
      </c>
      <c r="C60" s="106" t="s">
        <v>96</v>
      </c>
      <c r="D60" s="106"/>
      <c r="E60" s="106"/>
      <c r="F60" s="108">
        <f>F61</f>
        <v>0</v>
      </c>
      <c r="G60" s="108">
        <f>G61</f>
        <v>0</v>
      </c>
    </row>
    <row r="61" spans="1:7" ht="25.5" hidden="1">
      <c r="A61" s="109"/>
      <c r="B61" s="109" t="s">
        <v>97</v>
      </c>
      <c r="C61" s="100" t="s">
        <v>98</v>
      </c>
      <c r="D61" s="100"/>
      <c r="E61" s="100"/>
      <c r="F61" s="102">
        <f>F70+F62+F66</f>
        <v>0</v>
      </c>
      <c r="G61" s="102">
        <f>G70+G62+G66</f>
        <v>0</v>
      </c>
    </row>
    <row r="62" spans="1:7" ht="25.5" hidden="1">
      <c r="A62" s="136"/>
      <c r="B62" s="33" t="s">
        <v>99</v>
      </c>
      <c r="C62" s="137" t="s">
        <v>358</v>
      </c>
      <c r="D62" s="137"/>
      <c r="E62" s="137"/>
      <c r="F62" s="138">
        <f aca="true" t="shared" si="6" ref="F62:G64">F63</f>
        <v>0</v>
      </c>
      <c r="G62" s="138">
        <f t="shared" si="6"/>
        <v>0</v>
      </c>
    </row>
    <row r="63" spans="1:7" ht="25.5" hidden="1">
      <c r="A63" s="136"/>
      <c r="B63" s="265" t="s">
        <v>102</v>
      </c>
      <c r="C63" s="31" t="s">
        <v>358</v>
      </c>
      <c r="D63" s="31" t="s">
        <v>103</v>
      </c>
      <c r="E63" s="31"/>
      <c r="F63" s="103">
        <f t="shared" si="6"/>
        <v>0</v>
      </c>
      <c r="G63" s="103">
        <f t="shared" si="6"/>
        <v>0</v>
      </c>
    </row>
    <row r="64" spans="1:7" ht="25.5" hidden="1">
      <c r="A64" s="136"/>
      <c r="B64" s="30" t="s">
        <v>104</v>
      </c>
      <c r="C64" s="31" t="s">
        <v>358</v>
      </c>
      <c r="D64" s="31" t="s">
        <v>105</v>
      </c>
      <c r="E64" s="31"/>
      <c r="F64" s="103">
        <f t="shared" si="6"/>
        <v>0</v>
      </c>
      <c r="G64" s="103">
        <f t="shared" si="6"/>
        <v>0</v>
      </c>
    </row>
    <row r="65" spans="1:7" ht="12.75" hidden="1">
      <c r="A65" s="136"/>
      <c r="B65" s="30" t="s">
        <v>90</v>
      </c>
      <c r="C65" s="31" t="s">
        <v>358</v>
      </c>
      <c r="D65" s="31" t="s">
        <v>105</v>
      </c>
      <c r="E65" s="31" t="s">
        <v>91</v>
      </c>
      <c r="F65" s="103">
        <v>0</v>
      </c>
      <c r="G65" s="103">
        <v>0</v>
      </c>
    </row>
    <row r="66" spans="1:7" ht="25.5" hidden="1">
      <c r="A66" s="136"/>
      <c r="B66" s="33" t="s">
        <v>360</v>
      </c>
      <c r="C66" s="31" t="s">
        <v>359</v>
      </c>
      <c r="D66" s="137"/>
      <c r="E66" s="137"/>
      <c r="F66" s="138">
        <f aca="true" t="shared" si="7" ref="F66:G68">F67</f>
        <v>0</v>
      </c>
      <c r="G66" s="138">
        <f t="shared" si="7"/>
        <v>0</v>
      </c>
    </row>
    <row r="67" spans="1:7" ht="25.5" hidden="1">
      <c r="A67" s="136"/>
      <c r="B67" s="266" t="s">
        <v>73</v>
      </c>
      <c r="C67" s="31" t="s">
        <v>359</v>
      </c>
      <c r="D67" s="31" t="s">
        <v>101</v>
      </c>
      <c r="E67" s="31"/>
      <c r="F67" s="103">
        <f t="shared" si="7"/>
        <v>0</v>
      </c>
      <c r="G67" s="103">
        <f t="shared" si="7"/>
        <v>0</v>
      </c>
    </row>
    <row r="68" spans="1:7" ht="25.5" hidden="1">
      <c r="A68" s="136"/>
      <c r="B68" s="30" t="s">
        <v>74</v>
      </c>
      <c r="C68" s="31" t="s">
        <v>359</v>
      </c>
      <c r="D68" s="31" t="s">
        <v>75</v>
      </c>
      <c r="E68" s="31"/>
      <c r="F68" s="103">
        <f t="shared" si="7"/>
        <v>0</v>
      </c>
      <c r="G68" s="103">
        <f t="shared" si="7"/>
        <v>0</v>
      </c>
    </row>
    <row r="69" spans="1:7" ht="12.75" hidden="1">
      <c r="A69" s="136"/>
      <c r="B69" s="30" t="s">
        <v>90</v>
      </c>
      <c r="C69" s="31" t="s">
        <v>359</v>
      </c>
      <c r="D69" s="31" t="s">
        <v>75</v>
      </c>
      <c r="E69" s="31" t="s">
        <v>91</v>
      </c>
      <c r="F69" s="103">
        <v>0</v>
      </c>
      <c r="G69" s="103">
        <v>0</v>
      </c>
    </row>
    <row r="70" spans="1:7" ht="25.5" hidden="1">
      <c r="A70" s="33"/>
      <c r="B70" s="33" t="s">
        <v>99</v>
      </c>
      <c r="C70" s="31" t="s">
        <v>100</v>
      </c>
      <c r="D70" s="31"/>
      <c r="E70" s="31"/>
      <c r="F70" s="103">
        <f>F71+F74</f>
        <v>0</v>
      </c>
      <c r="G70" s="103">
        <f>G71+G74</f>
        <v>0</v>
      </c>
    </row>
    <row r="71" spans="1:7" ht="25.5" hidden="1">
      <c r="A71" s="33"/>
      <c r="B71" s="266" t="s">
        <v>73</v>
      </c>
      <c r="C71" s="31" t="s">
        <v>100</v>
      </c>
      <c r="D71" s="31" t="s">
        <v>101</v>
      </c>
      <c r="E71" s="31"/>
      <c r="F71" s="103">
        <f>F72</f>
        <v>0</v>
      </c>
      <c r="G71" s="103">
        <f>G72</f>
        <v>0</v>
      </c>
    </row>
    <row r="72" spans="1:7" ht="25.5" hidden="1">
      <c r="A72" s="33"/>
      <c r="B72" s="30" t="s">
        <v>74</v>
      </c>
      <c r="C72" s="31" t="s">
        <v>100</v>
      </c>
      <c r="D72" s="31" t="s">
        <v>75</v>
      </c>
      <c r="E72" s="31"/>
      <c r="F72" s="103">
        <f>F73</f>
        <v>0</v>
      </c>
      <c r="G72" s="103">
        <f>G73</f>
        <v>0</v>
      </c>
    </row>
    <row r="73" spans="1:7" ht="12.75" hidden="1">
      <c r="A73" s="33"/>
      <c r="B73" s="30" t="s">
        <v>90</v>
      </c>
      <c r="C73" s="31" t="s">
        <v>100</v>
      </c>
      <c r="D73" s="31" t="s">
        <v>75</v>
      </c>
      <c r="E73" s="31" t="s">
        <v>91</v>
      </c>
      <c r="F73" s="103">
        <v>0</v>
      </c>
      <c r="G73" s="103">
        <v>0</v>
      </c>
    </row>
    <row r="74" spans="1:7" ht="25.5" hidden="1">
      <c r="A74" s="33"/>
      <c r="B74" s="265" t="s">
        <v>102</v>
      </c>
      <c r="C74" s="31" t="s">
        <v>100</v>
      </c>
      <c r="D74" s="31" t="s">
        <v>103</v>
      </c>
      <c r="E74" s="31"/>
      <c r="F74" s="103">
        <f aca="true" t="shared" si="8" ref="F74:G81">F75</f>
        <v>0</v>
      </c>
      <c r="G74" s="103">
        <f t="shared" si="8"/>
        <v>0</v>
      </c>
    </row>
    <row r="75" spans="1:7" ht="25.5" hidden="1">
      <c r="A75" s="33"/>
      <c r="B75" s="30" t="s">
        <v>104</v>
      </c>
      <c r="C75" s="31" t="s">
        <v>100</v>
      </c>
      <c r="D75" s="31" t="s">
        <v>105</v>
      </c>
      <c r="E75" s="31"/>
      <c r="F75" s="103">
        <f t="shared" si="8"/>
        <v>0</v>
      </c>
      <c r="G75" s="103">
        <f t="shared" si="8"/>
        <v>0</v>
      </c>
    </row>
    <row r="76" spans="1:7" ht="15" customHeight="1" hidden="1">
      <c r="A76" s="33"/>
      <c r="B76" s="30" t="s">
        <v>90</v>
      </c>
      <c r="C76" s="31" t="s">
        <v>100</v>
      </c>
      <c r="D76" s="31" t="s">
        <v>105</v>
      </c>
      <c r="E76" s="31" t="s">
        <v>91</v>
      </c>
      <c r="F76" s="103">
        <v>0</v>
      </c>
      <c r="G76" s="103">
        <v>0</v>
      </c>
    </row>
    <row r="77" spans="1:7" ht="23.25" customHeight="1" hidden="1">
      <c r="A77" s="105"/>
      <c r="B77" s="105" t="s">
        <v>106</v>
      </c>
      <c r="C77" s="106" t="s">
        <v>107</v>
      </c>
      <c r="D77" s="107" t="s">
        <v>80</v>
      </c>
      <c r="E77" s="107"/>
      <c r="F77" s="108">
        <f t="shared" si="8"/>
        <v>0</v>
      </c>
      <c r="G77" s="108">
        <f t="shared" si="8"/>
        <v>0</v>
      </c>
    </row>
    <row r="78" spans="1:7" ht="26.25" customHeight="1" hidden="1">
      <c r="A78" s="109"/>
      <c r="B78" s="109" t="s">
        <v>108</v>
      </c>
      <c r="C78" s="100" t="s">
        <v>109</v>
      </c>
      <c r="D78" s="110"/>
      <c r="E78" s="110"/>
      <c r="F78" s="102">
        <f>F79+F83</f>
        <v>0</v>
      </c>
      <c r="G78" s="102">
        <f>G79+G83</f>
        <v>0</v>
      </c>
    </row>
    <row r="79" spans="1:7" ht="25.5" customHeight="1" hidden="1">
      <c r="A79" s="33"/>
      <c r="B79" s="33" t="s">
        <v>110</v>
      </c>
      <c r="C79" s="31" t="s">
        <v>111</v>
      </c>
      <c r="D79" s="32"/>
      <c r="E79" s="32"/>
      <c r="F79" s="104">
        <f t="shared" si="8"/>
        <v>0</v>
      </c>
      <c r="G79" s="104">
        <f t="shared" si="8"/>
        <v>0</v>
      </c>
    </row>
    <row r="80" spans="1:7" ht="24.75" customHeight="1" hidden="1">
      <c r="A80" s="33"/>
      <c r="B80" s="266" t="s">
        <v>87</v>
      </c>
      <c r="C80" s="31" t="s">
        <v>111</v>
      </c>
      <c r="D80" s="32">
        <v>400</v>
      </c>
      <c r="E80" s="32"/>
      <c r="F80" s="104">
        <f t="shared" si="8"/>
        <v>0</v>
      </c>
      <c r="G80" s="104">
        <f t="shared" si="8"/>
        <v>0</v>
      </c>
    </row>
    <row r="81" spans="1:7" ht="14.25" customHeight="1" hidden="1">
      <c r="A81" s="33"/>
      <c r="B81" s="30" t="s">
        <v>88</v>
      </c>
      <c r="C81" s="31" t="s">
        <v>111</v>
      </c>
      <c r="D81" s="31" t="s">
        <v>89</v>
      </c>
      <c r="E81" s="31"/>
      <c r="F81" s="103">
        <f t="shared" si="8"/>
        <v>0</v>
      </c>
      <c r="G81" s="103">
        <f t="shared" si="8"/>
        <v>0</v>
      </c>
    </row>
    <row r="82" spans="1:7" ht="12.75" customHeight="1" hidden="1">
      <c r="A82" s="33"/>
      <c r="B82" s="30" t="s">
        <v>90</v>
      </c>
      <c r="C82" s="31" t="s">
        <v>111</v>
      </c>
      <c r="D82" s="31" t="s">
        <v>89</v>
      </c>
      <c r="E82" s="31" t="s">
        <v>91</v>
      </c>
      <c r="F82" s="104">
        <v>0</v>
      </c>
      <c r="G82" s="104">
        <v>0</v>
      </c>
    </row>
    <row r="83" spans="1:7" ht="24" customHeight="1" hidden="1">
      <c r="A83" s="33"/>
      <c r="B83" s="33" t="s">
        <v>112</v>
      </c>
      <c r="C83" s="31" t="s">
        <v>113</v>
      </c>
      <c r="D83" s="32"/>
      <c r="E83" s="32"/>
      <c r="F83" s="104">
        <f aca="true" t="shared" si="9" ref="F83:G85">F84</f>
        <v>0</v>
      </c>
      <c r="G83" s="104">
        <f t="shared" si="9"/>
        <v>0</v>
      </c>
    </row>
    <row r="84" spans="1:7" ht="27" customHeight="1" hidden="1">
      <c r="A84" s="33"/>
      <c r="B84" s="266" t="s">
        <v>73</v>
      </c>
      <c r="C84" s="31" t="s">
        <v>113</v>
      </c>
      <c r="D84" s="32">
        <v>200</v>
      </c>
      <c r="E84" s="32"/>
      <c r="F84" s="104">
        <f t="shared" si="9"/>
        <v>0</v>
      </c>
      <c r="G84" s="104">
        <f t="shared" si="9"/>
        <v>0</v>
      </c>
    </row>
    <row r="85" spans="1:7" ht="24" customHeight="1" hidden="1">
      <c r="A85" s="33"/>
      <c r="B85" s="30" t="s">
        <v>74</v>
      </c>
      <c r="C85" s="31" t="s">
        <v>113</v>
      </c>
      <c r="D85" s="31" t="s">
        <v>75</v>
      </c>
      <c r="E85" s="31"/>
      <c r="F85" s="103">
        <f t="shared" si="9"/>
        <v>0</v>
      </c>
      <c r="G85" s="103">
        <f t="shared" si="9"/>
        <v>0</v>
      </c>
    </row>
    <row r="86" spans="1:7" ht="12" customHeight="1" hidden="1">
      <c r="A86" s="33"/>
      <c r="B86" s="30" t="s">
        <v>90</v>
      </c>
      <c r="C86" s="31" t="s">
        <v>113</v>
      </c>
      <c r="D86" s="31" t="s">
        <v>75</v>
      </c>
      <c r="E86" s="31" t="s">
        <v>91</v>
      </c>
      <c r="F86" s="104">
        <v>0</v>
      </c>
      <c r="G86" s="104">
        <v>0</v>
      </c>
    </row>
    <row r="87" spans="1:7" ht="40.5" hidden="1">
      <c r="A87" s="95">
        <v>4</v>
      </c>
      <c r="B87" s="267" t="s">
        <v>147</v>
      </c>
      <c r="C87" s="96" t="s">
        <v>114</v>
      </c>
      <c r="D87" s="111"/>
      <c r="E87" s="111"/>
      <c r="F87" s="98">
        <f>F88</f>
        <v>0</v>
      </c>
      <c r="G87" s="98">
        <f>G88</f>
        <v>0</v>
      </c>
    </row>
    <row r="88" spans="1:7" ht="15" customHeight="1" hidden="1">
      <c r="A88" s="109"/>
      <c r="B88" s="268" t="s">
        <v>115</v>
      </c>
      <c r="C88" s="100" t="s">
        <v>116</v>
      </c>
      <c r="D88" s="100"/>
      <c r="E88" s="100"/>
      <c r="F88" s="102">
        <f>F89+F102</f>
        <v>0</v>
      </c>
      <c r="G88" s="102">
        <f>G89+G102</f>
        <v>0</v>
      </c>
    </row>
    <row r="89" spans="1:7" ht="25.5" hidden="1">
      <c r="A89" s="33"/>
      <c r="B89" s="30" t="s">
        <v>117</v>
      </c>
      <c r="C89" s="31" t="s">
        <v>118</v>
      </c>
      <c r="D89" s="31"/>
      <c r="E89" s="31"/>
      <c r="F89" s="104">
        <f>F90+F93+F96+F100</f>
        <v>0</v>
      </c>
      <c r="G89" s="104">
        <f>G90+G93+G96+G100</f>
        <v>0</v>
      </c>
    </row>
    <row r="90" spans="1:7" ht="51" hidden="1">
      <c r="A90" s="33"/>
      <c r="B90" s="269" t="s">
        <v>119</v>
      </c>
      <c r="C90" s="31" t="s">
        <v>118</v>
      </c>
      <c r="D90" s="31" t="s">
        <v>120</v>
      </c>
      <c r="E90" s="31"/>
      <c r="F90" s="104">
        <f>F91</f>
        <v>0</v>
      </c>
      <c r="G90" s="104">
        <f>G91</f>
        <v>0</v>
      </c>
    </row>
    <row r="91" spans="1:7" ht="12.75" hidden="1">
      <c r="A91" s="30"/>
      <c r="B91" s="30" t="s">
        <v>121</v>
      </c>
      <c r="C91" s="31" t="s">
        <v>118</v>
      </c>
      <c r="D91" s="32">
        <v>110</v>
      </c>
      <c r="E91" s="32"/>
      <c r="F91" s="103">
        <f>F92</f>
        <v>0</v>
      </c>
      <c r="G91" s="103">
        <f>G92</f>
        <v>0</v>
      </c>
    </row>
    <row r="92" spans="1:7" ht="12.75" hidden="1">
      <c r="A92" s="33"/>
      <c r="B92" s="30" t="s">
        <v>122</v>
      </c>
      <c r="C92" s="31" t="s">
        <v>118</v>
      </c>
      <c r="D92" s="32">
        <v>110</v>
      </c>
      <c r="E92" s="31" t="s">
        <v>123</v>
      </c>
      <c r="F92" s="103">
        <v>0</v>
      </c>
      <c r="G92" s="103">
        <v>0</v>
      </c>
    </row>
    <row r="93" spans="1:7" ht="25.5" hidden="1">
      <c r="A93" s="33"/>
      <c r="B93" s="262" t="s">
        <v>73</v>
      </c>
      <c r="C93" s="31" t="s">
        <v>118</v>
      </c>
      <c r="D93" s="32">
        <v>200</v>
      </c>
      <c r="E93" s="31"/>
      <c r="F93" s="103">
        <f>F94</f>
        <v>0</v>
      </c>
      <c r="G93" s="103">
        <f>G94</f>
        <v>0</v>
      </c>
    </row>
    <row r="94" spans="1:7" ht="25.5" hidden="1">
      <c r="A94" s="33"/>
      <c r="B94" s="30" t="s">
        <v>74</v>
      </c>
      <c r="C94" s="31" t="s">
        <v>118</v>
      </c>
      <c r="D94" s="31" t="s">
        <v>75</v>
      </c>
      <c r="E94" s="31"/>
      <c r="F94" s="104">
        <f>F95</f>
        <v>0</v>
      </c>
      <c r="G94" s="104">
        <f>G95</f>
        <v>0</v>
      </c>
    </row>
    <row r="95" spans="1:7" ht="15" customHeight="1" hidden="1">
      <c r="A95" s="33"/>
      <c r="B95" s="30" t="s">
        <v>122</v>
      </c>
      <c r="C95" s="31" t="s">
        <v>118</v>
      </c>
      <c r="D95" s="31" t="s">
        <v>75</v>
      </c>
      <c r="E95" s="31" t="s">
        <v>123</v>
      </c>
      <c r="F95" s="104">
        <v>0</v>
      </c>
      <c r="G95" s="104">
        <v>0</v>
      </c>
    </row>
    <row r="96" spans="1:7" ht="26.25" customHeight="1" hidden="1">
      <c r="A96" s="33"/>
      <c r="B96" s="270" t="s">
        <v>87</v>
      </c>
      <c r="C96" s="31" t="s">
        <v>118</v>
      </c>
      <c r="D96" s="31" t="s">
        <v>94</v>
      </c>
      <c r="E96" s="31"/>
      <c r="F96" s="104">
        <f>F97</f>
        <v>0</v>
      </c>
      <c r="G96" s="104">
        <f>G97</f>
        <v>0</v>
      </c>
    </row>
    <row r="97" spans="1:7" ht="15" customHeight="1" hidden="1">
      <c r="A97" s="33"/>
      <c r="B97" s="30" t="s">
        <v>88</v>
      </c>
      <c r="C97" s="31" t="s">
        <v>118</v>
      </c>
      <c r="D97" s="31" t="s">
        <v>89</v>
      </c>
      <c r="E97" s="31"/>
      <c r="F97" s="104">
        <f>F98</f>
        <v>0</v>
      </c>
      <c r="G97" s="104">
        <f>G98</f>
        <v>0</v>
      </c>
    </row>
    <row r="98" spans="1:7" ht="15" customHeight="1" hidden="1">
      <c r="A98" s="33"/>
      <c r="B98" s="30" t="s">
        <v>122</v>
      </c>
      <c r="C98" s="31" t="s">
        <v>118</v>
      </c>
      <c r="D98" s="31" t="s">
        <v>89</v>
      </c>
      <c r="E98" s="31" t="s">
        <v>123</v>
      </c>
      <c r="F98" s="104">
        <v>0</v>
      </c>
      <c r="G98" s="104">
        <v>0</v>
      </c>
    </row>
    <row r="99" spans="1:7" ht="15" customHeight="1" hidden="1">
      <c r="A99" s="33"/>
      <c r="B99" s="30" t="s">
        <v>124</v>
      </c>
      <c r="C99" s="31" t="s">
        <v>118</v>
      </c>
      <c r="D99" s="31" t="s">
        <v>125</v>
      </c>
      <c r="E99" s="31"/>
      <c r="F99" s="104">
        <f aca="true" t="shared" si="10" ref="F99:G104">F100</f>
        <v>0</v>
      </c>
      <c r="G99" s="104">
        <f t="shared" si="10"/>
        <v>0</v>
      </c>
    </row>
    <row r="100" spans="1:7" ht="12.75" hidden="1">
      <c r="A100" s="33"/>
      <c r="B100" s="30" t="s">
        <v>126</v>
      </c>
      <c r="C100" s="31" t="s">
        <v>118</v>
      </c>
      <c r="D100" s="31" t="s">
        <v>127</v>
      </c>
      <c r="E100" s="31"/>
      <c r="F100" s="103">
        <f t="shared" si="10"/>
        <v>0</v>
      </c>
      <c r="G100" s="103">
        <f t="shared" si="10"/>
        <v>0</v>
      </c>
    </row>
    <row r="101" spans="1:7" s="85" customFormat="1" ht="12" customHeight="1" hidden="1">
      <c r="A101" s="33"/>
      <c r="B101" s="30" t="s">
        <v>122</v>
      </c>
      <c r="C101" s="31" t="s">
        <v>118</v>
      </c>
      <c r="D101" s="31" t="s">
        <v>127</v>
      </c>
      <c r="E101" s="31" t="s">
        <v>123</v>
      </c>
      <c r="F101" s="104">
        <v>0</v>
      </c>
      <c r="G101" s="104">
        <v>0</v>
      </c>
    </row>
    <row r="102" spans="1:7" s="85" customFormat="1" ht="27" customHeight="1" hidden="1">
      <c r="A102" s="33"/>
      <c r="B102" s="57" t="s">
        <v>128</v>
      </c>
      <c r="C102" s="31" t="s">
        <v>129</v>
      </c>
      <c r="D102" s="31"/>
      <c r="E102" s="31"/>
      <c r="F102" s="104">
        <f t="shared" si="10"/>
        <v>0</v>
      </c>
      <c r="G102" s="104">
        <f t="shared" si="10"/>
        <v>0</v>
      </c>
    </row>
    <row r="103" spans="1:7" s="85" customFormat="1" ht="24.75" customHeight="1" hidden="1">
      <c r="A103" s="33"/>
      <c r="B103" s="269" t="s">
        <v>119</v>
      </c>
      <c r="C103" s="31" t="s">
        <v>129</v>
      </c>
      <c r="D103" s="31" t="s">
        <v>120</v>
      </c>
      <c r="E103" s="31"/>
      <c r="F103" s="104">
        <f t="shared" si="10"/>
        <v>0</v>
      </c>
      <c r="G103" s="104">
        <f t="shared" si="10"/>
        <v>0</v>
      </c>
    </row>
    <row r="104" spans="1:7" s="85" customFormat="1" ht="12" customHeight="1" hidden="1">
      <c r="A104" s="33"/>
      <c r="B104" s="30" t="s">
        <v>121</v>
      </c>
      <c r="C104" s="31" t="s">
        <v>129</v>
      </c>
      <c r="D104" s="31" t="s">
        <v>130</v>
      </c>
      <c r="E104" s="31"/>
      <c r="F104" s="104">
        <f t="shared" si="10"/>
        <v>0</v>
      </c>
      <c r="G104" s="104">
        <f t="shared" si="10"/>
        <v>0</v>
      </c>
    </row>
    <row r="105" spans="1:7" s="85" customFormat="1" ht="12.75" customHeight="1" hidden="1">
      <c r="A105" s="33"/>
      <c r="B105" s="30" t="s">
        <v>122</v>
      </c>
      <c r="C105" s="31" t="s">
        <v>129</v>
      </c>
      <c r="D105" s="31" t="s">
        <v>130</v>
      </c>
      <c r="E105" s="31" t="s">
        <v>123</v>
      </c>
      <c r="F105" s="104">
        <v>0</v>
      </c>
      <c r="G105" s="104">
        <v>0</v>
      </c>
    </row>
    <row r="106" spans="1:7" s="86" customFormat="1" ht="39.75" customHeight="1" hidden="1">
      <c r="A106" s="95">
        <v>5</v>
      </c>
      <c r="B106" s="267" t="s">
        <v>148</v>
      </c>
      <c r="C106" s="96" t="s">
        <v>132</v>
      </c>
      <c r="D106" s="112"/>
      <c r="E106" s="112"/>
      <c r="F106" s="98">
        <f>F107+F118</f>
        <v>0</v>
      </c>
      <c r="G106" s="98">
        <f>G107+G118</f>
        <v>0</v>
      </c>
    </row>
    <row r="107" spans="1:7" ht="51" hidden="1">
      <c r="A107" s="105"/>
      <c r="B107" s="271" t="s">
        <v>133</v>
      </c>
      <c r="C107" s="106" t="s">
        <v>134</v>
      </c>
      <c r="D107" s="106"/>
      <c r="E107" s="106"/>
      <c r="F107" s="113">
        <f>F108+F113</f>
        <v>0</v>
      </c>
      <c r="G107" s="113">
        <f>G108+G113</f>
        <v>0</v>
      </c>
    </row>
    <row r="108" spans="1:7" ht="38.25" hidden="1">
      <c r="A108" s="109"/>
      <c r="B108" s="268" t="s">
        <v>135</v>
      </c>
      <c r="C108" s="100" t="s">
        <v>136</v>
      </c>
      <c r="D108" s="100"/>
      <c r="E108" s="100"/>
      <c r="F108" s="114">
        <f aca="true" t="shared" si="11" ref="F108:G111">F109</f>
        <v>0</v>
      </c>
      <c r="G108" s="114">
        <f t="shared" si="11"/>
        <v>0</v>
      </c>
    </row>
    <row r="109" spans="1:7" ht="25.5" hidden="1">
      <c r="A109" s="33"/>
      <c r="B109" s="30" t="s">
        <v>137</v>
      </c>
      <c r="C109" s="31" t="s">
        <v>138</v>
      </c>
      <c r="D109" s="31"/>
      <c r="E109" s="31"/>
      <c r="F109" s="104">
        <f t="shared" si="11"/>
        <v>0</v>
      </c>
      <c r="G109" s="104">
        <f t="shared" si="11"/>
        <v>0</v>
      </c>
    </row>
    <row r="110" spans="1:7" ht="25.5" hidden="1">
      <c r="A110" s="33"/>
      <c r="B110" s="262" t="s">
        <v>73</v>
      </c>
      <c r="C110" s="31" t="s">
        <v>138</v>
      </c>
      <c r="D110" s="31" t="s">
        <v>101</v>
      </c>
      <c r="E110" s="31"/>
      <c r="F110" s="104">
        <f t="shared" si="11"/>
        <v>0</v>
      </c>
      <c r="G110" s="104">
        <f t="shared" si="11"/>
        <v>0</v>
      </c>
    </row>
    <row r="111" spans="1:7" ht="25.5" hidden="1">
      <c r="A111" s="33"/>
      <c r="B111" s="30" t="s">
        <v>74</v>
      </c>
      <c r="C111" s="31" t="s">
        <v>138</v>
      </c>
      <c r="D111" s="31" t="s">
        <v>75</v>
      </c>
      <c r="E111" s="31"/>
      <c r="F111" s="104">
        <f t="shared" si="11"/>
        <v>0</v>
      </c>
      <c r="G111" s="104">
        <f t="shared" si="11"/>
        <v>0</v>
      </c>
    </row>
    <row r="112" spans="1:7" ht="25.5" hidden="1">
      <c r="A112" s="33"/>
      <c r="B112" s="30" t="s">
        <v>139</v>
      </c>
      <c r="C112" s="31" t="s">
        <v>138</v>
      </c>
      <c r="D112" s="31" t="s">
        <v>75</v>
      </c>
      <c r="E112" s="31" t="s">
        <v>140</v>
      </c>
      <c r="F112" s="104">
        <v>0</v>
      </c>
      <c r="G112" s="104">
        <v>0</v>
      </c>
    </row>
    <row r="113" spans="1:7" ht="12.75" hidden="1">
      <c r="A113" s="109"/>
      <c r="B113" s="268" t="s">
        <v>141</v>
      </c>
      <c r="C113" s="100" t="s">
        <v>142</v>
      </c>
      <c r="D113" s="100"/>
      <c r="E113" s="100"/>
      <c r="F113" s="114">
        <f aca="true" t="shared" si="12" ref="F113:G116">F114</f>
        <v>0</v>
      </c>
      <c r="G113" s="114">
        <f t="shared" si="12"/>
        <v>0</v>
      </c>
    </row>
    <row r="114" spans="1:7" ht="12.75" hidden="1">
      <c r="A114" s="115"/>
      <c r="B114" s="30" t="s">
        <v>143</v>
      </c>
      <c r="C114" s="31" t="s">
        <v>144</v>
      </c>
      <c r="D114" s="116"/>
      <c r="E114" s="116"/>
      <c r="F114" s="104">
        <f t="shared" si="12"/>
        <v>0</v>
      </c>
      <c r="G114" s="104">
        <f t="shared" si="12"/>
        <v>0</v>
      </c>
    </row>
    <row r="115" spans="1:7" ht="25.5" hidden="1">
      <c r="A115" s="115"/>
      <c r="B115" s="262" t="s">
        <v>73</v>
      </c>
      <c r="C115" s="31" t="s">
        <v>144</v>
      </c>
      <c r="D115" s="116">
        <v>200</v>
      </c>
      <c r="E115" s="116"/>
      <c r="F115" s="104">
        <f t="shared" si="12"/>
        <v>0</v>
      </c>
      <c r="G115" s="104">
        <f t="shared" si="12"/>
        <v>0</v>
      </c>
    </row>
    <row r="116" spans="1:7" s="86" customFormat="1" ht="26.25" hidden="1">
      <c r="A116" s="117"/>
      <c r="B116" s="30" t="s">
        <v>74</v>
      </c>
      <c r="C116" s="31" t="s">
        <v>144</v>
      </c>
      <c r="D116" s="31" t="s">
        <v>75</v>
      </c>
      <c r="E116" s="118"/>
      <c r="F116" s="104">
        <f t="shared" si="12"/>
        <v>0</v>
      </c>
      <c r="G116" s="104">
        <f t="shared" si="12"/>
        <v>0</v>
      </c>
    </row>
    <row r="117" spans="1:7" ht="25.5" hidden="1">
      <c r="A117" s="33"/>
      <c r="B117" s="30" t="s">
        <v>139</v>
      </c>
      <c r="C117" s="31" t="s">
        <v>144</v>
      </c>
      <c r="D117" s="31" t="s">
        <v>75</v>
      </c>
      <c r="E117" s="31" t="s">
        <v>140</v>
      </c>
      <c r="F117" s="104">
        <v>0</v>
      </c>
      <c r="G117" s="104">
        <v>0</v>
      </c>
    </row>
    <row r="118" spans="1:7" ht="51" hidden="1">
      <c r="A118" s="105"/>
      <c r="B118" s="271" t="s">
        <v>145</v>
      </c>
      <c r="C118" s="106" t="s">
        <v>146</v>
      </c>
      <c r="D118" s="106"/>
      <c r="E118" s="106"/>
      <c r="F118" s="113">
        <f>F119+F132</f>
        <v>0</v>
      </c>
      <c r="G118" s="113">
        <f>G119+G132</f>
        <v>0</v>
      </c>
    </row>
    <row r="119" spans="1:7" ht="51" hidden="1">
      <c r="A119" s="109"/>
      <c r="B119" s="268" t="s">
        <v>153</v>
      </c>
      <c r="C119" s="100" t="s">
        <v>154</v>
      </c>
      <c r="D119" s="100"/>
      <c r="E119" s="100"/>
      <c r="F119" s="114">
        <f>F120+F124+F128</f>
        <v>0</v>
      </c>
      <c r="G119" s="114">
        <f>G120+G124+G128</f>
        <v>0</v>
      </c>
    </row>
    <row r="120" spans="1:7" ht="25.5" hidden="1">
      <c r="A120" s="33"/>
      <c r="B120" s="266" t="s">
        <v>156</v>
      </c>
      <c r="C120" s="31" t="s">
        <v>449</v>
      </c>
      <c r="D120" s="31"/>
      <c r="E120" s="31"/>
      <c r="F120" s="104">
        <f aca="true" t="shared" si="13" ref="F120:G122">F121</f>
        <v>0</v>
      </c>
      <c r="G120" s="104">
        <f t="shared" si="13"/>
        <v>0</v>
      </c>
    </row>
    <row r="121" spans="1:7" ht="25.5" hidden="1">
      <c r="A121" s="33"/>
      <c r="B121" s="262" t="s">
        <v>73</v>
      </c>
      <c r="C121" s="31" t="s">
        <v>449</v>
      </c>
      <c r="D121" s="31" t="s">
        <v>101</v>
      </c>
      <c r="E121" s="31"/>
      <c r="F121" s="104">
        <f t="shared" si="13"/>
        <v>0</v>
      </c>
      <c r="G121" s="104">
        <f t="shared" si="13"/>
        <v>0</v>
      </c>
    </row>
    <row r="122" spans="1:7" ht="25.5" hidden="1">
      <c r="A122" s="33"/>
      <c r="B122" s="30" t="s">
        <v>74</v>
      </c>
      <c r="C122" s="31" t="s">
        <v>449</v>
      </c>
      <c r="D122" s="31" t="s">
        <v>75</v>
      </c>
      <c r="E122" s="31"/>
      <c r="F122" s="104">
        <f t="shared" si="13"/>
        <v>0</v>
      </c>
      <c r="G122" s="104">
        <f t="shared" si="13"/>
        <v>0</v>
      </c>
    </row>
    <row r="123" spans="1:7" ht="25.5" hidden="1">
      <c r="A123" s="33"/>
      <c r="B123" s="266" t="s">
        <v>156</v>
      </c>
      <c r="C123" s="31" t="s">
        <v>449</v>
      </c>
      <c r="D123" s="31" t="s">
        <v>75</v>
      </c>
      <c r="E123" s="31" t="s">
        <v>157</v>
      </c>
      <c r="F123" s="104">
        <v>0</v>
      </c>
      <c r="G123" s="104">
        <v>0</v>
      </c>
    </row>
    <row r="124" spans="1:7" ht="24.75" customHeight="1" hidden="1">
      <c r="A124" s="33"/>
      <c r="B124" s="266" t="s">
        <v>450</v>
      </c>
      <c r="C124" s="31" t="s">
        <v>158</v>
      </c>
      <c r="D124" s="31"/>
      <c r="E124" s="31"/>
      <c r="F124" s="104">
        <f aca="true" t="shared" si="14" ref="F124:G126">F125</f>
        <v>0</v>
      </c>
      <c r="G124" s="104">
        <f t="shared" si="14"/>
        <v>0</v>
      </c>
    </row>
    <row r="125" spans="1:7" ht="24.75" customHeight="1" hidden="1">
      <c r="A125" s="33"/>
      <c r="B125" s="262" t="s">
        <v>73</v>
      </c>
      <c r="C125" s="31" t="s">
        <v>158</v>
      </c>
      <c r="D125" s="31" t="s">
        <v>101</v>
      </c>
      <c r="E125" s="31"/>
      <c r="F125" s="104">
        <f t="shared" si="14"/>
        <v>0</v>
      </c>
      <c r="G125" s="104">
        <f t="shared" si="14"/>
        <v>0</v>
      </c>
    </row>
    <row r="126" spans="1:7" ht="27" customHeight="1" hidden="1">
      <c r="A126" s="33"/>
      <c r="B126" s="30" t="s">
        <v>74</v>
      </c>
      <c r="C126" s="31" t="s">
        <v>158</v>
      </c>
      <c r="D126" s="31" t="s">
        <v>75</v>
      </c>
      <c r="E126" s="31"/>
      <c r="F126" s="104">
        <f t="shared" si="14"/>
        <v>0</v>
      </c>
      <c r="G126" s="104">
        <f t="shared" si="14"/>
        <v>0</v>
      </c>
    </row>
    <row r="127" spans="1:7" ht="27" customHeight="1" hidden="1">
      <c r="A127" s="33"/>
      <c r="B127" s="266" t="s">
        <v>156</v>
      </c>
      <c r="C127" s="31" t="s">
        <v>158</v>
      </c>
      <c r="D127" s="31" t="s">
        <v>75</v>
      </c>
      <c r="E127" s="31" t="s">
        <v>157</v>
      </c>
      <c r="F127" s="104">
        <v>0</v>
      </c>
      <c r="G127" s="104">
        <v>0</v>
      </c>
    </row>
    <row r="128" spans="1:7" ht="25.5" hidden="1">
      <c r="A128" s="33"/>
      <c r="B128" s="266" t="s">
        <v>156</v>
      </c>
      <c r="C128" s="31" t="s">
        <v>155</v>
      </c>
      <c r="D128" s="31"/>
      <c r="E128" s="31"/>
      <c r="F128" s="104">
        <f aca="true" t="shared" si="15" ref="F128:G130">F129</f>
        <v>0</v>
      </c>
      <c r="G128" s="104">
        <f t="shared" si="15"/>
        <v>0</v>
      </c>
    </row>
    <row r="129" spans="1:7" ht="25.5" hidden="1">
      <c r="A129" s="33"/>
      <c r="B129" s="262" t="s">
        <v>73</v>
      </c>
      <c r="C129" s="31" t="s">
        <v>155</v>
      </c>
      <c r="D129" s="31" t="s">
        <v>101</v>
      </c>
      <c r="E129" s="31"/>
      <c r="F129" s="104">
        <f t="shared" si="15"/>
        <v>0</v>
      </c>
      <c r="G129" s="104">
        <f t="shared" si="15"/>
        <v>0</v>
      </c>
    </row>
    <row r="130" spans="1:7" ht="25.5" hidden="1">
      <c r="A130" s="33"/>
      <c r="B130" s="30" t="s">
        <v>74</v>
      </c>
      <c r="C130" s="31" t="s">
        <v>155</v>
      </c>
      <c r="D130" s="31" t="s">
        <v>75</v>
      </c>
      <c r="E130" s="31"/>
      <c r="F130" s="104">
        <f t="shared" si="15"/>
        <v>0</v>
      </c>
      <c r="G130" s="104">
        <f t="shared" si="15"/>
        <v>0</v>
      </c>
    </row>
    <row r="131" spans="1:7" ht="24.75" customHeight="1" hidden="1">
      <c r="A131" s="33"/>
      <c r="B131" s="266" t="s">
        <v>156</v>
      </c>
      <c r="C131" s="31" t="s">
        <v>155</v>
      </c>
      <c r="D131" s="31" t="s">
        <v>75</v>
      </c>
      <c r="E131" s="31" t="s">
        <v>157</v>
      </c>
      <c r="F131" s="104">
        <v>0</v>
      </c>
      <c r="G131" s="104">
        <v>0</v>
      </c>
    </row>
    <row r="132" spans="1:7" ht="38.25" hidden="1">
      <c r="A132" s="109"/>
      <c r="B132" s="272" t="s">
        <v>159</v>
      </c>
      <c r="C132" s="100" t="s">
        <v>160</v>
      </c>
      <c r="D132" s="100"/>
      <c r="E132" s="100"/>
      <c r="F132" s="114">
        <f aca="true" t="shared" si="16" ref="F132:G134">F133</f>
        <v>0</v>
      </c>
      <c r="G132" s="114">
        <f t="shared" si="16"/>
        <v>0</v>
      </c>
    </row>
    <row r="133" spans="1:7" ht="25.5" hidden="1">
      <c r="A133" s="33"/>
      <c r="B133" s="262" t="s">
        <v>73</v>
      </c>
      <c r="C133" s="31" t="s">
        <v>160</v>
      </c>
      <c r="D133" s="31" t="s">
        <v>101</v>
      </c>
      <c r="E133" s="31"/>
      <c r="F133" s="104">
        <f t="shared" si="16"/>
        <v>0</v>
      </c>
      <c r="G133" s="104">
        <f t="shared" si="16"/>
        <v>0</v>
      </c>
    </row>
    <row r="134" spans="1:7" ht="25.5" hidden="1">
      <c r="A134" s="33"/>
      <c r="B134" s="30" t="s">
        <v>74</v>
      </c>
      <c r="C134" s="31" t="s">
        <v>160</v>
      </c>
      <c r="D134" s="31" t="s">
        <v>75</v>
      </c>
      <c r="E134" s="31"/>
      <c r="F134" s="104">
        <f t="shared" si="16"/>
        <v>0</v>
      </c>
      <c r="G134" s="104">
        <f t="shared" si="16"/>
        <v>0</v>
      </c>
    </row>
    <row r="135" spans="1:7" ht="25.5" hidden="1">
      <c r="A135" s="33"/>
      <c r="B135" s="266" t="s">
        <v>156</v>
      </c>
      <c r="C135" s="31" t="s">
        <v>160</v>
      </c>
      <c r="D135" s="31" t="s">
        <v>75</v>
      </c>
      <c r="E135" s="31" t="s">
        <v>157</v>
      </c>
      <c r="F135" s="104">
        <v>0</v>
      </c>
      <c r="G135" s="104">
        <v>0</v>
      </c>
    </row>
    <row r="136" spans="1:7" ht="40.5" hidden="1">
      <c r="A136" s="95">
        <v>3</v>
      </c>
      <c r="B136" s="260" t="s">
        <v>161</v>
      </c>
      <c r="C136" s="96" t="s">
        <v>162</v>
      </c>
      <c r="D136" s="119"/>
      <c r="E136" s="119"/>
      <c r="F136" s="98">
        <f aca="true" t="shared" si="17" ref="F136:G140">F137</f>
        <v>0</v>
      </c>
      <c r="G136" s="98">
        <f t="shared" si="17"/>
        <v>0</v>
      </c>
    </row>
    <row r="137" spans="1:7" ht="13.5" hidden="1">
      <c r="A137" s="99"/>
      <c r="B137" s="109" t="s">
        <v>163</v>
      </c>
      <c r="C137" s="100" t="s">
        <v>164</v>
      </c>
      <c r="D137" s="110"/>
      <c r="E137" s="110"/>
      <c r="F137" s="114">
        <f t="shared" si="17"/>
        <v>0</v>
      </c>
      <c r="G137" s="114">
        <f t="shared" si="17"/>
        <v>0</v>
      </c>
    </row>
    <row r="138" spans="1:7" ht="12.75" hidden="1">
      <c r="A138" s="33"/>
      <c r="B138" s="30" t="s">
        <v>165</v>
      </c>
      <c r="C138" s="31" t="s">
        <v>166</v>
      </c>
      <c r="D138" s="32"/>
      <c r="E138" s="32"/>
      <c r="F138" s="104">
        <f t="shared" si="17"/>
        <v>0</v>
      </c>
      <c r="G138" s="104">
        <f t="shared" si="17"/>
        <v>0</v>
      </c>
    </row>
    <row r="139" spans="1:7" ht="25.5" hidden="1">
      <c r="A139" s="33"/>
      <c r="B139" s="266" t="s">
        <v>73</v>
      </c>
      <c r="C139" s="31" t="s">
        <v>166</v>
      </c>
      <c r="D139" s="32">
        <v>200</v>
      </c>
      <c r="E139" s="32"/>
      <c r="F139" s="104">
        <f t="shared" si="17"/>
        <v>0</v>
      </c>
      <c r="G139" s="104">
        <f t="shared" si="17"/>
        <v>0</v>
      </c>
    </row>
    <row r="140" spans="1:7" ht="25.5" hidden="1">
      <c r="A140" s="33"/>
      <c r="B140" s="30" t="s">
        <v>74</v>
      </c>
      <c r="C140" s="31" t="s">
        <v>166</v>
      </c>
      <c r="D140" s="31" t="s">
        <v>75</v>
      </c>
      <c r="E140" s="32"/>
      <c r="F140" s="104">
        <f t="shared" si="17"/>
        <v>0</v>
      </c>
      <c r="G140" s="104">
        <f t="shared" si="17"/>
        <v>0</v>
      </c>
    </row>
    <row r="141" spans="1:7" ht="12.75" hidden="1">
      <c r="A141" s="33"/>
      <c r="B141" s="30" t="s">
        <v>167</v>
      </c>
      <c r="C141" s="31" t="s">
        <v>166</v>
      </c>
      <c r="D141" s="31" t="s">
        <v>75</v>
      </c>
      <c r="E141" s="32">
        <v>1003</v>
      </c>
      <c r="F141" s="104">
        <f>300-300</f>
        <v>0</v>
      </c>
      <c r="G141" s="104">
        <v>0</v>
      </c>
    </row>
    <row r="142" spans="1:7" ht="39.75" customHeight="1" hidden="1">
      <c r="A142" s="95">
        <v>7</v>
      </c>
      <c r="B142" s="267" t="s">
        <v>168</v>
      </c>
      <c r="C142" s="96" t="s">
        <v>169</v>
      </c>
      <c r="D142" s="111"/>
      <c r="E142" s="111"/>
      <c r="F142" s="98">
        <f>F143</f>
        <v>0</v>
      </c>
      <c r="G142" s="98">
        <f>G143</f>
        <v>0</v>
      </c>
    </row>
    <row r="143" spans="1:7" ht="53.25" customHeight="1" hidden="1">
      <c r="A143" s="109"/>
      <c r="B143" s="268" t="s">
        <v>170</v>
      </c>
      <c r="C143" s="100" t="s">
        <v>171</v>
      </c>
      <c r="D143" s="100"/>
      <c r="E143" s="100"/>
      <c r="F143" s="114">
        <f>F144+F148+F152+F156</f>
        <v>0</v>
      </c>
      <c r="G143" s="114">
        <f>G144+G148+G152+G156</f>
        <v>0</v>
      </c>
    </row>
    <row r="144" spans="1:7" ht="25.5" hidden="1">
      <c r="A144" s="33"/>
      <c r="B144" s="30" t="s">
        <v>172</v>
      </c>
      <c r="C144" s="31" t="s">
        <v>173</v>
      </c>
      <c r="D144" s="32"/>
      <c r="E144" s="32"/>
      <c r="F144" s="104">
        <f aca="true" t="shared" si="18" ref="F144:G146">F145</f>
        <v>0</v>
      </c>
      <c r="G144" s="104">
        <f t="shared" si="18"/>
        <v>0</v>
      </c>
    </row>
    <row r="145" spans="1:7" ht="25.5" hidden="1">
      <c r="A145" s="33"/>
      <c r="B145" s="266" t="s">
        <v>73</v>
      </c>
      <c r="C145" s="31" t="s">
        <v>173</v>
      </c>
      <c r="D145" s="32">
        <v>200</v>
      </c>
      <c r="E145" s="32"/>
      <c r="F145" s="104">
        <f t="shared" si="18"/>
        <v>0</v>
      </c>
      <c r="G145" s="104">
        <f t="shared" si="18"/>
        <v>0</v>
      </c>
    </row>
    <row r="146" spans="1:7" s="86" customFormat="1" ht="26.25" hidden="1">
      <c r="A146" s="120"/>
      <c r="B146" s="30" t="s">
        <v>74</v>
      </c>
      <c r="C146" s="31" t="s">
        <v>173</v>
      </c>
      <c r="D146" s="31" t="s">
        <v>75</v>
      </c>
      <c r="E146" s="118"/>
      <c r="F146" s="104">
        <f t="shared" si="18"/>
        <v>0</v>
      </c>
      <c r="G146" s="104">
        <f t="shared" si="18"/>
        <v>0</v>
      </c>
    </row>
    <row r="147" spans="1:7" ht="15" customHeight="1" hidden="1">
      <c r="A147" s="33"/>
      <c r="B147" s="30" t="s">
        <v>174</v>
      </c>
      <c r="C147" s="31" t="s">
        <v>173</v>
      </c>
      <c r="D147" s="31" t="s">
        <v>75</v>
      </c>
      <c r="E147" s="31" t="s">
        <v>175</v>
      </c>
      <c r="F147" s="104">
        <v>0</v>
      </c>
      <c r="G147" s="104">
        <v>0</v>
      </c>
    </row>
    <row r="148" spans="1:7" s="87" customFormat="1" ht="25.5" hidden="1">
      <c r="A148" s="30"/>
      <c r="B148" s="30" t="s">
        <v>176</v>
      </c>
      <c r="C148" s="31" t="s">
        <v>177</v>
      </c>
      <c r="D148" s="31"/>
      <c r="E148" s="31"/>
      <c r="F148" s="104">
        <f aca="true" t="shared" si="19" ref="F148:G150">F149</f>
        <v>0</v>
      </c>
      <c r="G148" s="104">
        <f t="shared" si="19"/>
        <v>0</v>
      </c>
    </row>
    <row r="149" spans="1:7" s="87" customFormat="1" ht="25.5" hidden="1">
      <c r="A149" s="30"/>
      <c r="B149" s="266" t="s">
        <v>73</v>
      </c>
      <c r="C149" s="31" t="s">
        <v>177</v>
      </c>
      <c r="D149" s="31" t="s">
        <v>101</v>
      </c>
      <c r="E149" s="31"/>
      <c r="F149" s="104">
        <f t="shared" si="19"/>
        <v>0</v>
      </c>
      <c r="G149" s="104">
        <f t="shared" si="19"/>
        <v>0</v>
      </c>
    </row>
    <row r="150" spans="1:7" ht="25.5" hidden="1">
      <c r="A150" s="33"/>
      <c r="B150" s="30" t="s">
        <v>74</v>
      </c>
      <c r="C150" s="31" t="s">
        <v>177</v>
      </c>
      <c r="D150" s="31" t="s">
        <v>75</v>
      </c>
      <c r="E150" s="31"/>
      <c r="F150" s="104">
        <f t="shared" si="19"/>
        <v>0</v>
      </c>
      <c r="G150" s="104">
        <f t="shared" si="19"/>
        <v>0</v>
      </c>
    </row>
    <row r="151" spans="1:7" ht="12.75" hidden="1">
      <c r="A151" s="33"/>
      <c r="B151" s="30" t="s">
        <v>174</v>
      </c>
      <c r="C151" s="31" t="s">
        <v>177</v>
      </c>
      <c r="D151" s="31" t="s">
        <v>75</v>
      </c>
      <c r="E151" s="31" t="s">
        <v>175</v>
      </c>
      <c r="F151" s="104">
        <v>0</v>
      </c>
      <c r="G151" s="104">
        <v>0</v>
      </c>
    </row>
    <row r="152" spans="1:7" ht="38.25" hidden="1">
      <c r="A152" s="33"/>
      <c r="B152" s="30" t="s">
        <v>178</v>
      </c>
      <c r="C152" s="31" t="s">
        <v>179</v>
      </c>
      <c r="D152" s="32"/>
      <c r="E152" s="32"/>
      <c r="F152" s="104">
        <f aca="true" t="shared" si="20" ref="F152:G154">F153</f>
        <v>0</v>
      </c>
      <c r="G152" s="104">
        <f t="shared" si="20"/>
        <v>0</v>
      </c>
    </row>
    <row r="153" spans="1:7" ht="25.5" hidden="1">
      <c r="A153" s="33"/>
      <c r="B153" s="266" t="s">
        <v>73</v>
      </c>
      <c r="C153" s="31" t="s">
        <v>179</v>
      </c>
      <c r="D153" s="32">
        <v>200</v>
      </c>
      <c r="E153" s="32"/>
      <c r="F153" s="104">
        <f t="shared" si="20"/>
        <v>0</v>
      </c>
      <c r="G153" s="104">
        <f t="shared" si="20"/>
        <v>0</v>
      </c>
    </row>
    <row r="154" spans="1:7" ht="26.25" hidden="1">
      <c r="A154" s="33"/>
      <c r="B154" s="30" t="s">
        <v>74</v>
      </c>
      <c r="C154" s="31" t="s">
        <v>179</v>
      </c>
      <c r="D154" s="31" t="s">
        <v>75</v>
      </c>
      <c r="E154" s="118"/>
      <c r="F154" s="104">
        <f t="shared" si="20"/>
        <v>0</v>
      </c>
      <c r="G154" s="104">
        <f t="shared" si="20"/>
        <v>0</v>
      </c>
    </row>
    <row r="155" spans="1:7" ht="12.75" customHeight="1" hidden="1">
      <c r="A155" s="33"/>
      <c r="B155" s="30" t="s">
        <v>174</v>
      </c>
      <c r="C155" s="31" t="s">
        <v>179</v>
      </c>
      <c r="D155" s="31" t="s">
        <v>75</v>
      </c>
      <c r="E155" s="31" t="s">
        <v>175</v>
      </c>
      <c r="F155" s="104">
        <v>0</v>
      </c>
      <c r="G155" s="104">
        <v>0</v>
      </c>
    </row>
    <row r="156" spans="1:7" s="84" customFormat="1" ht="25.5" customHeight="1" hidden="1">
      <c r="A156" s="115"/>
      <c r="B156" s="30" t="s">
        <v>180</v>
      </c>
      <c r="C156" s="31" t="s">
        <v>181</v>
      </c>
      <c r="D156" s="31"/>
      <c r="E156" s="31"/>
      <c r="F156" s="104">
        <f aca="true" t="shared" si="21" ref="F156:G158">F157</f>
        <v>0</v>
      </c>
      <c r="G156" s="104">
        <f t="shared" si="21"/>
        <v>0</v>
      </c>
    </row>
    <row r="157" spans="1:7" s="84" customFormat="1" ht="27.75" customHeight="1" hidden="1">
      <c r="A157" s="115"/>
      <c r="B157" s="266" t="s">
        <v>73</v>
      </c>
      <c r="C157" s="31" t="s">
        <v>181</v>
      </c>
      <c r="D157" s="31" t="s">
        <v>101</v>
      </c>
      <c r="E157" s="31"/>
      <c r="F157" s="104">
        <f t="shared" si="21"/>
        <v>0</v>
      </c>
      <c r="G157" s="104">
        <f t="shared" si="21"/>
        <v>0</v>
      </c>
    </row>
    <row r="158" spans="1:7" s="84" customFormat="1" ht="26.25" customHeight="1" hidden="1">
      <c r="A158" s="115"/>
      <c r="B158" s="30" t="s">
        <v>74</v>
      </c>
      <c r="C158" s="31" t="s">
        <v>181</v>
      </c>
      <c r="D158" s="31" t="s">
        <v>75</v>
      </c>
      <c r="E158" s="31"/>
      <c r="F158" s="104">
        <f t="shared" si="21"/>
        <v>0</v>
      </c>
      <c r="G158" s="104">
        <f t="shared" si="21"/>
        <v>0</v>
      </c>
    </row>
    <row r="159" spans="1:7" s="84" customFormat="1" ht="14.25" customHeight="1" hidden="1">
      <c r="A159" s="115"/>
      <c r="B159" s="30" t="s">
        <v>174</v>
      </c>
      <c r="C159" s="31" t="s">
        <v>181</v>
      </c>
      <c r="D159" s="31" t="s">
        <v>75</v>
      </c>
      <c r="E159" s="31" t="s">
        <v>175</v>
      </c>
      <c r="F159" s="104">
        <v>0</v>
      </c>
      <c r="G159" s="104">
        <v>0</v>
      </c>
    </row>
    <row r="160" spans="1:7" ht="52.5" customHeight="1">
      <c r="A160" s="95">
        <v>3</v>
      </c>
      <c r="B160" s="260" t="s">
        <v>149</v>
      </c>
      <c r="C160" s="97" t="s">
        <v>182</v>
      </c>
      <c r="D160" s="119"/>
      <c r="E160" s="119"/>
      <c r="F160" s="98">
        <f aca="true" t="shared" si="22" ref="F160:G164">F161</f>
        <v>1200</v>
      </c>
      <c r="G160" s="98">
        <f t="shared" si="22"/>
        <v>0</v>
      </c>
    </row>
    <row r="161" spans="1:7" ht="25.5">
      <c r="A161" s="99"/>
      <c r="B161" s="109" t="s">
        <v>183</v>
      </c>
      <c r="C161" s="110" t="s">
        <v>184</v>
      </c>
      <c r="D161" s="110"/>
      <c r="E161" s="110"/>
      <c r="F161" s="102">
        <f t="shared" si="22"/>
        <v>1200</v>
      </c>
      <c r="G161" s="102">
        <f t="shared" si="22"/>
        <v>0</v>
      </c>
    </row>
    <row r="162" spans="1:7" ht="15">
      <c r="A162" s="121"/>
      <c r="B162" s="33" t="s">
        <v>343</v>
      </c>
      <c r="C162" s="32" t="s">
        <v>185</v>
      </c>
      <c r="D162" s="35"/>
      <c r="E162" s="35"/>
      <c r="F162" s="104">
        <f t="shared" si="22"/>
        <v>1200</v>
      </c>
      <c r="G162" s="104">
        <f t="shared" si="22"/>
        <v>0</v>
      </c>
    </row>
    <row r="163" spans="1:7" ht="25.5">
      <c r="A163" s="121"/>
      <c r="B163" s="266" t="s">
        <v>73</v>
      </c>
      <c r="C163" s="32" t="s">
        <v>185</v>
      </c>
      <c r="D163" s="35" t="s">
        <v>101</v>
      </c>
      <c r="E163" s="35"/>
      <c r="F163" s="104">
        <f t="shared" si="22"/>
        <v>1200</v>
      </c>
      <c r="G163" s="104">
        <f t="shared" si="22"/>
        <v>0</v>
      </c>
    </row>
    <row r="164" spans="1:7" ht="25.5">
      <c r="A164" s="33"/>
      <c r="B164" s="30" t="s">
        <v>74</v>
      </c>
      <c r="C164" s="32" t="s">
        <v>185</v>
      </c>
      <c r="D164" s="31" t="s">
        <v>75</v>
      </c>
      <c r="E164" s="34"/>
      <c r="F164" s="104">
        <f t="shared" si="22"/>
        <v>1200</v>
      </c>
      <c r="G164" s="104">
        <f t="shared" si="22"/>
        <v>0</v>
      </c>
    </row>
    <row r="165" spans="1:7" ht="12.75">
      <c r="A165" s="33"/>
      <c r="B165" s="30" t="s">
        <v>186</v>
      </c>
      <c r="C165" s="32" t="s">
        <v>185</v>
      </c>
      <c r="D165" s="31" t="s">
        <v>75</v>
      </c>
      <c r="E165" s="35" t="s">
        <v>187</v>
      </c>
      <c r="F165" s="104">
        <v>1200</v>
      </c>
      <c r="G165" s="104">
        <v>0</v>
      </c>
    </row>
    <row r="166" spans="1:7" ht="67.5">
      <c r="A166" s="95">
        <v>4</v>
      </c>
      <c r="B166" s="260" t="s">
        <v>559</v>
      </c>
      <c r="C166" s="97" t="s">
        <v>188</v>
      </c>
      <c r="D166" s="119"/>
      <c r="E166" s="119"/>
      <c r="F166" s="98">
        <f>F167+F197+F226+F232</f>
        <v>27823.56</v>
      </c>
      <c r="G166" s="98">
        <f>G167+G197+G226+G232</f>
        <v>0</v>
      </c>
    </row>
    <row r="167" spans="1:7" ht="15">
      <c r="A167" s="122"/>
      <c r="B167" s="105" t="s">
        <v>189</v>
      </c>
      <c r="C167" s="107" t="s">
        <v>190</v>
      </c>
      <c r="D167" s="106"/>
      <c r="E167" s="106"/>
      <c r="F167" s="113">
        <f>F168</f>
        <v>1243.56</v>
      </c>
      <c r="G167" s="113">
        <f>G168</f>
        <v>0</v>
      </c>
    </row>
    <row r="168" spans="1:7" ht="12" customHeight="1">
      <c r="A168" s="123"/>
      <c r="B168" s="109" t="s">
        <v>191</v>
      </c>
      <c r="C168" s="110" t="s">
        <v>192</v>
      </c>
      <c r="D168" s="100"/>
      <c r="E168" s="100"/>
      <c r="F168" s="114">
        <f>F169+F173+F177+F181+F185+F189+F193</f>
        <v>1243.56</v>
      </c>
      <c r="G168" s="114">
        <f>G169+G173+G177+G181+G185+G189+G193</f>
        <v>0</v>
      </c>
    </row>
    <row r="169" spans="1:7" ht="38.25" hidden="1">
      <c r="A169" s="121"/>
      <c r="B169" s="33" t="s">
        <v>193</v>
      </c>
      <c r="C169" s="32" t="s">
        <v>194</v>
      </c>
      <c r="D169" s="31"/>
      <c r="E169" s="31"/>
      <c r="F169" s="104">
        <f aca="true" t="shared" si="23" ref="F169:G171">F170</f>
        <v>0</v>
      </c>
      <c r="G169" s="104">
        <f t="shared" si="23"/>
        <v>0</v>
      </c>
    </row>
    <row r="170" spans="1:7" ht="25.5" hidden="1">
      <c r="A170" s="121"/>
      <c r="B170" s="33" t="s">
        <v>87</v>
      </c>
      <c r="C170" s="32" t="s">
        <v>194</v>
      </c>
      <c r="D170" s="31" t="s">
        <v>94</v>
      </c>
      <c r="E170" s="31"/>
      <c r="F170" s="104">
        <f t="shared" si="23"/>
        <v>0</v>
      </c>
      <c r="G170" s="104">
        <f t="shared" si="23"/>
        <v>0</v>
      </c>
    </row>
    <row r="171" spans="1:7" ht="12.75" hidden="1">
      <c r="A171" s="33"/>
      <c r="B171" s="263" t="s">
        <v>88</v>
      </c>
      <c r="C171" s="32" t="s">
        <v>194</v>
      </c>
      <c r="D171" s="32">
        <v>410</v>
      </c>
      <c r="E171" s="32"/>
      <c r="F171" s="104">
        <f t="shared" si="23"/>
        <v>0</v>
      </c>
      <c r="G171" s="104">
        <f t="shared" si="23"/>
        <v>0</v>
      </c>
    </row>
    <row r="172" spans="1:7" ht="12.75" hidden="1">
      <c r="A172" s="33"/>
      <c r="B172" s="264" t="s">
        <v>195</v>
      </c>
      <c r="C172" s="32" t="s">
        <v>194</v>
      </c>
      <c r="D172" s="32">
        <v>410</v>
      </c>
      <c r="E172" s="31" t="s">
        <v>196</v>
      </c>
      <c r="F172" s="104">
        <v>0</v>
      </c>
      <c r="G172" s="104">
        <v>0</v>
      </c>
    </row>
    <row r="173" spans="1:7" ht="25.5" hidden="1">
      <c r="A173" s="33"/>
      <c r="B173" s="264" t="s">
        <v>213</v>
      </c>
      <c r="C173" s="32" t="s">
        <v>477</v>
      </c>
      <c r="D173" s="31"/>
      <c r="E173" s="31"/>
      <c r="F173" s="104">
        <f aca="true" t="shared" si="24" ref="F173:G175">F174</f>
        <v>0</v>
      </c>
      <c r="G173" s="104">
        <f t="shared" si="24"/>
        <v>0</v>
      </c>
    </row>
    <row r="174" spans="1:7" ht="25.5" hidden="1">
      <c r="A174" s="33"/>
      <c r="B174" s="266" t="s">
        <v>73</v>
      </c>
      <c r="C174" s="32" t="s">
        <v>477</v>
      </c>
      <c r="D174" s="31" t="s">
        <v>101</v>
      </c>
      <c r="E174" s="31"/>
      <c r="F174" s="104">
        <f t="shared" si="24"/>
        <v>0</v>
      </c>
      <c r="G174" s="104">
        <f t="shared" si="24"/>
        <v>0</v>
      </c>
    </row>
    <row r="175" spans="1:7" ht="25.5" hidden="1">
      <c r="A175" s="33"/>
      <c r="B175" s="30" t="s">
        <v>74</v>
      </c>
      <c r="C175" s="32" t="s">
        <v>477</v>
      </c>
      <c r="D175" s="31" t="s">
        <v>75</v>
      </c>
      <c r="E175" s="31"/>
      <c r="F175" s="104">
        <f t="shared" si="24"/>
        <v>0</v>
      </c>
      <c r="G175" s="104">
        <f t="shared" si="24"/>
        <v>0</v>
      </c>
    </row>
    <row r="176" spans="1:7" ht="12.75" hidden="1">
      <c r="A176" s="33"/>
      <c r="B176" s="264" t="s">
        <v>195</v>
      </c>
      <c r="C176" s="32" t="s">
        <v>477</v>
      </c>
      <c r="D176" s="31" t="s">
        <v>75</v>
      </c>
      <c r="E176" s="31" t="s">
        <v>196</v>
      </c>
      <c r="F176" s="104">
        <v>0</v>
      </c>
      <c r="G176" s="104">
        <v>0</v>
      </c>
    </row>
    <row r="177" spans="1:7" ht="25.5" customHeight="1" hidden="1">
      <c r="A177" s="33"/>
      <c r="B177" s="33" t="s">
        <v>199</v>
      </c>
      <c r="C177" s="32" t="s">
        <v>200</v>
      </c>
      <c r="D177" s="31"/>
      <c r="E177" s="31"/>
      <c r="F177" s="104">
        <f aca="true" t="shared" si="25" ref="F177:G179">F178</f>
        <v>0</v>
      </c>
      <c r="G177" s="104">
        <f t="shared" si="25"/>
        <v>0</v>
      </c>
    </row>
    <row r="178" spans="1:7" ht="25.5" hidden="1">
      <c r="A178" s="33"/>
      <c r="B178" s="266" t="s">
        <v>73</v>
      </c>
      <c r="C178" s="32" t="s">
        <v>200</v>
      </c>
      <c r="D178" s="31" t="s">
        <v>101</v>
      </c>
      <c r="E178" s="31"/>
      <c r="F178" s="104">
        <f t="shared" si="25"/>
        <v>0</v>
      </c>
      <c r="G178" s="104">
        <f t="shared" si="25"/>
        <v>0</v>
      </c>
    </row>
    <row r="179" spans="1:7" ht="37.5" customHeight="1" hidden="1">
      <c r="A179" s="33"/>
      <c r="B179" s="30" t="s">
        <v>74</v>
      </c>
      <c r="C179" s="32" t="s">
        <v>200</v>
      </c>
      <c r="D179" s="31" t="s">
        <v>75</v>
      </c>
      <c r="E179" s="31"/>
      <c r="F179" s="104">
        <f t="shared" si="25"/>
        <v>0</v>
      </c>
      <c r="G179" s="104">
        <f t="shared" si="25"/>
        <v>0</v>
      </c>
    </row>
    <row r="180" spans="1:7" ht="12.75" hidden="1">
      <c r="A180" s="33"/>
      <c r="B180" s="264" t="s">
        <v>195</v>
      </c>
      <c r="C180" s="32" t="s">
        <v>200</v>
      </c>
      <c r="D180" s="31" t="s">
        <v>75</v>
      </c>
      <c r="E180" s="31" t="s">
        <v>196</v>
      </c>
      <c r="F180" s="104">
        <v>0</v>
      </c>
      <c r="G180" s="104">
        <v>0</v>
      </c>
    </row>
    <row r="181" spans="1:7" ht="25.5" hidden="1">
      <c r="A181" s="33"/>
      <c r="B181" s="33" t="s">
        <v>445</v>
      </c>
      <c r="C181" s="32" t="s">
        <v>475</v>
      </c>
      <c r="D181" s="31"/>
      <c r="E181" s="31"/>
      <c r="F181" s="104">
        <f aca="true" t="shared" si="26" ref="F181:G183">F182</f>
        <v>0</v>
      </c>
      <c r="G181" s="104">
        <f t="shared" si="26"/>
        <v>0</v>
      </c>
    </row>
    <row r="182" spans="1:7" ht="12.75" hidden="1">
      <c r="A182" s="33"/>
      <c r="B182" s="264" t="s">
        <v>124</v>
      </c>
      <c r="C182" s="32" t="s">
        <v>475</v>
      </c>
      <c r="D182" s="31" t="s">
        <v>125</v>
      </c>
      <c r="E182" s="31"/>
      <c r="F182" s="104">
        <f t="shared" si="26"/>
        <v>0</v>
      </c>
      <c r="G182" s="104">
        <f t="shared" si="26"/>
        <v>0</v>
      </c>
    </row>
    <row r="183" spans="1:7" ht="38.25" hidden="1">
      <c r="A183" s="33"/>
      <c r="B183" s="264" t="s">
        <v>198</v>
      </c>
      <c r="C183" s="32" t="s">
        <v>475</v>
      </c>
      <c r="D183" s="31" t="s">
        <v>24</v>
      </c>
      <c r="E183" s="31"/>
      <c r="F183" s="104">
        <f t="shared" si="26"/>
        <v>0</v>
      </c>
      <c r="G183" s="104">
        <f t="shared" si="26"/>
        <v>0</v>
      </c>
    </row>
    <row r="184" spans="1:7" ht="12.75" hidden="1">
      <c r="A184" s="33"/>
      <c r="B184" s="264" t="s">
        <v>195</v>
      </c>
      <c r="C184" s="32" t="s">
        <v>475</v>
      </c>
      <c r="D184" s="31" t="s">
        <v>24</v>
      </c>
      <c r="E184" s="31" t="s">
        <v>196</v>
      </c>
      <c r="F184" s="104">
        <v>0</v>
      </c>
      <c r="G184" s="104">
        <v>0</v>
      </c>
    </row>
    <row r="185" spans="1:7" ht="38.25">
      <c r="A185" s="33"/>
      <c r="B185" s="33" t="s">
        <v>193</v>
      </c>
      <c r="C185" s="32" t="s">
        <v>476</v>
      </c>
      <c r="D185" s="31"/>
      <c r="E185" s="31"/>
      <c r="F185" s="104">
        <f aca="true" t="shared" si="27" ref="F185:G187">F186</f>
        <v>1231</v>
      </c>
      <c r="G185" s="104">
        <f t="shared" si="27"/>
        <v>0</v>
      </c>
    </row>
    <row r="186" spans="1:7" ht="25.5">
      <c r="A186" s="33"/>
      <c r="B186" s="33" t="s">
        <v>87</v>
      </c>
      <c r="C186" s="32" t="s">
        <v>476</v>
      </c>
      <c r="D186" s="32">
        <v>400</v>
      </c>
      <c r="E186" s="31"/>
      <c r="F186" s="104">
        <f t="shared" si="27"/>
        <v>1231</v>
      </c>
      <c r="G186" s="104">
        <f t="shared" si="27"/>
        <v>0</v>
      </c>
    </row>
    <row r="187" spans="1:7" ht="12.75">
      <c r="A187" s="33"/>
      <c r="B187" s="263" t="s">
        <v>88</v>
      </c>
      <c r="C187" s="32" t="s">
        <v>476</v>
      </c>
      <c r="D187" s="32">
        <v>410</v>
      </c>
      <c r="E187" s="31"/>
      <c r="F187" s="104">
        <f t="shared" si="27"/>
        <v>1231</v>
      </c>
      <c r="G187" s="104">
        <f t="shared" si="27"/>
        <v>0</v>
      </c>
    </row>
    <row r="188" spans="1:7" ht="15" customHeight="1">
      <c r="A188" s="33"/>
      <c r="B188" s="264" t="s">
        <v>195</v>
      </c>
      <c r="C188" s="32" t="s">
        <v>476</v>
      </c>
      <c r="D188" s="32">
        <v>410</v>
      </c>
      <c r="E188" s="31" t="s">
        <v>196</v>
      </c>
      <c r="F188" s="104">
        <f>231+1000</f>
        <v>1231</v>
      </c>
      <c r="G188" s="104">
        <v>0</v>
      </c>
    </row>
    <row r="189" spans="1:7" ht="25.5" customHeight="1" hidden="1">
      <c r="A189" s="33"/>
      <c r="B189" s="264" t="s">
        <v>445</v>
      </c>
      <c r="C189" s="32" t="s">
        <v>444</v>
      </c>
      <c r="D189" s="32"/>
      <c r="E189" s="31"/>
      <c r="F189" s="104">
        <f aca="true" t="shared" si="28" ref="F189:G191">F190</f>
        <v>0</v>
      </c>
      <c r="G189" s="104">
        <f t="shared" si="28"/>
        <v>0</v>
      </c>
    </row>
    <row r="190" spans="1:7" ht="15" customHeight="1" hidden="1">
      <c r="A190" s="33"/>
      <c r="B190" s="264" t="s">
        <v>124</v>
      </c>
      <c r="C190" s="32" t="s">
        <v>444</v>
      </c>
      <c r="D190" s="32">
        <v>800</v>
      </c>
      <c r="E190" s="31"/>
      <c r="F190" s="104">
        <f t="shared" si="28"/>
        <v>0</v>
      </c>
      <c r="G190" s="104">
        <f t="shared" si="28"/>
        <v>0</v>
      </c>
    </row>
    <row r="191" spans="1:7" ht="39.75" customHeight="1" hidden="1">
      <c r="A191" s="33"/>
      <c r="B191" s="264" t="s">
        <v>198</v>
      </c>
      <c r="C191" s="32" t="s">
        <v>444</v>
      </c>
      <c r="D191" s="32">
        <v>810</v>
      </c>
      <c r="E191" s="31"/>
      <c r="F191" s="104">
        <f t="shared" si="28"/>
        <v>0</v>
      </c>
      <c r="G191" s="104">
        <f t="shared" si="28"/>
        <v>0</v>
      </c>
    </row>
    <row r="192" spans="1:7" ht="15" customHeight="1" hidden="1">
      <c r="A192" s="33"/>
      <c r="B192" s="264" t="s">
        <v>195</v>
      </c>
      <c r="C192" s="32" t="s">
        <v>444</v>
      </c>
      <c r="D192" s="32">
        <v>810</v>
      </c>
      <c r="E192" s="31" t="s">
        <v>196</v>
      </c>
      <c r="F192" s="104">
        <v>0</v>
      </c>
      <c r="G192" s="104">
        <v>0</v>
      </c>
    </row>
    <row r="193" spans="1:7" ht="25.5" customHeight="1">
      <c r="A193" s="33"/>
      <c r="B193" s="33" t="s">
        <v>193</v>
      </c>
      <c r="C193" s="32" t="s">
        <v>197</v>
      </c>
      <c r="D193" s="32"/>
      <c r="E193" s="31"/>
      <c r="F193" s="104">
        <f>F195+F191</f>
        <v>12.56</v>
      </c>
      <c r="G193" s="104">
        <f>G195+G191</f>
        <v>0</v>
      </c>
    </row>
    <row r="194" spans="1:7" ht="25.5" customHeight="1">
      <c r="A194" s="33"/>
      <c r="B194" s="33" t="s">
        <v>87</v>
      </c>
      <c r="C194" s="32" t="s">
        <v>197</v>
      </c>
      <c r="D194" s="32">
        <v>400</v>
      </c>
      <c r="E194" s="31"/>
      <c r="F194" s="104">
        <f>F195</f>
        <v>12.56</v>
      </c>
      <c r="G194" s="104">
        <f>G195</f>
        <v>0</v>
      </c>
    </row>
    <row r="195" spans="1:7" ht="15" customHeight="1">
      <c r="A195" s="33"/>
      <c r="B195" s="263" t="s">
        <v>88</v>
      </c>
      <c r="C195" s="32" t="s">
        <v>197</v>
      </c>
      <c r="D195" s="32">
        <v>410</v>
      </c>
      <c r="E195" s="32"/>
      <c r="F195" s="104">
        <f>F196</f>
        <v>12.56</v>
      </c>
      <c r="G195" s="104">
        <f>G196</f>
        <v>0</v>
      </c>
    </row>
    <row r="196" spans="1:7" ht="15" customHeight="1">
      <c r="A196" s="33"/>
      <c r="B196" s="264" t="s">
        <v>195</v>
      </c>
      <c r="C196" s="32" t="s">
        <v>197</v>
      </c>
      <c r="D196" s="32">
        <v>410</v>
      </c>
      <c r="E196" s="31" t="s">
        <v>196</v>
      </c>
      <c r="F196" s="104">
        <v>12.56</v>
      </c>
      <c r="G196" s="104">
        <v>0</v>
      </c>
    </row>
    <row r="197" spans="1:7" ht="25.5">
      <c r="A197" s="105"/>
      <c r="B197" s="105" t="s">
        <v>201</v>
      </c>
      <c r="C197" s="107" t="s">
        <v>202</v>
      </c>
      <c r="D197" s="107"/>
      <c r="E197" s="107"/>
      <c r="F197" s="113">
        <f>F198</f>
        <v>26580</v>
      </c>
      <c r="G197" s="113">
        <f>G198</f>
        <v>0</v>
      </c>
    </row>
    <row r="198" spans="1:7" ht="12.75">
      <c r="A198" s="109"/>
      <c r="B198" s="109" t="s">
        <v>203</v>
      </c>
      <c r="C198" s="110" t="s">
        <v>204</v>
      </c>
      <c r="D198" s="110"/>
      <c r="E198" s="110"/>
      <c r="F198" s="114">
        <f>F199+F206+F210+F214+F218+F222</f>
        <v>26580</v>
      </c>
      <c r="G198" s="114">
        <f>G199+G206+G210+G214+G218+G222</f>
        <v>0</v>
      </c>
    </row>
    <row r="199" spans="1:7" ht="25.5" hidden="1">
      <c r="A199" s="33"/>
      <c r="B199" s="30" t="s">
        <v>205</v>
      </c>
      <c r="C199" s="32" t="s">
        <v>206</v>
      </c>
      <c r="D199" s="31"/>
      <c r="E199" s="31"/>
      <c r="F199" s="104">
        <f>F200+F203</f>
        <v>0</v>
      </c>
      <c r="G199" s="104">
        <f>G200+G203</f>
        <v>0</v>
      </c>
    </row>
    <row r="200" spans="1:7" ht="25.5" hidden="1">
      <c r="A200" s="33"/>
      <c r="B200" s="266" t="s">
        <v>73</v>
      </c>
      <c r="C200" s="32" t="s">
        <v>206</v>
      </c>
      <c r="D200" s="31" t="s">
        <v>101</v>
      </c>
      <c r="E200" s="31"/>
      <c r="F200" s="104">
        <f>F201</f>
        <v>0</v>
      </c>
      <c r="G200" s="104">
        <f>G201</f>
        <v>0</v>
      </c>
    </row>
    <row r="201" spans="1:7" ht="25.5" hidden="1">
      <c r="A201" s="33"/>
      <c r="B201" s="30" t="s">
        <v>74</v>
      </c>
      <c r="C201" s="32" t="s">
        <v>206</v>
      </c>
      <c r="D201" s="31" t="s">
        <v>75</v>
      </c>
      <c r="E201" s="31"/>
      <c r="F201" s="104">
        <f>F202</f>
        <v>0</v>
      </c>
      <c r="G201" s="104">
        <f>G202</f>
        <v>0</v>
      </c>
    </row>
    <row r="202" spans="1:7" ht="12.75" hidden="1">
      <c r="A202" s="33"/>
      <c r="B202" s="264" t="s">
        <v>195</v>
      </c>
      <c r="C202" s="32" t="s">
        <v>206</v>
      </c>
      <c r="D202" s="31" t="s">
        <v>75</v>
      </c>
      <c r="E202" s="31" t="s">
        <v>196</v>
      </c>
      <c r="F202" s="104">
        <v>0</v>
      </c>
      <c r="G202" s="104">
        <v>0</v>
      </c>
    </row>
    <row r="203" spans="1:7" ht="25.5" hidden="1">
      <c r="A203" s="33"/>
      <c r="B203" s="264" t="s">
        <v>87</v>
      </c>
      <c r="C203" s="32" t="s">
        <v>206</v>
      </c>
      <c r="D203" s="31" t="s">
        <v>94</v>
      </c>
      <c r="E203" s="31"/>
      <c r="F203" s="104">
        <f>F204</f>
        <v>0</v>
      </c>
      <c r="G203" s="104">
        <f>G204</f>
        <v>0</v>
      </c>
    </row>
    <row r="204" spans="1:7" ht="12.75" hidden="1">
      <c r="A204" s="33"/>
      <c r="B204" s="264" t="s">
        <v>88</v>
      </c>
      <c r="C204" s="32" t="s">
        <v>206</v>
      </c>
      <c r="D204" s="31" t="s">
        <v>89</v>
      </c>
      <c r="E204" s="31"/>
      <c r="F204" s="104">
        <f>F205</f>
        <v>0</v>
      </c>
      <c r="G204" s="104">
        <f>G205</f>
        <v>0</v>
      </c>
    </row>
    <row r="205" spans="1:7" ht="12.75" hidden="1">
      <c r="A205" s="33"/>
      <c r="B205" s="264" t="s">
        <v>195</v>
      </c>
      <c r="C205" s="32" t="s">
        <v>206</v>
      </c>
      <c r="D205" s="31" t="s">
        <v>89</v>
      </c>
      <c r="E205" s="31" t="s">
        <v>196</v>
      </c>
      <c r="F205" s="104">
        <v>0</v>
      </c>
      <c r="G205" s="104">
        <v>0</v>
      </c>
    </row>
    <row r="206" spans="1:7" ht="25.5" hidden="1">
      <c r="A206" s="33"/>
      <c r="B206" s="30" t="s">
        <v>207</v>
      </c>
      <c r="C206" s="32" t="s">
        <v>208</v>
      </c>
      <c r="D206" s="31"/>
      <c r="E206" s="31"/>
      <c r="F206" s="104">
        <f>F208</f>
        <v>0</v>
      </c>
      <c r="G206" s="104">
        <f>G208</f>
        <v>0</v>
      </c>
    </row>
    <row r="207" spans="1:7" ht="25.5" hidden="1">
      <c r="A207" s="33"/>
      <c r="B207" s="266" t="s">
        <v>73</v>
      </c>
      <c r="C207" s="32" t="s">
        <v>208</v>
      </c>
      <c r="D207" s="31" t="s">
        <v>101</v>
      </c>
      <c r="E207" s="31"/>
      <c r="F207" s="104">
        <f>F208</f>
        <v>0</v>
      </c>
      <c r="G207" s="104">
        <f>G208</f>
        <v>0</v>
      </c>
    </row>
    <row r="208" spans="1:7" ht="25.5" hidden="1">
      <c r="A208" s="33"/>
      <c r="B208" s="30" t="s">
        <v>74</v>
      </c>
      <c r="C208" s="32" t="s">
        <v>208</v>
      </c>
      <c r="D208" s="31" t="s">
        <v>75</v>
      </c>
      <c r="E208" s="31"/>
      <c r="F208" s="104">
        <f>F209</f>
        <v>0</v>
      </c>
      <c r="G208" s="104">
        <f>G209</f>
        <v>0</v>
      </c>
    </row>
    <row r="209" spans="1:7" ht="12.75" hidden="1">
      <c r="A209" s="33"/>
      <c r="B209" s="264" t="s">
        <v>195</v>
      </c>
      <c r="C209" s="32" t="s">
        <v>208</v>
      </c>
      <c r="D209" s="31" t="s">
        <v>75</v>
      </c>
      <c r="E209" s="31" t="s">
        <v>196</v>
      </c>
      <c r="F209" s="104">
        <v>0</v>
      </c>
      <c r="G209" s="104">
        <v>0</v>
      </c>
    </row>
    <row r="210" spans="1:7" ht="25.5" customHeight="1" hidden="1">
      <c r="A210" s="33"/>
      <c r="B210" s="30" t="s">
        <v>489</v>
      </c>
      <c r="C210" s="32" t="s">
        <v>488</v>
      </c>
      <c r="D210" s="31"/>
      <c r="E210" s="31"/>
      <c r="F210" s="104">
        <f aca="true" t="shared" si="29" ref="F210:G212">F211</f>
        <v>0</v>
      </c>
      <c r="G210" s="104">
        <f t="shared" si="29"/>
        <v>0</v>
      </c>
    </row>
    <row r="211" spans="1:7" ht="25.5" hidden="1">
      <c r="A211" s="33"/>
      <c r="B211" s="264" t="s">
        <v>87</v>
      </c>
      <c r="C211" s="32" t="s">
        <v>488</v>
      </c>
      <c r="D211" s="31" t="s">
        <v>94</v>
      </c>
      <c r="E211" s="31"/>
      <c r="F211" s="104">
        <f t="shared" si="29"/>
        <v>0</v>
      </c>
      <c r="G211" s="104">
        <f t="shared" si="29"/>
        <v>0</v>
      </c>
    </row>
    <row r="212" spans="1:7" ht="12.75" hidden="1">
      <c r="A212" s="33"/>
      <c r="B212" s="264" t="s">
        <v>88</v>
      </c>
      <c r="C212" s="32" t="s">
        <v>488</v>
      </c>
      <c r="D212" s="31" t="s">
        <v>89</v>
      </c>
      <c r="E212" s="31"/>
      <c r="F212" s="104">
        <f t="shared" si="29"/>
        <v>0</v>
      </c>
      <c r="G212" s="104">
        <f t="shared" si="29"/>
        <v>0</v>
      </c>
    </row>
    <row r="213" spans="1:7" ht="12.75" hidden="1">
      <c r="A213" s="33"/>
      <c r="B213" s="264" t="s">
        <v>195</v>
      </c>
      <c r="C213" s="32" t="s">
        <v>488</v>
      </c>
      <c r="D213" s="31" t="s">
        <v>89</v>
      </c>
      <c r="E213" s="31" t="s">
        <v>196</v>
      </c>
      <c r="F213" s="104">
        <f>(4000+2000+1700)-7700</f>
        <v>0</v>
      </c>
      <c r="G213" s="104">
        <v>0</v>
      </c>
    </row>
    <row r="214" spans="1:7" ht="38.25" hidden="1">
      <c r="A214" s="33"/>
      <c r="B214" s="30" t="s">
        <v>448</v>
      </c>
      <c r="C214" s="32" t="s">
        <v>452</v>
      </c>
      <c r="D214" s="31"/>
      <c r="E214" s="31"/>
      <c r="F214" s="104">
        <f aca="true" t="shared" si="30" ref="F214:G216">F215</f>
        <v>0</v>
      </c>
      <c r="G214" s="104">
        <f t="shared" si="30"/>
        <v>0</v>
      </c>
    </row>
    <row r="215" spans="1:7" ht="25.5" hidden="1">
      <c r="A215" s="33"/>
      <c r="B215" s="266" t="s">
        <v>73</v>
      </c>
      <c r="C215" s="32" t="s">
        <v>452</v>
      </c>
      <c r="D215" s="31" t="s">
        <v>101</v>
      </c>
      <c r="E215" s="31"/>
      <c r="F215" s="104">
        <f t="shared" si="30"/>
        <v>0</v>
      </c>
      <c r="G215" s="104">
        <f t="shared" si="30"/>
        <v>0</v>
      </c>
    </row>
    <row r="216" spans="1:7" ht="25.5" hidden="1">
      <c r="A216" s="33"/>
      <c r="B216" s="30" t="s">
        <v>74</v>
      </c>
      <c r="C216" s="32" t="s">
        <v>452</v>
      </c>
      <c r="D216" s="31" t="s">
        <v>75</v>
      </c>
      <c r="E216" s="31"/>
      <c r="F216" s="104">
        <f t="shared" si="30"/>
        <v>0</v>
      </c>
      <c r="G216" s="104">
        <f t="shared" si="30"/>
        <v>0</v>
      </c>
    </row>
    <row r="217" spans="1:7" s="88" customFormat="1" ht="14.25" hidden="1">
      <c r="A217" s="33"/>
      <c r="B217" s="264" t="s">
        <v>195</v>
      </c>
      <c r="C217" s="32" t="s">
        <v>452</v>
      </c>
      <c r="D217" s="31" t="s">
        <v>75</v>
      </c>
      <c r="E217" s="31" t="s">
        <v>196</v>
      </c>
      <c r="F217" s="104">
        <v>0</v>
      </c>
      <c r="G217" s="104">
        <v>0</v>
      </c>
    </row>
    <row r="218" spans="1:7" s="88" customFormat="1" ht="25.5">
      <c r="A218" s="33"/>
      <c r="B218" s="30" t="s">
        <v>205</v>
      </c>
      <c r="C218" s="32" t="s">
        <v>446</v>
      </c>
      <c r="D218" s="31"/>
      <c r="E218" s="31"/>
      <c r="F218" s="104">
        <f aca="true" t="shared" si="31" ref="F218:G220">F219</f>
        <v>26580</v>
      </c>
      <c r="G218" s="104">
        <f t="shared" si="31"/>
        <v>0</v>
      </c>
    </row>
    <row r="219" spans="1:7" s="88" customFormat="1" ht="25.5">
      <c r="A219" s="33"/>
      <c r="B219" s="264" t="s">
        <v>87</v>
      </c>
      <c r="C219" s="32" t="s">
        <v>446</v>
      </c>
      <c r="D219" s="31" t="s">
        <v>94</v>
      </c>
      <c r="E219" s="31"/>
      <c r="F219" s="104">
        <f t="shared" si="31"/>
        <v>26580</v>
      </c>
      <c r="G219" s="104">
        <f t="shared" si="31"/>
        <v>0</v>
      </c>
    </row>
    <row r="220" spans="1:7" s="88" customFormat="1" ht="14.25">
      <c r="A220" s="33"/>
      <c r="B220" s="264" t="s">
        <v>88</v>
      </c>
      <c r="C220" s="32" t="s">
        <v>446</v>
      </c>
      <c r="D220" s="31" t="s">
        <v>89</v>
      </c>
      <c r="E220" s="31"/>
      <c r="F220" s="104">
        <f t="shared" si="31"/>
        <v>26580</v>
      </c>
      <c r="G220" s="104">
        <f t="shared" si="31"/>
        <v>0</v>
      </c>
    </row>
    <row r="221" spans="1:7" s="88" customFormat="1" ht="14.25">
      <c r="A221" s="33"/>
      <c r="B221" s="264" t="s">
        <v>195</v>
      </c>
      <c r="C221" s="32" t="s">
        <v>446</v>
      </c>
      <c r="D221" s="31" t="s">
        <v>89</v>
      </c>
      <c r="E221" s="31" t="s">
        <v>196</v>
      </c>
      <c r="F221" s="104">
        <f>(123+62+53)+7700+18089+553</f>
        <v>26580</v>
      </c>
      <c r="G221" s="104">
        <v>0</v>
      </c>
    </row>
    <row r="222" spans="1:7" s="88" customFormat="1" ht="26.25" customHeight="1" hidden="1">
      <c r="A222" s="33"/>
      <c r="B222" s="30" t="s">
        <v>448</v>
      </c>
      <c r="C222" s="32" t="s">
        <v>447</v>
      </c>
      <c r="D222" s="31"/>
      <c r="E222" s="31"/>
      <c r="F222" s="104">
        <f aca="true" t="shared" si="32" ref="F222:G224">F223</f>
        <v>0</v>
      </c>
      <c r="G222" s="104">
        <f t="shared" si="32"/>
        <v>0</v>
      </c>
    </row>
    <row r="223" spans="1:7" s="88" customFormat="1" ht="25.5" hidden="1">
      <c r="A223" s="33"/>
      <c r="B223" s="266" t="s">
        <v>73</v>
      </c>
      <c r="C223" s="32" t="s">
        <v>447</v>
      </c>
      <c r="D223" s="31" t="s">
        <v>101</v>
      </c>
      <c r="E223" s="31"/>
      <c r="F223" s="104">
        <f t="shared" si="32"/>
        <v>0</v>
      </c>
      <c r="G223" s="104">
        <f t="shared" si="32"/>
        <v>0</v>
      </c>
    </row>
    <row r="224" spans="1:7" s="88" customFormat="1" ht="25.5" hidden="1">
      <c r="A224" s="33"/>
      <c r="B224" s="30" t="s">
        <v>74</v>
      </c>
      <c r="C224" s="32" t="s">
        <v>447</v>
      </c>
      <c r="D224" s="31" t="s">
        <v>75</v>
      </c>
      <c r="E224" s="31"/>
      <c r="F224" s="104">
        <f t="shared" si="32"/>
        <v>0</v>
      </c>
      <c r="G224" s="104">
        <f t="shared" si="32"/>
        <v>0</v>
      </c>
    </row>
    <row r="225" spans="1:7" s="88" customFormat="1" ht="14.25" hidden="1">
      <c r="A225" s="33"/>
      <c r="B225" s="264" t="s">
        <v>195</v>
      </c>
      <c r="C225" s="32" t="s">
        <v>447</v>
      </c>
      <c r="D225" s="31" t="s">
        <v>75</v>
      </c>
      <c r="E225" s="31" t="s">
        <v>196</v>
      </c>
      <c r="F225" s="104">
        <v>0</v>
      </c>
      <c r="G225" s="104">
        <v>0</v>
      </c>
    </row>
    <row r="226" spans="1:7" s="88" customFormat="1" ht="13.5" customHeight="1" hidden="1">
      <c r="A226" s="196"/>
      <c r="B226" s="273" t="s">
        <v>496</v>
      </c>
      <c r="C226" s="197" t="s">
        <v>501</v>
      </c>
      <c r="D226" s="198"/>
      <c r="E226" s="198"/>
      <c r="F226" s="199">
        <f aca="true" t="shared" si="33" ref="F226:G230">F227</f>
        <v>0</v>
      </c>
      <c r="G226" s="199">
        <f t="shared" si="33"/>
        <v>0</v>
      </c>
    </row>
    <row r="227" spans="1:7" s="88" customFormat="1" ht="14.25" hidden="1">
      <c r="A227" s="200"/>
      <c r="B227" s="274" t="s">
        <v>497</v>
      </c>
      <c r="C227" s="201" t="s">
        <v>500</v>
      </c>
      <c r="D227" s="172"/>
      <c r="E227" s="172"/>
      <c r="F227" s="173">
        <f t="shared" si="33"/>
        <v>0</v>
      </c>
      <c r="G227" s="173">
        <f t="shared" si="33"/>
        <v>0</v>
      </c>
    </row>
    <row r="228" spans="1:7" s="88" customFormat="1" ht="25.5" hidden="1">
      <c r="A228" s="33"/>
      <c r="B228" s="30" t="s">
        <v>498</v>
      </c>
      <c r="C228" s="32" t="s">
        <v>499</v>
      </c>
      <c r="D228" s="31"/>
      <c r="E228" s="31"/>
      <c r="F228" s="104">
        <f t="shared" si="33"/>
        <v>0</v>
      </c>
      <c r="G228" s="104">
        <f t="shared" si="33"/>
        <v>0</v>
      </c>
    </row>
    <row r="229" spans="1:7" s="88" customFormat="1" ht="25.5" hidden="1">
      <c r="A229" s="33"/>
      <c r="B229" s="266" t="s">
        <v>73</v>
      </c>
      <c r="C229" s="32" t="s">
        <v>499</v>
      </c>
      <c r="D229" s="31" t="s">
        <v>101</v>
      </c>
      <c r="E229" s="31"/>
      <c r="F229" s="104">
        <f t="shared" si="33"/>
        <v>0</v>
      </c>
      <c r="G229" s="104">
        <f t="shared" si="33"/>
        <v>0</v>
      </c>
    </row>
    <row r="230" spans="1:7" s="88" customFormat="1" ht="25.5" hidden="1">
      <c r="A230" s="33"/>
      <c r="B230" s="30" t="s">
        <v>74</v>
      </c>
      <c r="C230" s="32" t="s">
        <v>499</v>
      </c>
      <c r="D230" s="31" t="s">
        <v>75</v>
      </c>
      <c r="E230" s="31"/>
      <c r="F230" s="104">
        <f t="shared" si="33"/>
        <v>0</v>
      </c>
      <c r="G230" s="104">
        <f t="shared" si="33"/>
        <v>0</v>
      </c>
    </row>
    <row r="231" spans="1:7" s="88" customFormat="1" ht="14.25" hidden="1">
      <c r="A231" s="33"/>
      <c r="B231" s="264" t="s">
        <v>195</v>
      </c>
      <c r="C231" s="32" t="s">
        <v>499</v>
      </c>
      <c r="D231" s="31" t="s">
        <v>75</v>
      </c>
      <c r="E231" s="31" t="s">
        <v>196</v>
      </c>
      <c r="F231" s="104">
        <v>0</v>
      </c>
      <c r="G231" s="104">
        <v>0</v>
      </c>
    </row>
    <row r="232" spans="1:7" s="89" customFormat="1" ht="27.75" customHeight="1" hidden="1">
      <c r="A232" s="105"/>
      <c r="B232" s="105" t="s">
        <v>209</v>
      </c>
      <c r="C232" s="107" t="s">
        <v>210</v>
      </c>
      <c r="D232" s="106"/>
      <c r="E232" s="106"/>
      <c r="F232" s="113">
        <f>F233</f>
        <v>0</v>
      </c>
      <c r="G232" s="113">
        <f>G233</f>
        <v>0</v>
      </c>
    </row>
    <row r="233" spans="1:7" s="89" customFormat="1" ht="18" customHeight="1" hidden="1">
      <c r="A233" s="109"/>
      <c r="B233" s="109" t="s">
        <v>211</v>
      </c>
      <c r="C233" s="110" t="s">
        <v>212</v>
      </c>
      <c r="D233" s="100"/>
      <c r="E233" s="100"/>
      <c r="F233" s="114">
        <f>F234+F238+F242</f>
        <v>0</v>
      </c>
      <c r="G233" s="114">
        <f>G234+G238+G242</f>
        <v>0</v>
      </c>
    </row>
    <row r="234" spans="1:7" ht="25.5" hidden="1">
      <c r="A234" s="33"/>
      <c r="B234" s="33" t="s">
        <v>213</v>
      </c>
      <c r="C234" s="32" t="s">
        <v>214</v>
      </c>
      <c r="D234" s="31"/>
      <c r="E234" s="31"/>
      <c r="F234" s="104">
        <f aca="true" t="shared" si="34" ref="F234:G240">F235</f>
        <v>0</v>
      </c>
      <c r="G234" s="104">
        <f t="shared" si="34"/>
        <v>0</v>
      </c>
    </row>
    <row r="235" spans="1:7" ht="25.5" hidden="1">
      <c r="A235" s="33"/>
      <c r="B235" s="266" t="s">
        <v>73</v>
      </c>
      <c r="C235" s="32" t="s">
        <v>214</v>
      </c>
      <c r="D235" s="31" t="s">
        <v>101</v>
      </c>
      <c r="E235" s="31"/>
      <c r="F235" s="104">
        <f t="shared" si="34"/>
        <v>0</v>
      </c>
      <c r="G235" s="104">
        <f t="shared" si="34"/>
        <v>0</v>
      </c>
    </row>
    <row r="236" spans="1:7" ht="25.5" hidden="1">
      <c r="A236" s="33"/>
      <c r="B236" s="30" t="s">
        <v>74</v>
      </c>
      <c r="C236" s="32" t="s">
        <v>214</v>
      </c>
      <c r="D236" s="31" t="s">
        <v>75</v>
      </c>
      <c r="E236" s="31"/>
      <c r="F236" s="104">
        <f t="shared" si="34"/>
        <v>0</v>
      </c>
      <c r="G236" s="104">
        <f t="shared" si="34"/>
        <v>0</v>
      </c>
    </row>
    <row r="237" spans="1:7" s="88" customFormat="1" ht="14.25" hidden="1">
      <c r="A237" s="33"/>
      <c r="B237" s="30" t="s">
        <v>186</v>
      </c>
      <c r="C237" s="32" t="s">
        <v>214</v>
      </c>
      <c r="D237" s="31" t="s">
        <v>75</v>
      </c>
      <c r="E237" s="31" t="s">
        <v>187</v>
      </c>
      <c r="F237" s="104">
        <v>0</v>
      </c>
      <c r="G237" s="104">
        <v>0</v>
      </c>
    </row>
    <row r="238" spans="1:7" s="88" customFormat="1" ht="42" customHeight="1" hidden="1">
      <c r="A238" s="33"/>
      <c r="B238" s="275" t="s">
        <v>217</v>
      </c>
      <c r="C238" s="32" t="s">
        <v>218</v>
      </c>
      <c r="D238" s="31"/>
      <c r="E238" s="31"/>
      <c r="F238" s="104">
        <f t="shared" si="34"/>
        <v>0</v>
      </c>
      <c r="G238" s="104">
        <f t="shared" si="34"/>
        <v>0</v>
      </c>
    </row>
    <row r="239" spans="1:7" s="88" customFormat="1" ht="25.5" hidden="1">
      <c r="A239" s="33"/>
      <c r="B239" s="266" t="s">
        <v>73</v>
      </c>
      <c r="C239" s="32" t="s">
        <v>218</v>
      </c>
      <c r="D239" s="31" t="s">
        <v>101</v>
      </c>
      <c r="E239" s="31"/>
      <c r="F239" s="104">
        <f t="shared" si="34"/>
        <v>0</v>
      </c>
      <c r="G239" s="104">
        <f t="shared" si="34"/>
        <v>0</v>
      </c>
    </row>
    <row r="240" spans="1:7" s="88" customFormat="1" ht="25.5" hidden="1">
      <c r="A240" s="33"/>
      <c r="B240" s="30" t="s">
        <v>74</v>
      </c>
      <c r="C240" s="32" t="s">
        <v>218</v>
      </c>
      <c r="D240" s="31" t="s">
        <v>75</v>
      </c>
      <c r="E240" s="31"/>
      <c r="F240" s="104">
        <f t="shared" si="34"/>
        <v>0</v>
      </c>
      <c r="G240" s="104">
        <f t="shared" si="34"/>
        <v>0</v>
      </c>
    </row>
    <row r="241" spans="1:7" s="88" customFormat="1" ht="14.25" hidden="1">
      <c r="A241" s="33"/>
      <c r="B241" s="30" t="s">
        <v>186</v>
      </c>
      <c r="C241" s="32" t="s">
        <v>218</v>
      </c>
      <c r="D241" s="31" t="s">
        <v>75</v>
      </c>
      <c r="E241" s="31" t="s">
        <v>187</v>
      </c>
      <c r="F241" s="104">
        <v>0</v>
      </c>
      <c r="G241" s="104">
        <v>0</v>
      </c>
    </row>
    <row r="242" spans="1:7" s="88" customFormat="1" ht="36.75" customHeight="1" hidden="1">
      <c r="A242" s="33"/>
      <c r="B242" s="275" t="s">
        <v>215</v>
      </c>
      <c r="C242" s="32" t="s">
        <v>216</v>
      </c>
      <c r="D242" s="31"/>
      <c r="E242" s="31"/>
      <c r="F242" s="104">
        <f aca="true" t="shared" si="35" ref="F242:G244">F243</f>
        <v>0</v>
      </c>
      <c r="G242" s="104">
        <f t="shared" si="35"/>
        <v>0</v>
      </c>
    </row>
    <row r="243" spans="1:7" s="88" customFormat="1" ht="25.5" customHeight="1" hidden="1">
      <c r="A243" s="33"/>
      <c r="B243" s="266" t="s">
        <v>73</v>
      </c>
      <c r="C243" s="32" t="s">
        <v>216</v>
      </c>
      <c r="D243" s="31" t="s">
        <v>101</v>
      </c>
      <c r="E243" s="31"/>
      <c r="F243" s="104">
        <f t="shared" si="35"/>
        <v>0</v>
      </c>
      <c r="G243" s="104">
        <f t="shared" si="35"/>
        <v>0</v>
      </c>
    </row>
    <row r="244" spans="1:7" s="88" customFormat="1" ht="24" customHeight="1" hidden="1">
      <c r="A244" s="33"/>
      <c r="B244" s="30" t="s">
        <v>74</v>
      </c>
      <c r="C244" s="32" t="s">
        <v>216</v>
      </c>
      <c r="D244" s="31" t="s">
        <v>75</v>
      </c>
      <c r="E244" s="31"/>
      <c r="F244" s="104">
        <f t="shared" si="35"/>
        <v>0</v>
      </c>
      <c r="G244" s="104">
        <f t="shared" si="35"/>
        <v>0</v>
      </c>
    </row>
    <row r="245" spans="1:7" s="88" customFormat="1" ht="12" customHeight="1" hidden="1">
      <c r="A245" s="33"/>
      <c r="B245" s="30" t="s">
        <v>186</v>
      </c>
      <c r="C245" s="32" t="s">
        <v>216</v>
      </c>
      <c r="D245" s="31" t="s">
        <v>75</v>
      </c>
      <c r="E245" s="31" t="s">
        <v>187</v>
      </c>
      <c r="F245" s="104">
        <v>0</v>
      </c>
      <c r="G245" s="104">
        <v>0</v>
      </c>
    </row>
    <row r="246" spans="1:7" s="88" customFormat="1" ht="54" customHeight="1">
      <c r="A246" s="95">
        <v>5</v>
      </c>
      <c r="B246" s="276" t="s">
        <v>534</v>
      </c>
      <c r="C246" s="217" t="s">
        <v>539</v>
      </c>
      <c r="D246" s="215"/>
      <c r="E246" s="215"/>
      <c r="F246" s="216">
        <f aca="true" t="shared" si="36" ref="F246:G250">F247</f>
        <v>350</v>
      </c>
      <c r="G246" s="216">
        <f t="shared" si="36"/>
        <v>360</v>
      </c>
    </row>
    <row r="247" spans="1:7" s="88" customFormat="1" ht="25.5" customHeight="1">
      <c r="A247" s="200"/>
      <c r="B247" s="277" t="s">
        <v>535</v>
      </c>
      <c r="C247" s="201" t="s">
        <v>538</v>
      </c>
      <c r="D247" s="172"/>
      <c r="E247" s="172"/>
      <c r="F247" s="173">
        <f t="shared" si="36"/>
        <v>350</v>
      </c>
      <c r="G247" s="173">
        <f t="shared" si="36"/>
        <v>360</v>
      </c>
    </row>
    <row r="248" spans="1:7" s="88" customFormat="1" ht="54" customHeight="1">
      <c r="A248" s="33"/>
      <c r="B248" s="30" t="s">
        <v>536</v>
      </c>
      <c r="C248" s="32" t="s">
        <v>537</v>
      </c>
      <c r="D248" s="31"/>
      <c r="E248" s="31"/>
      <c r="F248" s="104">
        <f t="shared" si="36"/>
        <v>350</v>
      </c>
      <c r="G248" s="104">
        <f t="shared" si="36"/>
        <v>360</v>
      </c>
    </row>
    <row r="249" spans="1:7" s="88" customFormat="1" ht="25.5" customHeight="1">
      <c r="A249" s="33"/>
      <c r="B249" s="266" t="s">
        <v>73</v>
      </c>
      <c r="C249" s="32" t="s">
        <v>537</v>
      </c>
      <c r="D249" s="31" t="s">
        <v>101</v>
      </c>
      <c r="E249" s="31"/>
      <c r="F249" s="104">
        <f t="shared" si="36"/>
        <v>350</v>
      </c>
      <c r="G249" s="104">
        <f t="shared" si="36"/>
        <v>360</v>
      </c>
    </row>
    <row r="250" spans="1:7" s="88" customFormat="1" ht="25.5" customHeight="1">
      <c r="A250" s="33"/>
      <c r="B250" s="30" t="s">
        <v>74</v>
      </c>
      <c r="C250" s="32" t="s">
        <v>537</v>
      </c>
      <c r="D250" s="31" t="s">
        <v>75</v>
      </c>
      <c r="E250" s="31"/>
      <c r="F250" s="104">
        <f t="shared" si="36"/>
        <v>350</v>
      </c>
      <c r="G250" s="104">
        <f t="shared" si="36"/>
        <v>360</v>
      </c>
    </row>
    <row r="251" spans="1:7" s="88" customFormat="1" ht="12.75" customHeight="1">
      <c r="A251" s="33"/>
      <c r="B251" s="30" t="s">
        <v>186</v>
      </c>
      <c r="C251" s="32" t="s">
        <v>537</v>
      </c>
      <c r="D251" s="31" t="s">
        <v>75</v>
      </c>
      <c r="E251" s="31" t="s">
        <v>187</v>
      </c>
      <c r="F251" s="104">
        <v>350</v>
      </c>
      <c r="G251" s="104">
        <v>360</v>
      </c>
    </row>
    <row r="252" spans="1:7" ht="40.5" hidden="1">
      <c r="A252" s="95">
        <v>10</v>
      </c>
      <c r="B252" s="267" t="s">
        <v>151</v>
      </c>
      <c r="C252" s="96" t="s">
        <v>219</v>
      </c>
      <c r="D252" s="111"/>
      <c r="E252" s="111"/>
      <c r="F252" s="98">
        <f>F253</f>
        <v>0</v>
      </c>
      <c r="G252" s="98">
        <f>G253</f>
        <v>0</v>
      </c>
    </row>
    <row r="253" spans="1:7" ht="25.5" hidden="1">
      <c r="A253" s="99"/>
      <c r="B253" s="268" t="s">
        <v>220</v>
      </c>
      <c r="C253" s="100" t="s">
        <v>221</v>
      </c>
      <c r="D253" s="100"/>
      <c r="E253" s="100"/>
      <c r="F253" s="102">
        <f>F254+F259</f>
        <v>0</v>
      </c>
      <c r="G253" s="102">
        <f>G254+G259</f>
        <v>0</v>
      </c>
    </row>
    <row r="254" spans="1:7" s="88" customFormat="1" ht="12.75" customHeight="1" hidden="1">
      <c r="A254" s="33"/>
      <c r="B254" s="30" t="s">
        <v>222</v>
      </c>
      <c r="C254" s="31" t="s">
        <v>223</v>
      </c>
      <c r="D254" s="31"/>
      <c r="E254" s="31"/>
      <c r="F254" s="104">
        <f>F257+F258</f>
        <v>0</v>
      </c>
      <c r="G254" s="104">
        <f>G257+G258</f>
        <v>0</v>
      </c>
    </row>
    <row r="255" spans="1:7" s="88" customFormat="1" ht="25.5" customHeight="1" hidden="1">
      <c r="A255" s="33"/>
      <c r="B255" s="266" t="s">
        <v>73</v>
      </c>
      <c r="C255" s="31" t="s">
        <v>223</v>
      </c>
      <c r="D255" s="31" t="s">
        <v>101</v>
      </c>
      <c r="E255" s="31"/>
      <c r="F255" s="104">
        <f>F256</f>
        <v>0</v>
      </c>
      <c r="G255" s="104">
        <f>G256</f>
        <v>0</v>
      </c>
    </row>
    <row r="256" spans="1:7" s="88" customFormat="1" ht="25.5" hidden="1">
      <c r="A256" s="33"/>
      <c r="B256" s="30" t="s">
        <v>74</v>
      </c>
      <c r="C256" s="31" t="s">
        <v>223</v>
      </c>
      <c r="D256" s="31" t="s">
        <v>75</v>
      </c>
      <c r="E256" s="31"/>
      <c r="F256" s="104">
        <f>F257+F258</f>
        <v>0</v>
      </c>
      <c r="G256" s="104">
        <f>G257+G258</f>
        <v>0</v>
      </c>
    </row>
    <row r="257" spans="1:7" s="88" customFormat="1" ht="14.25" hidden="1">
      <c r="A257" s="33"/>
      <c r="B257" s="30" t="s">
        <v>224</v>
      </c>
      <c r="C257" s="31" t="s">
        <v>223</v>
      </c>
      <c r="D257" s="31" t="s">
        <v>75</v>
      </c>
      <c r="E257" s="31" t="s">
        <v>225</v>
      </c>
      <c r="F257" s="104"/>
      <c r="G257" s="104"/>
    </row>
    <row r="258" spans="1:7" s="88" customFormat="1" ht="20.25" customHeight="1" hidden="1">
      <c r="A258" s="33"/>
      <c r="B258" s="30" t="s">
        <v>186</v>
      </c>
      <c r="C258" s="31" t="s">
        <v>223</v>
      </c>
      <c r="D258" s="31" t="s">
        <v>75</v>
      </c>
      <c r="E258" s="31" t="s">
        <v>187</v>
      </c>
      <c r="F258" s="104">
        <v>0</v>
      </c>
      <c r="G258" s="104">
        <v>0</v>
      </c>
    </row>
    <row r="259" spans="1:7" s="88" customFormat="1" ht="25.5" customHeight="1" hidden="1">
      <c r="A259" s="33"/>
      <c r="B259" s="30" t="s">
        <v>226</v>
      </c>
      <c r="C259" s="31" t="s">
        <v>227</v>
      </c>
      <c r="D259" s="31"/>
      <c r="E259" s="31"/>
      <c r="F259" s="104">
        <f aca="true" t="shared" si="37" ref="F259:G261">F260</f>
        <v>0</v>
      </c>
      <c r="G259" s="104">
        <f t="shared" si="37"/>
        <v>0</v>
      </c>
    </row>
    <row r="260" spans="1:7" s="88" customFormat="1" ht="25.5" customHeight="1" hidden="1">
      <c r="A260" s="33"/>
      <c r="B260" s="266" t="s">
        <v>73</v>
      </c>
      <c r="C260" s="31" t="s">
        <v>227</v>
      </c>
      <c r="D260" s="31" t="s">
        <v>101</v>
      </c>
      <c r="E260" s="31"/>
      <c r="F260" s="104">
        <f t="shared" si="37"/>
        <v>0</v>
      </c>
      <c r="G260" s="104">
        <f t="shared" si="37"/>
        <v>0</v>
      </c>
    </row>
    <row r="261" spans="1:7" s="88" customFormat="1" ht="25.5" customHeight="1" hidden="1">
      <c r="A261" s="33"/>
      <c r="B261" s="30" t="s">
        <v>74</v>
      </c>
      <c r="C261" s="31" t="s">
        <v>227</v>
      </c>
      <c r="D261" s="31" t="s">
        <v>75</v>
      </c>
      <c r="E261" s="31"/>
      <c r="F261" s="104">
        <f t="shared" si="37"/>
        <v>0</v>
      </c>
      <c r="G261" s="104">
        <f t="shared" si="37"/>
        <v>0</v>
      </c>
    </row>
    <row r="262" spans="1:7" s="88" customFormat="1" ht="14.25" customHeight="1" hidden="1">
      <c r="A262" s="33"/>
      <c r="B262" s="30" t="s">
        <v>224</v>
      </c>
      <c r="C262" s="31" t="s">
        <v>227</v>
      </c>
      <c r="D262" s="31" t="s">
        <v>75</v>
      </c>
      <c r="E262" s="31" t="s">
        <v>225</v>
      </c>
      <c r="F262" s="104">
        <v>0</v>
      </c>
      <c r="G262" s="104">
        <v>0</v>
      </c>
    </row>
    <row r="263" spans="1:7" s="88" customFormat="1" ht="40.5" hidden="1">
      <c r="A263" s="95">
        <v>11</v>
      </c>
      <c r="B263" s="260" t="s">
        <v>152</v>
      </c>
      <c r="C263" s="124" t="s">
        <v>228</v>
      </c>
      <c r="D263" s="111"/>
      <c r="E263" s="111"/>
      <c r="F263" s="98">
        <f>F264+F270+F276</f>
        <v>0</v>
      </c>
      <c r="G263" s="98">
        <f>G264+G270+G276</f>
        <v>0</v>
      </c>
    </row>
    <row r="264" spans="1:7" s="88" customFormat="1" ht="25.5" hidden="1">
      <c r="A264" s="105"/>
      <c r="B264" s="271" t="s">
        <v>229</v>
      </c>
      <c r="C264" s="125" t="s">
        <v>230</v>
      </c>
      <c r="D264" s="106"/>
      <c r="E264" s="106"/>
      <c r="F264" s="113">
        <f aca="true" t="shared" si="38" ref="F264:G268">F265</f>
        <v>0</v>
      </c>
      <c r="G264" s="113">
        <f t="shared" si="38"/>
        <v>0</v>
      </c>
    </row>
    <row r="265" spans="1:7" s="88" customFormat="1" ht="25.5" hidden="1">
      <c r="A265" s="109"/>
      <c r="B265" s="268" t="s">
        <v>231</v>
      </c>
      <c r="C265" s="126" t="s">
        <v>232</v>
      </c>
      <c r="D265" s="100"/>
      <c r="E265" s="100"/>
      <c r="F265" s="114">
        <f t="shared" si="38"/>
        <v>0</v>
      </c>
      <c r="G265" s="114">
        <f t="shared" si="38"/>
        <v>0</v>
      </c>
    </row>
    <row r="266" spans="1:7" ht="26.25" hidden="1">
      <c r="A266" s="117"/>
      <c r="B266" s="33" t="s">
        <v>233</v>
      </c>
      <c r="C266" s="35" t="s">
        <v>234</v>
      </c>
      <c r="D266" s="118"/>
      <c r="E266" s="118"/>
      <c r="F266" s="104">
        <f t="shared" si="38"/>
        <v>0</v>
      </c>
      <c r="G266" s="104">
        <f t="shared" si="38"/>
        <v>0</v>
      </c>
    </row>
    <row r="267" spans="1:7" ht="25.5" hidden="1">
      <c r="A267" s="117"/>
      <c r="B267" s="266" t="s">
        <v>73</v>
      </c>
      <c r="C267" s="35" t="s">
        <v>234</v>
      </c>
      <c r="D267" s="31" t="s">
        <v>101</v>
      </c>
      <c r="E267" s="118"/>
      <c r="F267" s="104">
        <f t="shared" si="38"/>
        <v>0</v>
      </c>
      <c r="G267" s="104">
        <f t="shared" si="38"/>
        <v>0</v>
      </c>
    </row>
    <row r="268" spans="1:7" ht="25.5" hidden="1">
      <c r="A268" s="33"/>
      <c r="B268" s="30" t="s">
        <v>74</v>
      </c>
      <c r="C268" s="35" t="s">
        <v>234</v>
      </c>
      <c r="D268" s="31" t="s">
        <v>75</v>
      </c>
      <c r="E268" s="31"/>
      <c r="F268" s="104">
        <f t="shared" si="38"/>
        <v>0</v>
      </c>
      <c r="G268" s="104">
        <f t="shared" si="38"/>
        <v>0</v>
      </c>
    </row>
    <row r="269" spans="1:7" ht="12.75" hidden="1">
      <c r="A269" s="33"/>
      <c r="B269" s="30" t="s">
        <v>235</v>
      </c>
      <c r="C269" s="35" t="s">
        <v>234</v>
      </c>
      <c r="D269" s="31" t="s">
        <v>75</v>
      </c>
      <c r="E269" s="31" t="s">
        <v>236</v>
      </c>
      <c r="F269" s="104">
        <v>0</v>
      </c>
      <c r="G269" s="104">
        <v>0</v>
      </c>
    </row>
    <row r="270" spans="1:7" ht="25.5" hidden="1">
      <c r="A270" s="105"/>
      <c r="B270" s="105" t="s">
        <v>237</v>
      </c>
      <c r="C270" s="106" t="s">
        <v>238</v>
      </c>
      <c r="D270" s="106"/>
      <c r="E270" s="106"/>
      <c r="F270" s="113">
        <f>F271</f>
        <v>0</v>
      </c>
      <c r="G270" s="113">
        <f>G271</f>
        <v>0</v>
      </c>
    </row>
    <row r="271" spans="1:7" ht="25.5" hidden="1">
      <c r="A271" s="109"/>
      <c r="B271" s="109" t="s">
        <v>239</v>
      </c>
      <c r="C271" s="100" t="s">
        <v>240</v>
      </c>
      <c r="D271" s="100"/>
      <c r="E271" s="100"/>
      <c r="F271" s="114">
        <f aca="true" t="shared" si="39" ref="F271:G280">F272</f>
        <v>0</v>
      </c>
      <c r="G271" s="114">
        <f t="shared" si="39"/>
        <v>0</v>
      </c>
    </row>
    <row r="272" spans="1:7" ht="12.75" hidden="1">
      <c r="A272" s="33"/>
      <c r="B272" s="33" t="s">
        <v>241</v>
      </c>
      <c r="C272" s="31" t="s">
        <v>242</v>
      </c>
      <c r="D272" s="31"/>
      <c r="E272" s="31"/>
      <c r="F272" s="104">
        <f t="shared" si="39"/>
        <v>0</v>
      </c>
      <c r="G272" s="104">
        <f t="shared" si="39"/>
        <v>0</v>
      </c>
    </row>
    <row r="273" spans="1:7" ht="25.5" hidden="1">
      <c r="A273" s="33"/>
      <c r="B273" s="266" t="s">
        <v>73</v>
      </c>
      <c r="C273" s="31" t="s">
        <v>242</v>
      </c>
      <c r="D273" s="31" t="s">
        <v>101</v>
      </c>
      <c r="E273" s="31"/>
      <c r="F273" s="104">
        <f t="shared" si="39"/>
        <v>0</v>
      </c>
      <c r="G273" s="104">
        <f t="shared" si="39"/>
        <v>0</v>
      </c>
    </row>
    <row r="274" spans="1:7" ht="25.5" hidden="1">
      <c r="A274" s="33"/>
      <c r="B274" s="30" t="s">
        <v>74</v>
      </c>
      <c r="C274" s="31" t="s">
        <v>242</v>
      </c>
      <c r="D274" s="31" t="s">
        <v>75</v>
      </c>
      <c r="E274" s="31"/>
      <c r="F274" s="104">
        <f t="shared" si="39"/>
        <v>0</v>
      </c>
      <c r="G274" s="104">
        <f t="shared" si="39"/>
        <v>0</v>
      </c>
    </row>
    <row r="275" spans="1:7" ht="12.75" hidden="1">
      <c r="A275" s="33"/>
      <c r="B275" s="30" t="s">
        <v>90</v>
      </c>
      <c r="C275" s="31" t="s">
        <v>242</v>
      </c>
      <c r="D275" s="31" t="s">
        <v>75</v>
      </c>
      <c r="E275" s="31" t="s">
        <v>91</v>
      </c>
      <c r="F275" s="104">
        <v>0</v>
      </c>
      <c r="G275" s="104">
        <v>0</v>
      </c>
    </row>
    <row r="276" spans="1:7" ht="38.25" hidden="1">
      <c r="A276" s="105"/>
      <c r="B276" s="105" t="s">
        <v>243</v>
      </c>
      <c r="C276" s="106" t="s">
        <v>244</v>
      </c>
      <c r="D276" s="106"/>
      <c r="E276" s="106"/>
      <c r="F276" s="113">
        <f t="shared" si="39"/>
        <v>0</v>
      </c>
      <c r="G276" s="113">
        <f t="shared" si="39"/>
        <v>0</v>
      </c>
    </row>
    <row r="277" spans="1:7" ht="25.5" hidden="1">
      <c r="A277" s="109"/>
      <c r="B277" s="109" t="s">
        <v>245</v>
      </c>
      <c r="C277" s="100" t="s">
        <v>246</v>
      </c>
      <c r="D277" s="100"/>
      <c r="E277" s="100"/>
      <c r="F277" s="114">
        <f t="shared" si="39"/>
        <v>0</v>
      </c>
      <c r="G277" s="114">
        <f t="shared" si="39"/>
        <v>0</v>
      </c>
    </row>
    <row r="278" spans="1:7" ht="12.75" hidden="1">
      <c r="A278" s="33"/>
      <c r="B278" s="33" t="s">
        <v>247</v>
      </c>
      <c r="C278" s="31" t="s">
        <v>248</v>
      </c>
      <c r="D278" s="31"/>
      <c r="E278" s="31"/>
      <c r="F278" s="104">
        <f t="shared" si="39"/>
        <v>0</v>
      </c>
      <c r="G278" s="104">
        <f t="shared" si="39"/>
        <v>0</v>
      </c>
    </row>
    <row r="279" spans="1:7" ht="25.5" hidden="1">
      <c r="A279" s="33"/>
      <c r="B279" s="266" t="s">
        <v>73</v>
      </c>
      <c r="C279" s="31" t="s">
        <v>248</v>
      </c>
      <c r="D279" s="31" t="s">
        <v>101</v>
      </c>
      <c r="E279" s="31"/>
      <c r="F279" s="104">
        <f t="shared" si="39"/>
        <v>0</v>
      </c>
      <c r="G279" s="104">
        <f t="shared" si="39"/>
        <v>0</v>
      </c>
    </row>
    <row r="280" spans="1:7" ht="25.5" hidden="1">
      <c r="A280" s="33"/>
      <c r="B280" s="30" t="s">
        <v>74</v>
      </c>
      <c r="C280" s="31" t="s">
        <v>248</v>
      </c>
      <c r="D280" s="31" t="s">
        <v>75</v>
      </c>
      <c r="E280" s="31"/>
      <c r="F280" s="104">
        <f t="shared" si="39"/>
        <v>0</v>
      </c>
      <c r="G280" s="104">
        <f t="shared" si="39"/>
        <v>0</v>
      </c>
    </row>
    <row r="281" spans="1:7" ht="12.75" hidden="1">
      <c r="A281" s="33"/>
      <c r="B281" s="30" t="s">
        <v>122</v>
      </c>
      <c r="C281" s="31" t="s">
        <v>248</v>
      </c>
      <c r="D281" s="31" t="s">
        <v>75</v>
      </c>
      <c r="E281" s="31" t="s">
        <v>123</v>
      </c>
      <c r="F281" s="104">
        <v>0</v>
      </c>
      <c r="G281" s="104">
        <v>0</v>
      </c>
    </row>
    <row r="282" spans="1:7" ht="40.5">
      <c r="A282" s="95">
        <v>6</v>
      </c>
      <c r="B282" s="260" t="s">
        <v>249</v>
      </c>
      <c r="C282" s="97" t="s">
        <v>250</v>
      </c>
      <c r="D282" s="111"/>
      <c r="E282" s="111"/>
      <c r="F282" s="98">
        <f>F283</f>
        <v>14150</v>
      </c>
      <c r="G282" s="98">
        <f>G283</f>
        <v>0</v>
      </c>
    </row>
    <row r="283" spans="1:7" ht="13.5">
      <c r="A283" s="99"/>
      <c r="B283" s="109" t="s">
        <v>251</v>
      </c>
      <c r="C283" s="110" t="s">
        <v>252</v>
      </c>
      <c r="D283" s="100"/>
      <c r="E283" s="100"/>
      <c r="F283" s="102">
        <f>F284+F288</f>
        <v>14150</v>
      </c>
      <c r="G283" s="102">
        <f>G284+G288</f>
        <v>0</v>
      </c>
    </row>
    <row r="284" spans="1:7" ht="12.75">
      <c r="A284" s="115"/>
      <c r="B284" s="30" t="s">
        <v>253</v>
      </c>
      <c r="C284" s="34" t="s">
        <v>254</v>
      </c>
      <c r="D284" s="116"/>
      <c r="E284" s="116"/>
      <c r="F284" s="104">
        <f aca="true" t="shared" si="40" ref="F284:G286">F285</f>
        <v>12500</v>
      </c>
      <c r="G284" s="104">
        <f t="shared" si="40"/>
        <v>0</v>
      </c>
    </row>
    <row r="285" spans="1:7" ht="25.5">
      <c r="A285" s="115"/>
      <c r="B285" s="266" t="s">
        <v>73</v>
      </c>
      <c r="C285" s="34" t="s">
        <v>254</v>
      </c>
      <c r="D285" s="116">
        <v>200</v>
      </c>
      <c r="E285" s="116"/>
      <c r="F285" s="104">
        <f t="shared" si="40"/>
        <v>12500</v>
      </c>
      <c r="G285" s="104">
        <f t="shared" si="40"/>
        <v>0</v>
      </c>
    </row>
    <row r="286" spans="1:7" ht="26.25">
      <c r="A286" s="117"/>
      <c r="B286" s="30" t="s">
        <v>74</v>
      </c>
      <c r="C286" s="34" t="s">
        <v>254</v>
      </c>
      <c r="D286" s="31" t="s">
        <v>75</v>
      </c>
      <c r="E286" s="118"/>
      <c r="F286" s="104">
        <f t="shared" si="40"/>
        <v>12500</v>
      </c>
      <c r="G286" s="104">
        <f t="shared" si="40"/>
        <v>0</v>
      </c>
    </row>
    <row r="287" spans="1:7" ht="12.75">
      <c r="A287" s="33"/>
      <c r="B287" s="30" t="s">
        <v>195</v>
      </c>
      <c r="C287" s="34" t="s">
        <v>254</v>
      </c>
      <c r="D287" s="31" t="s">
        <v>75</v>
      </c>
      <c r="E287" s="31" t="s">
        <v>196</v>
      </c>
      <c r="F287" s="104">
        <v>12500</v>
      </c>
      <c r="G287" s="104">
        <v>0</v>
      </c>
    </row>
    <row r="288" spans="1:7" ht="12.75">
      <c r="A288" s="33"/>
      <c r="B288" s="30" t="s">
        <v>343</v>
      </c>
      <c r="C288" s="34" t="s">
        <v>478</v>
      </c>
      <c r="D288" s="116"/>
      <c r="E288" s="116"/>
      <c r="F288" s="104">
        <f aca="true" t="shared" si="41" ref="F288:G290">F289</f>
        <v>1650</v>
      </c>
      <c r="G288" s="104">
        <f t="shared" si="41"/>
        <v>0</v>
      </c>
    </row>
    <row r="289" spans="1:7" ht="25.5">
      <c r="A289" s="33"/>
      <c r="B289" s="266" t="s">
        <v>73</v>
      </c>
      <c r="C289" s="34" t="s">
        <v>478</v>
      </c>
      <c r="D289" s="116">
        <v>200</v>
      </c>
      <c r="E289" s="116"/>
      <c r="F289" s="104">
        <f t="shared" si="41"/>
        <v>1650</v>
      </c>
      <c r="G289" s="104">
        <f t="shared" si="41"/>
        <v>0</v>
      </c>
    </row>
    <row r="290" spans="1:7" ht="26.25">
      <c r="A290" s="33"/>
      <c r="B290" s="30" t="s">
        <v>74</v>
      </c>
      <c r="C290" s="34" t="s">
        <v>478</v>
      </c>
      <c r="D290" s="31" t="s">
        <v>75</v>
      </c>
      <c r="E290" s="118"/>
      <c r="F290" s="104">
        <f t="shared" si="41"/>
        <v>1650</v>
      </c>
      <c r="G290" s="104">
        <f t="shared" si="41"/>
        <v>0</v>
      </c>
    </row>
    <row r="291" spans="1:7" ht="12.75">
      <c r="A291" s="33"/>
      <c r="B291" s="30" t="s">
        <v>186</v>
      </c>
      <c r="C291" s="34" t="s">
        <v>478</v>
      </c>
      <c r="D291" s="31" t="s">
        <v>75</v>
      </c>
      <c r="E291" s="31" t="s">
        <v>187</v>
      </c>
      <c r="F291" s="104">
        <v>1650</v>
      </c>
      <c r="G291" s="104">
        <v>0</v>
      </c>
    </row>
    <row r="292" spans="1:7" ht="40.5">
      <c r="A292" s="95">
        <v>7</v>
      </c>
      <c r="B292" s="267" t="s">
        <v>255</v>
      </c>
      <c r="C292" s="124" t="s">
        <v>256</v>
      </c>
      <c r="D292" s="111"/>
      <c r="E292" s="111"/>
      <c r="F292" s="98">
        <f aca="true" t="shared" si="42" ref="F292:G296">F293</f>
        <v>360</v>
      </c>
      <c r="G292" s="98">
        <f t="shared" si="42"/>
        <v>360</v>
      </c>
    </row>
    <row r="293" spans="1:7" ht="25.5">
      <c r="A293" s="99"/>
      <c r="B293" s="109" t="s">
        <v>257</v>
      </c>
      <c r="C293" s="100" t="s">
        <v>258</v>
      </c>
      <c r="D293" s="100"/>
      <c r="E293" s="100"/>
      <c r="F293" s="102">
        <f t="shared" si="42"/>
        <v>360</v>
      </c>
      <c r="G293" s="102">
        <f t="shared" si="42"/>
        <v>360</v>
      </c>
    </row>
    <row r="294" spans="1:7" ht="12.75">
      <c r="A294" s="33"/>
      <c r="B294" s="33" t="s">
        <v>259</v>
      </c>
      <c r="C294" s="31" t="s">
        <v>260</v>
      </c>
      <c r="D294" s="31"/>
      <c r="E294" s="31"/>
      <c r="F294" s="104">
        <f t="shared" si="42"/>
        <v>360</v>
      </c>
      <c r="G294" s="104">
        <f t="shared" si="42"/>
        <v>360</v>
      </c>
    </row>
    <row r="295" spans="1:7" ht="25.5">
      <c r="A295" s="33"/>
      <c r="B295" s="266" t="s">
        <v>73</v>
      </c>
      <c r="C295" s="31" t="s">
        <v>260</v>
      </c>
      <c r="D295" s="31" t="s">
        <v>101</v>
      </c>
      <c r="E295" s="31"/>
      <c r="F295" s="104">
        <f t="shared" si="42"/>
        <v>360</v>
      </c>
      <c r="G295" s="104">
        <f t="shared" si="42"/>
        <v>360</v>
      </c>
    </row>
    <row r="296" spans="1:7" ht="25.5">
      <c r="A296" s="33"/>
      <c r="B296" s="30" t="s">
        <v>74</v>
      </c>
      <c r="C296" s="31" t="s">
        <v>260</v>
      </c>
      <c r="D296" s="31" t="s">
        <v>75</v>
      </c>
      <c r="E296" s="31"/>
      <c r="F296" s="104">
        <f t="shared" si="42"/>
        <v>360</v>
      </c>
      <c r="G296" s="104">
        <f t="shared" si="42"/>
        <v>360</v>
      </c>
    </row>
    <row r="297" spans="1:7" ht="12.75" customHeight="1">
      <c r="A297" s="120"/>
      <c r="B297" s="223" t="s">
        <v>547</v>
      </c>
      <c r="C297" s="31" t="s">
        <v>260</v>
      </c>
      <c r="D297" s="31" t="s">
        <v>75</v>
      </c>
      <c r="E297" s="31" t="s">
        <v>261</v>
      </c>
      <c r="F297" s="104">
        <v>360</v>
      </c>
      <c r="G297" s="104">
        <v>360</v>
      </c>
    </row>
    <row r="298" spans="1:7" s="86" customFormat="1" ht="15" customHeight="1">
      <c r="A298" s="127"/>
      <c r="B298" s="375" t="s">
        <v>262</v>
      </c>
      <c r="C298" s="376"/>
      <c r="D298" s="376"/>
      <c r="E298" s="377"/>
      <c r="F298" s="94">
        <f>F299+F346+F358+F371</f>
        <v>68487.32699999999</v>
      </c>
      <c r="G298" s="94">
        <f>G299+G346+G358+G371</f>
        <v>82748.872</v>
      </c>
    </row>
    <row r="299" spans="1:7" s="86" customFormat="1" ht="40.5">
      <c r="A299" s="95">
        <v>8</v>
      </c>
      <c r="B299" s="267" t="s">
        <v>263</v>
      </c>
      <c r="C299" s="96" t="s">
        <v>264</v>
      </c>
      <c r="D299" s="119"/>
      <c r="E299" s="119"/>
      <c r="F299" s="98">
        <f>F300+F334+F340</f>
        <v>20646.3</v>
      </c>
      <c r="G299" s="98">
        <f>G300+G334+G340</f>
        <v>21220.112999999998</v>
      </c>
    </row>
    <row r="300" spans="1:7" s="86" customFormat="1" ht="12.75" customHeight="1">
      <c r="A300" s="128"/>
      <c r="B300" s="30" t="s">
        <v>265</v>
      </c>
      <c r="C300" s="31" t="s">
        <v>266</v>
      </c>
      <c r="D300" s="32"/>
      <c r="E300" s="32"/>
      <c r="F300" s="104">
        <f>F301</f>
        <v>18489.736</v>
      </c>
      <c r="G300" s="104">
        <f>G301</f>
        <v>18977.285</v>
      </c>
    </row>
    <row r="301" spans="1:7" s="86" customFormat="1" ht="12.75" customHeight="1">
      <c r="A301" s="128"/>
      <c r="B301" s="30" t="s">
        <v>267</v>
      </c>
      <c r="C301" s="31" t="s">
        <v>268</v>
      </c>
      <c r="D301" s="32"/>
      <c r="E301" s="32"/>
      <c r="F301" s="104">
        <f>F302+F326+F314+F318+F322+F330</f>
        <v>18489.736</v>
      </c>
      <c r="G301" s="104">
        <f>G302+G326+G314+G318+G322+G330</f>
        <v>18977.285</v>
      </c>
    </row>
    <row r="302" spans="1:7" s="86" customFormat="1" ht="12.75" customHeight="1">
      <c r="A302" s="129"/>
      <c r="B302" s="268" t="s">
        <v>269</v>
      </c>
      <c r="C302" s="100" t="s">
        <v>270</v>
      </c>
      <c r="D302" s="110"/>
      <c r="E302" s="110"/>
      <c r="F302" s="114">
        <f>F303+F306+F311</f>
        <v>18487.736</v>
      </c>
      <c r="G302" s="114">
        <f>G303+G306+G311</f>
        <v>18975.285</v>
      </c>
    </row>
    <row r="303" spans="1:7" s="86" customFormat="1" ht="52.5" customHeight="1">
      <c r="A303" s="128"/>
      <c r="B303" s="30" t="s">
        <v>119</v>
      </c>
      <c r="C303" s="31" t="s">
        <v>270</v>
      </c>
      <c r="D303" s="32">
        <v>100</v>
      </c>
      <c r="E303" s="32"/>
      <c r="F303" s="104">
        <f>F304</f>
        <v>15228.736</v>
      </c>
      <c r="G303" s="104">
        <f>G304</f>
        <v>15836.285</v>
      </c>
    </row>
    <row r="304" spans="1:7" s="86" customFormat="1" ht="26.25">
      <c r="A304" s="128"/>
      <c r="B304" s="30" t="s">
        <v>271</v>
      </c>
      <c r="C304" s="31" t="s">
        <v>270</v>
      </c>
      <c r="D304" s="32">
        <v>120</v>
      </c>
      <c r="E304" s="32"/>
      <c r="F304" s="104">
        <f>F305</f>
        <v>15228.736</v>
      </c>
      <c r="G304" s="104">
        <f>G305</f>
        <v>15836.285</v>
      </c>
    </row>
    <row r="305" spans="1:7" s="86" customFormat="1" ht="39.75" customHeight="1">
      <c r="A305" s="128"/>
      <c r="B305" s="30" t="s">
        <v>10</v>
      </c>
      <c r="C305" s="31" t="s">
        <v>270</v>
      </c>
      <c r="D305" s="31" t="s">
        <v>272</v>
      </c>
      <c r="E305" s="31" t="s">
        <v>273</v>
      </c>
      <c r="F305" s="104">
        <v>15228.736</v>
      </c>
      <c r="G305" s="104">
        <v>15836.285</v>
      </c>
    </row>
    <row r="306" spans="1:7" s="86" customFormat="1" ht="27" customHeight="1">
      <c r="A306" s="128"/>
      <c r="B306" s="30" t="s">
        <v>73</v>
      </c>
      <c r="C306" s="31" t="s">
        <v>270</v>
      </c>
      <c r="D306" s="31" t="s">
        <v>101</v>
      </c>
      <c r="E306" s="31"/>
      <c r="F306" s="104">
        <f>F307</f>
        <v>3058</v>
      </c>
      <c r="G306" s="104">
        <f>G307</f>
        <v>2938</v>
      </c>
    </row>
    <row r="307" spans="1:7" s="86" customFormat="1" ht="26.25">
      <c r="A307" s="128"/>
      <c r="B307" s="30" t="s">
        <v>74</v>
      </c>
      <c r="C307" s="31" t="s">
        <v>270</v>
      </c>
      <c r="D307" s="31" t="s">
        <v>75</v>
      </c>
      <c r="E307" s="32"/>
      <c r="F307" s="104">
        <f>F308+F309</f>
        <v>3058</v>
      </c>
      <c r="G307" s="104">
        <f>G308+G309</f>
        <v>2938</v>
      </c>
    </row>
    <row r="308" spans="1:7" s="86" customFormat="1" ht="39">
      <c r="A308" s="128"/>
      <c r="B308" s="30" t="s">
        <v>274</v>
      </c>
      <c r="C308" s="31" t="s">
        <v>270</v>
      </c>
      <c r="D308" s="31" t="s">
        <v>75</v>
      </c>
      <c r="E308" s="31" t="s">
        <v>275</v>
      </c>
      <c r="F308" s="104">
        <v>99</v>
      </c>
      <c r="G308" s="104">
        <v>99</v>
      </c>
    </row>
    <row r="309" spans="1:7" s="86" customFormat="1" ht="39">
      <c r="A309" s="128"/>
      <c r="B309" s="30" t="s">
        <v>10</v>
      </c>
      <c r="C309" s="31" t="s">
        <v>270</v>
      </c>
      <c r="D309" s="31" t="s">
        <v>75</v>
      </c>
      <c r="E309" s="31" t="s">
        <v>273</v>
      </c>
      <c r="F309" s="104">
        <v>2959</v>
      </c>
      <c r="G309" s="104">
        <v>2839</v>
      </c>
    </row>
    <row r="310" spans="1:7" s="86" customFormat="1" ht="15">
      <c r="A310" s="128"/>
      <c r="B310" s="30" t="s">
        <v>124</v>
      </c>
      <c r="C310" s="31" t="s">
        <v>270</v>
      </c>
      <c r="D310" s="31" t="s">
        <v>125</v>
      </c>
      <c r="E310" s="31"/>
      <c r="F310" s="104">
        <f>F311</f>
        <v>201</v>
      </c>
      <c r="G310" s="104">
        <f>G311</f>
        <v>201</v>
      </c>
    </row>
    <row r="311" spans="1:7" s="86" customFormat="1" ht="14.25" customHeight="1">
      <c r="A311" s="128"/>
      <c r="B311" s="30" t="s">
        <v>126</v>
      </c>
      <c r="C311" s="31" t="s">
        <v>270</v>
      </c>
      <c r="D311" s="31" t="s">
        <v>127</v>
      </c>
      <c r="E311" s="32"/>
      <c r="F311" s="104">
        <f>F312+F313</f>
        <v>201</v>
      </c>
      <c r="G311" s="104">
        <f>G312+G313</f>
        <v>201</v>
      </c>
    </row>
    <row r="312" spans="1:7" s="86" customFormat="1" ht="39">
      <c r="A312" s="128"/>
      <c r="B312" s="30" t="s">
        <v>274</v>
      </c>
      <c r="C312" s="31" t="s">
        <v>270</v>
      </c>
      <c r="D312" s="31" t="s">
        <v>127</v>
      </c>
      <c r="E312" s="31" t="s">
        <v>275</v>
      </c>
      <c r="F312" s="104">
        <v>1</v>
      </c>
      <c r="G312" s="104">
        <v>1</v>
      </c>
    </row>
    <row r="313" spans="1:7" s="86" customFormat="1" ht="39">
      <c r="A313" s="128"/>
      <c r="B313" s="30" t="s">
        <v>10</v>
      </c>
      <c r="C313" s="31" t="s">
        <v>270</v>
      </c>
      <c r="D313" s="31" t="s">
        <v>127</v>
      </c>
      <c r="E313" s="31" t="s">
        <v>273</v>
      </c>
      <c r="F313" s="104">
        <v>200</v>
      </c>
      <c r="G313" s="104">
        <v>200</v>
      </c>
    </row>
    <row r="314" spans="1:7" s="86" customFormat="1" ht="39" hidden="1">
      <c r="A314" s="129"/>
      <c r="B314" s="109" t="s">
        <v>276</v>
      </c>
      <c r="C314" s="100" t="s">
        <v>277</v>
      </c>
      <c r="D314" s="100"/>
      <c r="E314" s="100"/>
      <c r="F314" s="114">
        <f>F316</f>
        <v>0</v>
      </c>
      <c r="G314" s="114">
        <f>G316</f>
        <v>0</v>
      </c>
    </row>
    <row r="315" spans="1:7" s="86" customFormat="1" ht="15" hidden="1">
      <c r="A315" s="128"/>
      <c r="B315" s="33" t="s">
        <v>278</v>
      </c>
      <c r="C315" s="31" t="s">
        <v>277</v>
      </c>
      <c r="D315" s="31" t="s">
        <v>279</v>
      </c>
      <c r="E315" s="31"/>
      <c r="F315" s="104">
        <f aca="true" t="shared" si="43" ref="F315:G320">F316</f>
        <v>0</v>
      </c>
      <c r="G315" s="104">
        <f t="shared" si="43"/>
        <v>0</v>
      </c>
    </row>
    <row r="316" spans="1:7" s="86" customFormat="1" ht="12.75" customHeight="1" hidden="1">
      <c r="A316" s="128"/>
      <c r="B316" s="33" t="s">
        <v>280</v>
      </c>
      <c r="C316" s="31" t="s">
        <v>277</v>
      </c>
      <c r="D316" s="31" t="s">
        <v>281</v>
      </c>
      <c r="E316" s="31"/>
      <c r="F316" s="104">
        <f t="shared" si="43"/>
        <v>0</v>
      </c>
      <c r="G316" s="104">
        <f t="shared" si="43"/>
        <v>0</v>
      </c>
    </row>
    <row r="317" spans="1:7" s="86" customFormat="1" ht="39" hidden="1">
      <c r="A317" s="128"/>
      <c r="B317" s="30" t="s">
        <v>263</v>
      </c>
      <c r="C317" s="31" t="s">
        <v>277</v>
      </c>
      <c r="D317" s="31" t="s">
        <v>281</v>
      </c>
      <c r="E317" s="31" t="s">
        <v>273</v>
      </c>
      <c r="F317" s="104">
        <v>0</v>
      </c>
      <c r="G317" s="104">
        <v>0</v>
      </c>
    </row>
    <row r="318" spans="1:7" s="86" customFormat="1" ht="63.75" customHeight="1" hidden="1">
      <c r="A318" s="129"/>
      <c r="B318" s="109" t="s">
        <v>282</v>
      </c>
      <c r="C318" s="100" t="s">
        <v>283</v>
      </c>
      <c r="D318" s="100"/>
      <c r="E318" s="100"/>
      <c r="F318" s="114">
        <f>F320</f>
        <v>0</v>
      </c>
      <c r="G318" s="114">
        <f>G320</f>
        <v>0</v>
      </c>
    </row>
    <row r="319" spans="1:7" s="86" customFormat="1" ht="15" customHeight="1" hidden="1">
      <c r="A319" s="128"/>
      <c r="B319" s="33" t="s">
        <v>278</v>
      </c>
      <c r="C319" s="31" t="s">
        <v>283</v>
      </c>
      <c r="D319" s="31" t="s">
        <v>279</v>
      </c>
      <c r="E319" s="31"/>
      <c r="F319" s="104">
        <f t="shared" si="43"/>
        <v>0</v>
      </c>
      <c r="G319" s="104">
        <f t="shared" si="43"/>
        <v>0</v>
      </c>
    </row>
    <row r="320" spans="1:7" s="86" customFormat="1" ht="12.75" customHeight="1" hidden="1">
      <c r="A320" s="128"/>
      <c r="B320" s="33" t="s">
        <v>280</v>
      </c>
      <c r="C320" s="31" t="s">
        <v>283</v>
      </c>
      <c r="D320" s="31" t="s">
        <v>281</v>
      </c>
      <c r="E320" s="31"/>
      <c r="F320" s="104">
        <f t="shared" si="43"/>
        <v>0</v>
      </c>
      <c r="G320" s="104">
        <f t="shared" si="43"/>
        <v>0</v>
      </c>
    </row>
    <row r="321" spans="1:7" s="86" customFormat="1" ht="39" hidden="1">
      <c r="A321" s="128"/>
      <c r="B321" s="30" t="s">
        <v>263</v>
      </c>
      <c r="C321" s="31" t="s">
        <v>283</v>
      </c>
      <c r="D321" s="31" t="s">
        <v>281</v>
      </c>
      <c r="E321" s="31" t="s">
        <v>273</v>
      </c>
      <c r="F321" s="104">
        <v>0</v>
      </c>
      <c r="G321" s="104">
        <v>0</v>
      </c>
    </row>
    <row r="322" spans="1:7" s="86" customFormat="1" ht="39" hidden="1">
      <c r="A322" s="129"/>
      <c r="B322" s="109" t="s">
        <v>286</v>
      </c>
      <c r="C322" s="100" t="s">
        <v>287</v>
      </c>
      <c r="D322" s="100"/>
      <c r="E322" s="100"/>
      <c r="F322" s="114">
        <f>F324</f>
        <v>0</v>
      </c>
      <c r="G322" s="114">
        <f>G324</f>
        <v>0</v>
      </c>
    </row>
    <row r="323" spans="1:7" s="86" customFormat="1" ht="15" hidden="1">
      <c r="A323" s="128"/>
      <c r="B323" s="33" t="s">
        <v>278</v>
      </c>
      <c r="C323" s="31" t="s">
        <v>287</v>
      </c>
      <c r="D323" s="31" t="s">
        <v>279</v>
      </c>
      <c r="E323" s="31"/>
      <c r="F323" s="104">
        <f>F324</f>
        <v>0</v>
      </c>
      <c r="G323" s="104">
        <f>G324</f>
        <v>0</v>
      </c>
    </row>
    <row r="324" spans="1:7" s="86" customFormat="1" ht="15" hidden="1">
      <c r="A324" s="128"/>
      <c r="B324" s="33" t="s">
        <v>280</v>
      </c>
      <c r="C324" s="31" t="s">
        <v>287</v>
      </c>
      <c r="D324" s="31" t="s">
        <v>281</v>
      </c>
      <c r="E324" s="31"/>
      <c r="F324" s="104">
        <f>F325</f>
        <v>0</v>
      </c>
      <c r="G324" s="104">
        <f>G325</f>
        <v>0</v>
      </c>
    </row>
    <row r="325" spans="1:7" s="86" customFormat="1" ht="26.25" hidden="1">
      <c r="A325" s="128"/>
      <c r="B325" s="30" t="s">
        <v>288</v>
      </c>
      <c r="C325" s="31" t="s">
        <v>287</v>
      </c>
      <c r="D325" s="31" t="s">
        <v>281</v>
      </c>
      <c r="E325" s="31" t="s">
        <v>289</v>
      </c>
      <c r="F325" s="104">
        <v>0</v>
      </c>
      <c r="G325" s="104">
        <v>0</v>
      </c>
    </row>
    <row r="326" spans="1:7" s="86" customFormat="1" ht="39" hidden="1">
      <c r="A326" s="129"/>
      <c r="B326" s="109" t="s">
        <v>284</v>
      </c>
      <c r="C326" s="100" t="s">
        <v>285</v>
      </c>
      <c r="D326" s="100"/>
      <c r="E326" s="100"/>
      <c r="F326" s="114">
        <f>F328</f>
        <v>0</v>
      </c>
      <c r="G326" s="114">
        <f>G328</f>
        <v>0</v>
      </c>
    </row>
    <row r="327" spans="1:7" s="86" customFormat="1" ht="15" hidden="1">
      <c r="A327" s="128"/>
      <c r="B327" s="33" t="s">
        <v>278</v>
      </c>
      <c r="C327" s="31" t="s">
        <v>285</v>
      </c>
      <c r="D327" s="31" t="s">
        <v>279</v>
      </c>
      <c r="E327" s="31"/>
      <c r="F327" s="104">
        <f>F328</f>
        <v>0</v>
      </c>
      <c r="G327" s="104">
        <f>G328</f>
        <v>0</v>
      </c>
    </row>
    <row r="328" spans="1:7" s="86" customFormat="1" ht="12.75" customHeight="1" hidden="1">
      <c r="A328" s="128"/>
      <c r="B328" s="33" t="s">
        <v>280</v>
      </c>
      <c r="C328" s="31" t="s">
        <v>285</v>
      </c>
      <c r="D328" s="31" t="s">
        <v>281</v>
      </c>
      <c r="E328" s="31"/>
      <c r="F328" s="104">
        <f>F329</f>
        <v>0</v>
      </c>
      <c r="G328" s="104">
        <f>G329</f>
        <v>0</v>
      </c>
    </row>
    <row r="329" spans="1:7" s="86" customFormat="1" ht="39" hidden="1">
      <c r="A329" s="128"/>
      <c r="B329" s="30" t="s">
        <v>263</v>
      </c>
      <c r="C329" s="31" t="s">
        <v>285</v>
      </c>
      <c r="D329" s="31" t="s">
        <v>281</v>
      </c>
      <c r="E329" s="31" t="s">
        <v>273</v>
      </c>
      <c r="F329" s="104">
        <v>0</v>
      </c>
      <c r="G329" s="104">
        <v>0</v>
      </c>
    </row>
    <row r="330" spans="1:7" s="86" customFormat="1" ht="51" customHeight="1">
      <c r="A330" s="129"/>
      <c r="B330" s="268" t="s">
        <v>487</v>
      </c>
      <c r="C330" s="110" t="s">
        <v>290</v>
      </c>
      <c r="D330" s="100"/>
      <c r="E330" s="100"/>
      <c r="F330" s="114">
        <f>F331</f>
        <v>2</v>
      </c>
      <c r="G330" s="114">
        <f>G331</f>
        <v>2</v>
      </c>
    </row>
    <row r="331" spans="1:7" s="86" customFormat="1" ht="24" customHeight="1">
      <c r="A331" s="128"/>
      <c r="B331" s="30" t="s">
        <v>73</v>
      </c>
      <c r="C331" s="32" t="s">
        <v>290</v>
      </c>
      <c r="D331" s="31" t="s">
        <v>101</v>
      </c>
      <c r="E331" s="31"/>
      <c r="F331" s="104">
        <f>F332</f>
        <v>2</v>
      </c>
      <c r="G331" s="104">
        <f>G332</f>
        <v>2</v>
      </c>
    </row>
    <row r="332" spans="1:7" s="86" customFormat="1" ht="26.25">
      <c r="A332" s="128"/>
      <c r="B332" s="30" t="s">
        <v>74</v>
      </c>
      <c r="C332" s="32" t="s">
        <v>290</v>
      </c>
      <c r="D332" s="31" t="s">
        <v>75</v>
      </c>
      <c r="E332" s="31"/>
      <c r="F332" s="104">
        <f aca="true" t="shared" si="44" ref="F332:G338">F333</f>
        <v>2</v>
      </c>
      <c r="G332" s="104">
        <f t="shared" si="44"/>
        <v>2</v>
      </c>
    </row>
    <row r="333" spans="1:7" s="86" customFormat="1" ht="24.75" customHeight="1">
      <c r="A333" s="128"/>
      <c r="B333" s="30" t="s">
        <v>156</v>
      </c>
      <c r="C333" s="32" t="s">
        <v>290</v>
      </c>
      <c r="D333" s="31" t="s">
        <v>75</v>
      </c>
      <c r="E333" s="31" t="s">
        <v>157</v>
      </c>
      <c r="F333" s="104">
        <v>2</v>
      </c>
      <c r="G333" s="104">
        <v>2</v>
      </c>
    </row>
    <row r="334" spans="1:7" s="86" customFormat="1" ht="26.25">
      <c r="A334" s="129"/>
      <c r="B334" s="268" t="s">
        <v>291</v>
      </c>
      <c r="C334" s="100" t="s">
        <v>292</v>
      </c>
      <c r="D334" s="100"/>
      <c r="E334" s="100"/>
      <c r="F334" s="114">
        <f t="shared" si="44"/>
        <v>852.672</v>
      </c>
      <c r="G334" s="114">
        <f t="shared" si="44"/>
        <v>886.779</v>
      </c>
    </row>
    <row r="335" spans="1:7" s="86" customFormat="1" ht="15">
      <c r="A335" s="128"/>
      <c r="B335" s="30" t="s">
        <v>267</v>
      </c>
      <c r="C335" s="31" t="s">
        <v>293</v>
      </c>
      <c r="D335" s="31"/>
      <c r="E335" s="31"/>
      <c r="F335" s="104">
        <f t="shared" si="44"/>
        <v>852.672</v>
      </c>
      <c r="G335" s="104">
        <f t="shared" si="44"/>
        <v>886.779</v>
      </c>
    </row>
    <row r="336" spans="1:7" s="86" customFormat="1" ht="26.25">
      <c r="A336" s="128"/>
      <c r="B336" s="30" t="s">
        <v>294</v>
      </c>
      <c r="C336" s="31" t="s">
        <v>295</v>
      </c>
      <c r="D336" s="31"/>
      <c r="E336" s="31"/>
      <c r="F336" s="104">
        <f t="shared" si="44"/>
        <v>852.672</v>
      </c>
      <c r="G336" s="104">
        <f t="shared" si="44"/>
        <v>886.779</v>
      </c>
    </row>
    <row r="337" spans="1:7" s="86" customFormat="1" ht="51.75">
      <c r="A337" s="128"/>
      <c r="B337" s="30" t="s">
        <v>119</v>
      </c>
      <c r="C337" s="31" t="s">
        <v>295</v>
      </c>
      <c r="D337" s="31" t="s">
        <v>120</v>
      </c>
      <c r="E337" s="31"/>
      <c r="F337" s="104">
        <f t="shared" si="44"/>
        <v>852.672</v>
      </c>
      <c r="G337" s="104">
        <f t="shared" si="44"/>
        <v>886.779</v>
      </c>
    </row>
    <row r="338" spans="1:7" s="86" customFormat="1" ht="26.25">
      <c r="A338" s="128"/>
      <c r="B338" s="30" t="s">
        <v>271</v>
      </c>
      <c r="C338" s="31" t="s">
        <v>295</v>
      </c>
      <c r="D338" s="31" t="s">
        <v>272</v>
      </c>
      <c r="E338" s="31"/>
      <c r="F338" s="104">
        <f t="shared" si="44"/>
        <v>852.672</v>
      </c>
      <c r="G338" s="104">
        <f t="shared" si="44"/>
        <v>886.779</v>
      </c>
    </row>
    <row r="339" spans="1:7" s="86" customFormat="1" ht="39">
      <c r="A339" s="128"/>
      <c r="B339" s="30" t="s">
        <v>274</v>
      </c>
      <c r="C339" s="31" t="s">
        <v>295</v>
      </c>
      <c r="D339" s="31" t="s">
        <v>272</v>
      </c>
      <c r="E339" s="31" t="s">
        <v>275</v>
      </c>
      <c r="F339" s="104">
        <v>852.672</v>
      </c>
      <c r="G339" s="104">
        <v>886.779</v>
      </c>
    </row>
    <row r="340" spans="1:7" s="86" customFormat="1" ht="37.5" customHeight="1">
      <c r="A340" s="129"/>
      <c r="B340" s="268" t="s">
        <v>296</v>
      </c>
      <c r="C340" s="100" t="s">
        <v>297</v>
      </c>
      <c r="D340" s="110"/>
      <c r="E340" s="110"/>
      <c r="F340" s="114">
        <f aca="true" t="shared" si="45" ref="F340:G344">F341</f>
        <v>1303.892</v>
      </c>
      <c r="G340" s="114">
        <f t="shared" si="45"/>
        <v>1356.049</v>
      </c>
    </row>
    <row r="341" spans="1:7" s="86" customFormat="1" ht="15">
      <c r="A341" s="128"/>
      <c r="B341" s="30" t="s">
        <v>267</v>
      </c>
      <c r="C341" s="31" t="s">
        <v>298</v>
      </c>
      <c r="D341" s="32"/>
      <c r="E341" s="32"/>
      <c r="F341" s="104">
        <f t="shared" si="45"/>
        <v>1303.892</v>
      </c>
      <c r="G341" s="104">
        <f t="shared" si="45"/>
        <v>1356.049</v>
      </c>
    </row>
    <row r="342" spans="1:7" s="86" customFormat="1" ht="15">
      <c r="A342" s="128"/>
      <c r="B342" s="30" t="s">
        <v>299</v>
      </c>
      <c r="C342" s="31" t="s">
        <v>300</v>
      </c>
      <c r="D342" s="32"/>
      <c r="E342" s="32"/>
      <c r="F342" s="104">
        <f t="shared" si="45"/>
        <v>1303.892</v>
      </c>
      <c r="G342" s="104">
        <f t="shared" si="45"/>
        <v>1356.049</v>
      </c>
    </row>
    <row r="343" spans="1:7" s="86" customFormat="1" ht="51.75">
      <c r="A343" s="128"/>
      <c r="B343" s="30" t="s">
        <v>119</v>
      </c>
      <c r="C343" s="31" t="s">
        <v>300</v>
      </c>
      <c r="D343" s="32">
        <v>100</v>
      </c>
      <c r="E343" s="32"/>
      <c r="F343" s="104">
        <f t="shared" si="45"/>
        <v>1303.892</v>
      </c>
      <c r="G343" s="104">
        <f t="shared" si="45"/>
        <v>1356.049</v>
      </c>
    </row>
    <row r="344" spans="1:7" s="86" customFormat="1" ht="26.25">
      <c r="A344" s="128"/>
      <c r="B344" s="30" t="s">
        <v>271</v>
      </c>
      <c r="C344" s="31" t="s">
        <v>300</v>
      </c>
      <c r="D344" s="31" t="s">
        <v>272</v>
      </c>
      <c r="E344" s="32"/>
      <c r="F344" s="104">
        <f t="shared" si="45"/>
        <v>1303.892</v>
      </c>
      <c r="G344" s="104">
        <f t="shared" si="45"/>
        <v>1356.049</v>
      </c>
    </row>
    <row r="345" spans="1:7" s="86" customFormat="1" ht="39">
      <c r="A345" s="128"/>
      <c r="B345" s="30" t="s">
        <v>10</v>
      </c>
      <c r="C345" s="31" t="s">
        <v>300</v>
      </c>
      <c r="D345" s="31" t="s">
        <v>272</v>
      </c>
      <c r="E345" s="31" t="s">
        <v>273</v>
      </c>
      <c r="F345" s="104">
        <v>1303.892</v>
      </c>
      <c r="G345" s="104">
        <v>1356.049</v>
      </c>
    </row>
    <row r="346" spans="1:7" s="86" customFormat="1" ht="27">
      <c r="A346" s="95">
        <v>9</v>
      </c>
      <c r="B346" s="267" t="s">
        <v>301</v>
      </c>
      <c r="C346" s="97" t="s">
        <v>302</v>
      </c>
      <c r="D346" s="130"/>
      <c r="E346" s="111"/>
      <c r="F346" s="98">
        <f aca="true" t="shared" si="46" ref="F346:G348">F347</f>
        <v>330</v>
      </c>
      <c r="G346" s="98">
        <f t="shared" si="46"/>
        <v>30</v>
      </c>
    </row>
    <row r="347" spans="1:7" s="86" customFormat="1" ht="12.75" customHeight="1">
      <c r="A347" s="131"/>
      <c r="B347" s="30" t="s">
        <v>267</v>
      </c>
      <c r="C347" s="32" t="s">
        <v>303</v>
      </c>
      <c r="D347" s="35"/>
      <c r="E347" s="31"/>
      <c r="F347" s="103">
        <f t="shared" si="46"/>
        <v>330</v>
      </c>
      <c r="G347" s="103">
        <f t="shared" si="46"/>
        <v>30</v>
      </c>
    </row>
    <row r="348" spans="1:7" s="86" customFormat="1" ht="12.75" customHeight="1">
      <c r="A348" s="131"/>
      <c r="B348" s="30" t="s">
        <v>267</v>
      </c>
      <c r="C348" s="32" t="s">
        <v>304</v>
      </c>
      <c r="D348" s="35"/>
      <c r="E348" s="31"/>
      <c r="F348" s="103">
        <f t="shared" si="46"/>
        <v>330</v>
      </c>
      <c r="G348" s="103">
        <f t="shared" si="46"/>
        <v>30</v>
      </c>
    </row>
    <row r="349" spans="1:7" s="86" customFormat="1" ht="12.75" customHeight="1">
      <c r="A349" s="131"/>
      <c r="B349" s="30" t="s">
        <v>305</v>
      </c>
      <c r="C349" s="31" t="s">
        <v>306</v>
      </c>
      <c r="D349" s="35"/>
      <c r="E349" s="31"/>
      <c r="F349" s="103">
        <f>F350+F354+F356</f>
        <v>330</v>
      </c>
      <c r="G349" s="103">
        <f>G350+G354+G356</f>
        <v>30</v>
      </c>
    </row>
    <row r="350" spans="1:7" s="86" customFormat="1" ht="24.75" customHeight="1">
      <c r="A350" s="131"/>
      <c r="B350" s="30" t="s">
        <v>73</v>
      </c>
      <c r="C350" s="31" t="s">
        <v>306</v>
      </c>
      <c r="D350" s="35" t="s">
        <v>101</v>
      </c>
      <c r="E350" s="31"/>
      <c r="F350" s="103">
        <f>F351</f>
        <v>300</v>
      </c>
      <c r="G350" s="103">
        <f>G351</f>
        <v>0</v>
      </c>
    </row>
    <row r="351" spans="1:7" s="86" customFormat="1" ht="26.25">
      <c r="A351" s="128"/>
      <c r="B351" s="30" t="s">
        <v>74</v>
      </c>
      <c r="C351" s="31" t="s">
        <v>306</v>
      </c>
      <c r="D351" s="35" t="s">
        <v>75</v>
      </c>
      <c r="E351" s="31"/>
      <c r="F351" s="104">
        <f>F352</f>
        <v>300</v>
      </c>
      <c r="G351" s="104">
        <f>G352</f>
        <v>0</v>
      </c>
    </row>
    <row r="352" spans="1:7" s="86" customFormat="1" ht="12.75" customHeight="1">
      <c r="A352" s="128"/>
      <c r="B352" s="30" t="s">
        <v>235</v>
      </c>
      <c r="C352" s="31" t="s">
        <v>306</v>
      </c>
      <c r="D352" s="31" t="s">
        <v>75</v>
      </c>
      <c r="E352" s="31" t="s">
        <v>236</v>
      </c>
      <c r="F352" s="104">
        <v>300</v>
      </c>
      <c r="G352" s="104">
        <v>0</v>
      </c>
    </row>
    <row r="353" spans="1:7" s="86" customFormat="1" ht="12.75" customHeight="1">
      <c r="A353" s="128"/>
      <c r="B353" s="30" t="s">
        <v>124</v>
      </c>
      <c r="C353" s="31" t="s">
        <v>306</v>
      </c>
      <c r="D353" s="31" t="s">
        <v>125</v>
      </c>
      <c r="E353" s="31"/>
      <c r="F353" s="104">
        <f>F354+F356</f>
        <v>30</v>
      </c>
      <c r="G353" s="104">
        <f>G354+G356</f>
        <v>30</v>
      </c>
    </row>
    <row r="354" spans="1:7" s="86" customFormat="1" ht="12.75" customHeight="1" hidden="1">
      <c r="A354" s="128"/>
      <c r="B354" s="30" t="s">
        <v>307</v>
      </c>
      <c r="C354" s="31" t="s">
        <v>306</v>
      </c>
      <c r="D354" s="31" t="s">
        <v>308</v>
      </c>
      <c r="E354" s="31"/>
      <c r="F354" s="104">
        <f>F355</f>
        <v>0</v>
      </c>
      <c r="G354" s="104">
        <f>G355</f>
        <v>0</v>
      </c>
    </row>
    <row r="355" spans="1:7" s="86" customFormat="1" ht="12.75" customHeight="1" hidden="1">
      <c r="A355" s="128"/>
      <c r="B355" s="30" t="s">
        <v>235</v>
      </c>
      <c r="C355" s="31" t="s">
        <v>306</v>
      </c>
      <c r="D355" s="31" t="s">
        <v>308</v>
      </c>
      <c r="E355" s="31" t="s">
        <v>236</v>
      </c>
      <c r="F355" s="104">
        <v>0</v>
      </c>
      <c r="G355" s="104">
        <v>0</v>
      </c>
    </row>
    <row r="356" spans="1:7" s="86" customFormat="1" ht="12.75" customHeight="1">
      <c r="A356" s="128"/>
      <c r="B356" s="30" t="s">
        <v>126</v>
      </c>
      <c r="C356" s="31" t="s">
        <v>306</v>
      </c>
      <c r="D356" s="31" t="s">
        <v>127</v>
      </c>
      <c r="E356" s="31"/>
      <c r="F356" s="104">
        <f>F357</f>
        <v>30</v>
      </c>
      <c r="G356" s="104">
        <f>G357</f>
        <v>30</v>
      </c>
    </row>
    <row r="357" spans="1:7" s="86" customFormat="1" ht="12.75" customHeight="1">
      <c r="A357" s="128"/>
      <c r="B357" s="30" t="s">
        <v>235</v>
      </c>
      <c r="C357" s="31" t="s">
        <v>306</v>
      </c>
      <c r="D357" s="31" t="s">
        <v>127</v>
      </c>
      <c r="E357" s="31" t="s">
        <v>236</v>
      </c>
      <c r="F357" s="104">
        <v>30</v>
      </c>
      <c r="G357" s="104">
        <v>30</v>
      </c>
    </row>
    <row r="358" spans="1:7" s="86" customFormat="1" ht="27" hidden="1">
      <c r="A358" s="95">
        <v>16</v>
      </c>
      <c r="B358" s="267" t="s">
        <v>309</v>
      </c>
      <c r="C358" s="97" t="s">
        <v>310</v>
      </c>
      <c r="D358" s="130"/>
      <c r="E358" s="111"/>
      <c r="F358" s="98">
        <f>F359</f>
        <v>0</v>
      </c>
      <c r="G358" s="98">
        <f>G359</f>
        <v>0</v>
      </c>
    </row>
    <row r="359" spans="1:7" s="86" customFormat="1" ht="12.75" customHeight="1" hidden="1">
      <c r="A359" s="131"/>
      <c r="B359" s="30" t="s">
        <v>267</v>
      </c>
      <c r="C359" s="31" t="s">
        <v>513</v>
      </c>
      <c r="D359" s="35"/>
      <c r="E359" s="31"/>
      <c r="F359" s="132">
        <f>F361</f>
        <v>0</v>
      </c>
      <c r="G359" s="132">
        <f>G361</f>
        <v>0</v>
      </c>
    </row>
    <row r="360" spans="1:7" s="86" customFormat="1" ht="12.75" customHeight="1" hidden="1">
      <c r="A360" s="131"/>
      <c r="B360" s="30" t="s">
        <v>267</v>
      </c>
      <c r="C360" s="31" t="s">
        <v>311</v>
      </c>
      <c r="D360" s="35"/>
      <c r="E360" s="31"/>
      <c r="F360" s="132">
        <f>F361</f>
        <v>0</v>
      </c>
      <c r="G360" s="132">
        <f>G361</f>
        <v>0</v>
      </c>
    </row>
    <row r="361" spans="1:7" s="86" customFormat="1" ht="26.25" hidden="1">
      <c r="A361" s="128"/>
      <c r="B361" s="30" t="s">
        <v>117</v>
      </c>
      <c r="C361" s="31" t="s">
        <v>312</v>
      </c>
      <c r="D361" s="35"/>
      <c r="E361" s="31"/>
      <c r="F361" s="104">
        <f>F362+F365+F369</f>
        <v>0</v>
      </c>
      <c r="G361" s="104">
        <f>G362+G365+G369</f>
        <v>0</v>
      </c>
    </row>
    <row r="362" spans="1:7" s="86" customFormat="1" ht="51.75" hidden="1">
      <c r="A362" s="128"/>
      <c r="B362" s="30" t="s">
        <v>119</v>
      </c>
      <c r="C362" s="31" t="s">
        <v>312</v>
      </c>
      <c r="D362" s="35" t="s">
        <v>120</v>
      </c>
      <c r="E362" s="31"/>
      <c r="F362" s="104">
        <f>F363</f>
        <v>0</v>
      </c>
      <c r="G362" s="104">
        <f>G363</f>
        <v>0</v>
      </c>
    </row>
    <row r="363" spans="1:7" s="86" customFormat="1" ht="12.75" customHeight="1" hidden="1">
      <c r="A363" s="128"/>
      <c r="B363" s="30" t="s">
        <v>121</v>
      </c>
      <c r="C363" s="31" t="s">
        <v>312</v>
      </c>
      <c r="D363" s="31" t="s">
        <v>130</v>
      </c>
      <c r="E363" s="32"/>
      <c r="F363" s="104">
        <f>F364</f>
        <v>0</v>
      </c>
      <c r="G363" s="104">
        <f>G364</f>
        <v>0</v>
      </c>
    </row>
    <row r="364" spans="1:7" s="86" customFormat="1" ht="15" hidden="1">
      <c r="A364" s="128"/>
      <c r="B364" s="30" t="s">
        <v>313</v>
      </c>
      <c r="C364" s="31" t="s">
        <v>312</v>
      </c>
      <c r="D364" s="31" t="s">
        <v>130</v>
      </c>
      <c r="E364" s="31" t="s">
        <v>314</v>
      </c>
      <c r="F364" s="104">
        <v>0</v>
      </c>
      <c r="G364" s="104">
        <v>0</v>
      </c>
    </row>
    <row r="365" spans="1:7" s="86" customFormat="1" ht="26.25" hidden="1">
      <c r="A365" s="128"/>
      <c r="B365" s="30" t="s">
        <v>73</v>
      </c>
      <c r="C365" s="31" t="s">
        <v>312</v>
      </c>
      <c r="D365" s="31" t="s">
        <v>101</v>
      </c>
      <c r="E365" s="31"/>
      <c r="F365" s="104">
        <f>F366</f>
        <v>0</v>
      </c>
      <c r="G365" s="104">
        <f>G366</f>
        <v>0</v>
      </c>
    </row>
    <row r="366" spans="1:7" s="86" customFormat="1" ht="26.25" hidden="1">
      <c r="A366" s="128"/>
      <c r="B366" s="30" t="s">
        <v>74</v>
      </c>
      <c r="C366" s="31" t="s">
        <v>312</v>
      </c>
      <c r="D366" s="31" t="s">
        <v>75</v>
      </c>
      <c r="E366" s="32"/>
      <c r="F366" s="104">
        <f>F367</f>
        <v>0</v>
      </c>
      <c r="G366" s="104">
        <f>G367</f>
        <v>0</v>
      </c>
    </row>
    <row r="367" spans="1:7" s="86" customFormat="1" ht="12.75" customHeight="1" hidden="1">
      <c r="A367" s="128"/>
      <c r="B367" s="30" t="s">
        <v>313</v>
      </c>
      <c r="C367" s="31" t="s">
        <v>312</v>
      </c>
      <c r="D367" s="31" t="s">
        <v>75</v>
      </c>
      <c r="E367" s="31" t="s">
        <v>314</v>
      </c>
      <c r="F367" s="104">
        <v>0</v>
      </c>
      <c r="G367" s="104">
        <v>0</v>
      </c>
    </row>
    <row r="368" spans="1:7" s="86" customFormat="1" ht="12.75" customHeight="1" hidden="1">
      <c r="A368" s="128"/>
      <c r="B368" s="30" t="s">
        <v>124</v>
      </c>
      <c r="C368" s="31" t="s">
        <v>312</v>
      </c>
      <c r="D368" s="31" t="s">
        <v>125</v>
      </c>
      <c r="E368" s="31"/>
      <c r="F368" s="104">
        <f>F369</f>
        <v>0</v>
      </c>
      <c r="G368" s="104">
        <f>G369</f>
        <v>0</v>
      </c>
    </row>
    <row r="369" spans="1:7" s="86" customFormat="1" ht="12.75" customHeight="1" hidden="1">
      <c r="A369" s="128"/>
      <c r="B369" s="30" t="s">
        <v>126</v>
      </c>
      <c r="C369" s="31" t="s">
        <v>312</v>
      </c>
      <c r="D369" s="31" t="s">
        <v>127</v>
      </c>
      <c r="E369" s="32"/>
      <c r="F369" s="104">
        <f>F370</f>
        <v>0</v>
      </c>
      <c r="G369" s="104">
        <f>G370</f>
        <v>0</v>
      </c>
    </row>
    <row r="370" spans="1:7" s="86" customFormat="1" ht="12.75" customHeight="1" hidden="1">
      <c r="A370" s="128"/>
      <c r="B370" s="30" t="s">
        <v>313</v>
      </c>
      <c r="C370" s="31" t="s">
        <v>312</v>
      </c>
      <c r="D370" s="31" t="s">
        <v>127</v>
      </c>
      <c r="E370" s="31" t="s">
        <v>314</v>
      </c>
      <c r="F370" s="104">
        <v>0</v>
      </c>
      <c r="G370" s="104">
        <v>0</v>
      </c>
    </row>
    <row r="371" spans="1:7" s="86" customFormat="1" ht="40.5">
      <c r="A371" s="95">
        <v>10</v>
      </c>
      <c r="B371" s="278" t="s">
        <v>315</v>
      </c>
      <c r="C371" s="124" t="s">
        <v>316</v>
      </c>
      <c r="D371" s="119"/>
      <c r="E371" s="119"/>
      <c r="F371" s="98">
        <f>F372</f>
        <v>47511.026999999995</v>
      </c>
      <c r="G371" s="98">
        <f>G372</f>
        <v>61498.759</v>
      </c>
    </row>
    <row r="372" spans="1:7" s="86" customFormat="1" ht="12.75" customHeight="1">
      <c r="A372" s="131"/>
      <c r="B372" s="30" t="s">
        <v>267</v>
      </c>
      <c r="C372" s="35" t="s">
        <v>317</v>
      </c>
      <c r="D372" s="32"/>
      <c r="E372" s="32"/>
      <c r="F372" s="103">
        <f>F373</f>
        <v>47511.026999999995</v>
      </c>
      <c r="G372" s="103">
        <f>G373</f>
        <v>61498.759</v>
      </c>
    </row>
    <row r="373" spans="1:7" s="86" customFormat="1" ht="14.25" customHeight="1">
      <c r="A373" s="131"/>
      <c r="B373" s="30" t="s">
        <v>267</v>
      </c>
      <c r="C373" s="35" t="s">
        <v>318</v>
      </c>
      <c r="D373" s="32"/>
      <c r="E373" s="32"/>
      <c r="F373" s="103">
        <f>F374+F386+F390+F394+F398+F402+F406+F410+F414+F418+F422+F426+F432+F436+F440+F447+F451+F458+F462+F468+F472+F476+F480+F484+F488+F492+F499+F504+F508</f>
        <v>47511.026999999995</v>
      </c>
      <c r="G373" s="103">
        <f>G374+G386+G390+G394+G398+G402+G406+G410+G414+G418+G422+G426+G432+G436+G440+G447+G451+G458+G462+G468+G472+G476+G480+G484+G488+G492+G499+G504+G508</f>
        <v>61498.759</v>
      </c>
    </row>
    <row r="374" spans="1:7" s="86" customFormat="1" ht="26.25">
      <c r="A374" s="99"/>
      <c r="B374" s="268" t="s">
        <v>117</v>
      </c>
      <c r="C374" s="126" t="s">
        <v>319</v>
      </c>
      <c r="D374" s="110"/>
      <c r="E374" s="110"/>
      <c r="F374" s="102">
        <f>F375+F378+F381+F383</f>
        <v>12156.327</v>
      </c>
      <c r="G374" s="102">
        <f>G375+G378+G381+G383</f>
        <v>12543.759</v>
      </c>
    </row>
    <row r="375" spans="1:7" s="86" customFormat="1" ht="51.75">
      <c r="A375" s="279"/>
      <c r="B375" s="30" t="s">
        <v>119</v>
      </c>
      <c r="C375" s="280" t="s">
        <v>319</v>
      </c>
      <c r="D375" s="206">
        <v>100</v>
      </c>
      <c r="E375" s="206"/>
      <c r="F375" s="138">
        <f>F376</f>
        <v>9685.827</v>
      </c>
      <c r="G375" s="138">
        <f>G376</f>
        <v>10073.259</v>
      </c>
    </row>
    <row r="376" spans="1:7" s="86" customFormat="1" ht="15">
      <c r="A376" s="279"/>
      <c r="B376" s="30" t="s">
        <v>121</v>
      </c>
      <c r="C376" s="280" t="s">
        <v>319</v>
      </c>
      <c r="D376" s="206">
        <v>110</v>
      </c>
      <c r="E376" s="206"/>
      <c r="F376" s="138">
        <f>F377</f>
        <v>9685.827</v>
      </c>
      <c r="G376" s="138">
        <f>G377</f>
        <v>10073.259</v>
      </c>
    </row>
    <row r="377" spans="1:7" s="86" customFormat="1" ht="15">
      <c r="A377" s="279"/>
      <c r="B377" s="281" t="s">
        <v>122</v>
      </c>
      <c r="C377" s="280" t="s">
        <v>319</v>
      </c>
      <c r="D377" s="206">
        <v>110</v>
      </c>
      <c r="E377" s="31" t="s">
        <v>123</v>
      </c>
      <c r="F377" s="138">
        <v>9685.827</v>
      </c>
      <c r="G377" s="138">
        <v>10073.259</v>
      </c>
    </row>
    <row r="378" spans="1:7" s="86" customFormat="1" ht="26.25">
      <c r="A378" s="131"/>
      <c r="B378" s="30" t="s">
        <v>73</v>
      </c>
      <c r="C378" s="35" t="s">
        <v>319</v>
      </c>
      <c r="D378" s="32">
        <v>200</v>
      </c>
      <c r="E378" s="32"/>
      <c r="F378" s="103">
        <f>F379</f>
        <v>2460.5</v>
      </c>
      <c r="G378" s="103">
        <f>G379</f>
        <v>2460.5</v>
      </c>
    </row>
    <row r="379" spans="1:7" s="86" customFormat="1" ht="26.25">
      <c r="A379" s="131"/>
      <c r="B379" s="30" t="s">
        <v>74</v>
      </c>
      <c r="C379" s="35" t="s">
        <v>319</v>
      </c>
      <c r="D379" s="32">
        <v>240</v>
      </c>
      <c r="E379" s="32"/>
      <c r="F379" s="103">
        <f>F380</f>
        <v>2460.5</v>
      </c>
      <c r="G379" s="103">
        <f>G380</f>
        <v>2460.5</v>
      </c>
    </row>
    <row r="380" spans="1:7" s="86" customFormat="1" ht="12.75" customHeight="1">
      <c r="A380" s="131"/>
      <c r="B380" s="30" t="s">
        <v>122</v>
      </c>
      <c r="C380" s="35" t="s">
        <v>319</v>
      </c>
      <c r="D380" s="32">
        <v>240</v>
      </c>
      <c r="E380" s="31" t="s">
        <v>123</v>
      </c>
      <c r="F380" s="103">
        <v>2460.5</v>
      </c>
      <c r="G380" s="103">
        <v>2460.5</v>
      </c>
    </row>
    <row r="381" spans="1:7" s="86" customFormat="1" ht="12.75" customHeight="1" hidden="1">
      <c r="A381" s="131"/>
      <c r="B381" s="30" t="s">
        <v>307</v>
      </c>
      <c r="C381" s="35" t="s">
        <v>319</v>
      </c>
      <c r="D381" s="32">
        <v>830</v>
      </c>
      <c r="E381" s="32"/>
      <c r="F381" s="103">
        <f>F382</f>
        <v>0</v>
      </c>
      <c r="G381" s="103">
        <f>G382</f>
        <v>0</v>
      </c>
    </row>
    <row r="382" spans="1:7" s="86" customFormat="1" ht="12.75" customHeight="1" hidden="1">
      <c r="A382" s="131"/>
      <c r="B382" s="30" t="s">
        <v>122</v>
      </c>
      <c r="C382" s="35" t="s">
        <v>319</v>
      </c>
      <c r="D382" s="32">
        <v>830</v>
      </c>
      <c r="E382" s="31" t="s">
        <v>123</v>
      </c>
      <c r="F382" s="103">
        <v>0</v>
      </c>
      <c r="G382" s="103">
        <v>0</v>
      </c>
    </row>
    <row r="383" spans="1:7" s="86" customFormat="1" ht="12.75" customHeight="1">
      <c r="A383" s="131"/>
      <c r="B383" s="30" t="s">
        <v>124</v>
      </c>
      <c r="C383" s="35" t="s">
        <v>319</v>
      </c>
      <c r="D383" s="32">
        <v>800</v>
      </c>
      <c r="E383" s="31"/>
      <c r="F383" s="103">
        <f>F384</f>
        <v>10</v>
      </c>
      <c r="G383" s="103">
        <f>G384</f>
        <v>10</v>
      </c>
    </row>
    <row r="384" spans="1:7" s="86" customFormat="1" ht="12.75" customHeight="1">
      <c r="A384" s="131"/>
      <c r="B384" s="30" t="s">
        <v>126</v>
      </c>
      <c r="C384" s="35" t="s">
        <v>319</v>
      </c>
      <c r="D384" s="32">
        <v>850</v>
      </c>
      <c r="E384" s="31"/>
      <c r="F384" s="103">
        <f>F385</f>
        <v>10</v>
      </c>
      <c r="G384" s="103">
        <f>G385</f>
        <v>10</v>
      </c>
    </row>
    <row r="385" spans="1:7" s="86" customFormat="1" ht="12.75" customHeight="1">
      <c r="A385" s="131"/>
      <c r="B385" s="30" t="s">
        <v>122</v>
      </c>
      <c r="C385" s="35" t="s">
        <v>319</v>
      </c>
      <c r="D385" s="32">
        <v>850</v>
      </c>
      <c r="E385" s="31" t="s">
        <v>123</v>
      </c>
      <c r="F385" s="103">
        <v>10</v>
      </c>
      <c r="G385" s="103">
        <v>10</v>
      </c>
    </row>
    <row r="386" spans="1:7" s="86" customFormat="1" ht="26.25">
      <c r="A386" s="99"/>
      <c r="B386" s="268" t="s">
        <v>321</v>
      </c>
      <c r="C386" s="110" t="s">
        <v>322</v>
      </c>
      <c r="D386" s="110"/>
      <c r="E386" s="110"/>
      <c r="F386" s="114">
        <f>F388</f>
        <v>401</v>
      </c>
      <c r="G386" s="114">
        <f>G388</f>
        <v>417</v>
      </c>
    </row>
    <row r="387" spans="1:7" s="86" customFormat="1" ht="15">
      <c r="A387" s="131"/>
      <c r="B387" s="30" t="s">
        <v>323</v>
      </c>
      <c r="C387" s="32" t="s">
        <v>322</v>
      </c>
      <c r="D387" s="32">
        <v>300</v>
      </c>
      <c r="E387" s="32"/>
      <c r="F387" s="104">
        <f>F388</f>
        <v>401</v>
      </c>
      <c r="G387" s="104">
        <f>G388</f>
        <v>417</v>
      </c>
    </row>
    <row r="388" spans="1:7" s="86" customFormat="1" ht="26.25" customHeight="1">
      <c r="A388" s="131"/>
      <c r="B388" s="30" t="s">
        <v>324</v>
      </c>
      <c r="C388" s="32" t="s">
        <v>322</v>
      </c>
      <c r="D388" s="31" t="s">
        <v>325</v>
      </c>
      <c r="E388" s="32"/>
      <c r="F388" s="104">
        <f>F389</f>
        <v>401</v>
      </c>
      <c r="G388" s="104">
        <f>G389</f>
        <v>417</v>
      </c>
    </row>
    <row r="389" spans="1:7" s="86" customFormat="1" ht="12.75" customHeight="1">
      <c r="A389" s="131"/>
      <c r="B389" s="30" t="s">
        <v>326</v>
      </c>
      <c r="C389" s="32" t="s">
        <v>322</v>
      </c>
      <c r="D389" s="31" t="s">
        <v>325</v>
      </c>
      <c r="E389" s="32">
        <v>1001</v>
      </c>
      <c r="F389" s="104">
        <v>401</v>
      </c>
      <c r="G389" s="104">
        <v>417</v>
      </c>
    </row>
    <row r="390" spans="1:7" s="86" customFormat="1" ht="24" customHeight="1">
      <c r="A390" s="109"/>
      <c r="B390" s="109" t="s">
        <v>193</v>
      </c>
      <c r="C390" s="110" t="s">
        <v>560</v>
      </c>
      <c r="D390" s="110"/>
      <c r="E390" s="100"/>
      <c r="F390" s="114">
        <f aca="true" t="shared" si="47" ref="F390:G392">F391</f>
        <v>495</v>
      </c>
      <c r="G390" s="114">
        <f t="shared" si="47"/>
        <v>0</v>
      </c>
    </row>
    <row r="391" spans="1:7" s="86" customFormat="1" ht="24" customHeight="1">
      <c r="A391" s="33"/>
      <c r="B391" s="33" t="s">
        <v>87</v>
      </c>
      <c r="C391" s="32" t="s">
        <v>560</v>
      </c>
      <c r="D391" s="32">
        <v>400</v>
      </c>
      <c r="E391" s="31"/>
      <c r="F391" s="104">
        <f t="shared" si="47"/>
        <v>495</v>
      </c>
      <c r="G391" s="104">
        <f t="shared" si="47"/>
        <v>0</v>
      </c>
    </row>
    <row r="392" spans="1:7" s="86" customFormat="1" ht="12.75" customHeight="1">
      <c r="A392" s="33"/>
      <c r="B392" s="263" t="s">
        <v>88</v>
      </c>
      <c r="C392" s="32" t="s">
        <v>560</v>
      </c>
      <c r="D392" s="32">
        <v>410</v>
      </c>
      <c r="E392" s="32"/>
      <c r="F392" s="104">
        <f t="shared" si="47"/>
        <v>495</v>
      </c>
      <c r="G392" s="104">
        <f t="shared" si="47"/>
        <v>0</v>
      </c>
    </row>
    <row r="393" spans="1:7" s="86" customFormat="1" ht="12.75" customHeight="1">
      <c r="A393" s="33"/>
      <c r="B393" s="264" t="s">
        <v>195</v>
      </c>
      <c r="C393" s="32" t="s">
        <v>560</v>
      </c>
      <c r="D393" s="32">
        <v>410</v>
      </c>
      <c r="E393" s="31" t="s">
        <v>196</v>
      </c>
      <c r="F393" s="104">
        <v>495</v>
      </c>
      <c r="G393" s="104">
        <v>0</v>
      </c>
    </row>
    <row r="394" spans="1:7" s="86" customFormat="1" ht="26.25" customHeight="1">
      <c r="A394" s="99"/>
      <c r="B394" s="268" t="s">
        <v>327</v>
      </c>
      <c r="C394" s="100" t="s">
        <v>328</v>
      </c>
      <c r="D394" s="110"/>
      <c r="E394" s="110"/>
      <c r="F394" s="114">
        <f>F396</f>
        <v>100</v>
      </c>
      <c r="G394" s="114">
        <f>G396</f>
        <v>100</v>
      </c>
    </row>
    <row r="395" spans="1:7" s="86" customFormat="1" ht="15" customHeight="1">
      <c r="A395" s="131"/>
      <c r="B395" s="30" t="s">
        <v>124</v>
      </c>
      <c r="C395" s="31" t="s">
        <v>328</v>
      </c>
      <c r="D395" s="32">
        <v>800</v>
      </c>
      <c r="E395" s="32"/>
      <c r="F395" s="104">
        <f>F396</f>
        <v>100</v>
      </c>
      <c r="G395" s="104">
        <f>G396</f>
        <v>100</v>
      </c>
    </row>
    <row r="396" spans="1:7" s="86" customFormat="1" ht="12.75" customHeight="1">
      <c r="A396" s="131"/>
      <c r="B396" s="30" t="s">
        <v>329</v>
      </c>
      <c r="C396" s="31" t="s">
        <v>328</v>
      </c>
      <c r="D396" s="31" t="s">
        <v>330</v>
      </c>
      <c r="E396" s="32"/>
      <c r="F396" s="104">
        <f>F397</f>
        <v>100</v>
      </c>
      <c r="G396" s="104">
        <f>G397</f>
        <v>100</v>
      </c>
    </row>
    <row r="397" spans="1:7" s="86" customFormat="1" ht="12.75" customHeight="1">
      <c r="A397" s="131"/>
      <c r="B397" s="30" t="s">
        <v>331</v>
      </c>
      <c r="C397" s="31" t="s">
        <v>328</v>
      </c>
      <c r="D397" s="31" t="s">
        <v>330</v>
      </c>
      <c r="E397" s="31" t="s">
        <v>332</v>
      </c>
      <c r="F397" s="104">
        <v>100</v>
      </c>
      <c r="G397" s="104">
        <v>100</v>
      </c>
    </row>
    <row r="398" spans="1:7" s="86" customFormat="1" ht="24" customHeight="1">
      <c r="A398" s="200"/>
      <c r="B398" s="277" t="s">
        <v>172</v>
      </c>
      <c r="C398" s="172" t="s">
        <v>561</v>
      </c>
      <c r="D398" s="201"/>
      <c r="E398" s="201"/>
      <c r="F398" s="173">
        <f aca="true" t="shared" si="48" ref="F398:G400">F399</f>
        <v>2200</v>
      </c>
      <c r="G398" s="173">
        <f t="shared" si="48"/>
        <v>2550</v>
      </c>
    </row>
    <row r="399" spans="1:7" s="86" customFormat="1" ht="24" customHeight="1">
      <c r="A399" s="33"/>
      <c r="B399" s="266" t="s">
        <v>73</v>
      </c>
      <c r="C399" s="31" t="s">
        <v>561</v>
      </c>
      <c r="D399" s="32">
        <v>200</v>
      </c>
      <c r="E399" s="32"/>
      <c r="F399" s="104">
        <f t="shared" si="48"/>
        <v>2200</v>
      </c>
      <c r="G399" s="104">
        <f t="shared" si="48"/>
        <v>2550</v>
      </c>
    </row>
    <row r="400" spans="1:7" s="86" customFormat="1" ht="24" customHeight="1">
      <c r="A400" s="120"/>
      <c r="B400" s="30" t="s">
        <v>74</v>
      </c>
      <c r="C400" s="31" t="s">
        <v>561</v>
      </c>
      <c r="D400" s="31" t="s">
        <v>75</v>
      </c>
      <c r="E400" s="118"/>
      <c r="F400" s="104">
        <f t="shared" si="48"/>
        <v>2200</v>
      </c>
      <c r="G400" s="104">
        <f t="shared" si="48"/>
        <v>2550</v>
      </c>
    </row>
    <row r="401" spans="1:7" s="86" customFormat="1" ht="13.5" customHeight="1">
      <c r="A401" s="33"/>
      <c r="B401" s="30" t="s">
        <v>174</v>
      </c>
      <c r="C401" s="31" t="s">
        <v>561</v>
      </c>
      <c r="D401" s="31" t="s">
        <v>75</v>
      </c>
      <c r="E401" s="31" t="s">
        <v>175</v>
      </c>
      <c r="F401" s="104">
        <v>2200</v>
      </c>
      <c r="G401" s="104">
        <v>2550</v>
      </c>
    </row>
    <row r="402" spans="1:7" s="86" customFormat="1" ht="24" customHeight="1">
      <c r="A402" s="277"/>
      <c r="B402" s="277" t="s">
        <v>176</v>
      </c>
      <c r="C402" s="172" t="s">
        <v>562</v>
      </c>
      <c r="D402" s="172"/>
      <c r="E402" s="172"/>
      <c r="F402" s="173">
        <f aca="true" t="shared" si="49" ref="F402:G404">F403</f>
        <v>4600</v>
      </c>
      <c r="G402" s="173">
        <f t="shared" si="49"/>
        <v>4700</v>
      </c>
    </row>
    <row r="403" spans="1:7" s="86" customFormat="1" ht="24" customHeight="1">
      <c r="A403" s="30"/>
      <c r="B403" s="266" t="s">
        <v>73</v>
      </c>
      <c r="C403" s="31" t="s">
        <v>562</v>
      </c>
      <c r="D403" s="31" t="s">
        <v>101</v>
      </c>
      <c r="E403" s="31"/>
      <c r="F403" s="104">
        <f t="shared" si="49"/>
        <v>4600</v>
      </c>
      <c r="G403" s="104">
        <f t="shared" si="49"/>
        <v>4700</v>
      </c>
    </row>
    <row r="404" spans="1:7" s="86" customFormat="1" ht="24" customHeight="1">
      <c r="A404" s="33"/>
      <c r="B404" s="30" t="s">
        <v>74</v>
      </c>
      <c r="C404" s="31" t="s">
        <v>562</v>
      </c>
      <c r="D404" s="31" t="s">
        <v>75</v>
      </c>
      <c r="E404" s="31"/>
      <c r="F404" s="104">
        <f t="shared" si="49"/>
        <v>4600</v>
      </c>
      <c r="G404" s="104">
        <f t="shared" si="49"/>
        <v>4700</v>
      </c>
    </row>
    <row r="405" spans="1:7" s="86" customFormat="1" ht="13.5" customHeight="1">
      <c r="A405" s="33"/>
      <c r="B405" s="30" t="s">
        <v>174</v>
      </c>
      <c r="C405" s="31" t="s">
        <v>562</v>
      </c>
      <c r="D405" s="31" t="s">
        <v>75</v>
      </c>
      <c r="E405" s="31" t="s">
        <v>175</v>
      </c>
      <c r="F405" s="104">
        <v>4600</v>
      </c>
      <c r="G405" s="104">
        <v>4700</v>
      </c>
    </row>
    <row r="406" spans="1:7" s="86" customFormat="1" ht="24" customHeight="1">
      <c r="A406" s="200"/>
      <c r="B406" s="277" t="s">
        <v>178</v>
      </c>
      <c r="C406" s="172" t="s">
        <v>563</v>
      </c>
      <c r="D406" s="201"/>
      <c r="E406" s="201"/>
      <c r="F406" s="173">
        <f aca="true" t="shared" si="50" ref="F406:G408">F407</f>
        <v>2800</v>
      </c>
      <c r="G406" s="173">
        <f t="shared" si="50"/>
        <v>500</v>
      </c>
    </row>
    <row r="407" spans="1:7" s="86" customFormat="1" ht="24" customHeight="1">
      <c r="A407" s="33"/>
      <c r="B407" s="266" t="s">
        <v>73</v>
      </c>
      <c r="C407" s="31" t="s">
        <v>563</v>
      </c>
      <c r="D407" s="32">
        <v>200</v>
      </c>
      <c r="E407" s="32"/>
      <c r="F407" s="104">
        <f t="shared" si="50"/>
        <v>2800</v>
      </c>
      <c r="G407" s="104">
        <f t="shared" si="50"/>
        <v>500</v>
      </c>
    </row>
    <row r="408" spans="1:7" s="86" customFormat="1" ht="24" customHeight="1">
      <c r="A408" s="33"/>
      <c r="B408" s="30" t="s">
        <v>74</v>
      </c>
      <c r="C408" s="31" t="s">
        <v>563</v>
      </c>
      <c r="D408" s="31" t="s">
        <v>75</v>
      </c>
      <c r="E408" s="118"/>
      <c r="F408" s="104">
        <f t="shared" si="50"/>
        <v>2800</v>
      </c>
      <c r="G408" s="104">
        <f t="shared" si="50"/>
        <v>500</v>
      </c>
    </row>
    <row r="409" spans="1:7" s="86" customFormat="1" ht="13.5" customHeight="1">
      <c r="A409" s="33"/>
      <c r="B409" s="30" t="s">
        <v>174</v>
      </c>
      <c r="C409" s="31" t="s">
        <v>563</v>
      </c>
      <c r="D409" s="31" t="s">
        <v>75</v>
      </c>
      <c r="E409" s="31" t="s">
        <v>175</v>
      </c>
      <c r="F409" s="104">
        <f>5000-2200</f>
        <v>2800</v>
      </c>
      <c r="G409" s="104">
        <f>5000-4500</f>
        <v>500</v>
      </c>
    </row>
    <row r="410" spans="1:7" s="86" customFormat="1" ht="24" customHeight="1">
      <c r="A410" s="129"/>
      <c r="B410" s="268" t="s">
        <v>233</v>
      </c>
      <c r="C410" s="126" t="s">
        <v>564</v>
      </c>
      <c r="D410" s="100"/>
      <c r="E410" s="100"/>
      <c r="F410" s="114">
        <f aca="true" t="shared" si="51" ref="F410:G412">F411</f>
        <v>455</v>
      </c>
      <c r="G410" s="114">
        <f t="shared" si="51"/>
        <v>555</v>
      </c>
    </row>
    <row r="411" spans="1:7" s="86" customFormat="1" ht="24" customHeight="1">
      <c r="A411" s="128"/>
      <c r="B411" s="30" t="s">
        <v>73</v>
      </c>
      <c r="C411" s="35" t="s">
        <v>564</v>
      </c>
      <c r="D411" s="31" t="s">
        <v>101</v>
      </c>
      <c r="E411" s="31"/>
      <c r="F411" s="104">
        <f t="shared" si="51"/>
        <v>455</v>
      </c>
      <c r="G411" s="104">
        <f t="shared" si="51"/>
        <v>555</v>
      </c>
    </row>
    <row r="412" spans="1:7" s="86" customFormat="1" ht="24" customHeight="1">
      <c r="A412" s="128"/>
      <c r="B412" s="30" t="s">
        <v>74</v>
      </c>
      <c r="C412" s="35" t="s">
        <v>564</v>
      </c>
      <c r="D412" s="31" t="s">
        <v>75</v>
      </c>
      <c r="E412" s="31"/>
      <c r="F412" s="104">
        <f t="shared" si="51"/>
        <v>455</v>
      </c>
      <c r="G412" s="104">
        <f t="shared" si="51"/>
        <v>555</v>
      </c>
    </row>
    <row r="413" spans="1:7" s="86" customFormat="1" ht="12.75" customHeight="1">
      <c r="A413" s="128"/>
      <c r="B413" s="30" t="s">
        <v>235</v>
      </c>
      <c r="C413" s="35" t="s">
        <v>564</v>
      </c>
      <c r="D413" s="31" t="s">
        <v>75</v>
      </c>
      <c r="E413" s="31" t="s">
        <v>236</v>
      </c>
      <c r="F413" s="104">
        <v>455</v>
      </c>
      <c r="G413" s="104">
        <v>555</v>
      </c>
    </row>
    <row r="414" spans="1:7" s="86" customFormat="1" ht="12.75" customHeight="1">
      <c r="A414" s="109"/>
      <c r="B414" s="268" t="s">
        <v>222</v>
      </c>
      <c r="C414" s="100" t="s">
        <v>565</v>
      </c>
      <c r="D414" s="100"/>
      <c r="E414" s="100"/>
      <c r="F414" s="114">
        <f aca="true" t="shared" si="52" ref="F414:G416">F415</f>
        <v>800</v>
      </c>
      <c r="G414" s="114">
        <f t="shared" si="52"/>
        <v>100</v>
      </c>
    </row>
    <row r="415" spans="1:7" s="86" customFormat="1" ht="24" customHeight="1">
      <c r="A415" s="33"/>
      <c r="B415" s="266" t="s">
        <v>73</v>
      </c>
      <c r="C415" s="31" t="s">
        <v>565</v>
      </c>
      <c r="D415" s="31" t="s">
        <v>101</v>
      </c>
      <c r="E415" s="31"/>
      <c r="F415" s="104">
        <f t="shared" si="52"/>
        <v>800</v>
      </c>
      <c r="G415" s="104">
        <f t="shared" si="52"/>
        <v>100</v>
      </c>
    </row>
    <row r="416" spans="1:7" s="86" customFormat="1" ht="24" customHeight="1">
      <c r="A416" s="33"/>
      <c r="B416" s="30" t="s">
        <v>74</v>
      </c>
      <c r="C416" s="31" t="s">
        <v>565</v>
      </c>
      <c r="D416" s="31" t="s">
        <v>75</v>
      </c>
      <c r="E416" s="31"/>
      <c r="F416" s="104">
        <f t="shared" si="52"/>
        <v>800</v>
      </c>
      <c r="G416" s="104">
        <f t="shared" si="52"/>
        <v>100</v>
      </c>
    </row>
    <row r="417" spans="1:7" s="86" customFormat="1" ht="12.75" customHeight="1">
      <c r="A417" s="33"/>
      <c r="B417" s="30" t="s">
        <v>224</v>
      </c>
      <c r="C417" s="31" t="s">
        <v>565</v>
      </c>
      <c r="D417" s="31" t="s">
        <v>75</v>
      </c>
      <c r="E417" s="31" t="s">
        <v>225</v>
      </c>
      <c r="F417" s="104">
        <v>800</v>
      </c>
      <c r="G417" s="104">
        <v>100</v>
      </c>
    </row>
    <row r="418" spans="1:7" s="86" customFormat="1" ht="13.5" customHeight="1">
      <c r="A418" s="99"/>
      <c r="B418" s="268" t="s">
        <v>333</v>
      </c>
      <c r="C418" s="126" t="s">
        <v>334</v>
      </c>
      <c r="D418" s="100"/>
      <c r="E418" s="100"/>
      <c r="F418" s="114">
        <f aca="true" t="shared" si="53" ref="F418:G420">F419</f>
        <v>200</v>
      </c>
      <c r="G418" s="114">
        <f t="shared" si="53"/>
        <v>200</v>
      </c>
    </row>
    <row r="419" spans="1:7" s="86" customFormat="1" ht="27" customHeight="1">
      <c r="A419" s="131"/>
      <c r="B419" s="30" t="s">
        <v>73</v>
      </c>
      <c r="C419" s="35" t="s">
        <v>451</v>
      </c>
      <c r="D419" s="31" t="s">
        <v>101</v>
      </c>
      <c r="E419" s="31"/>
      <c r="F419" s="104">
        <f t="shared" si="53"/>
        <v>200</v>
      </c>
      <c r="G419" s="104">
        <f t="shared" si="53"/>
        <v>200</v>
      </c>
    </row>
    <row r="420" spans="1:7" s="86" customFormat="1" ht="24.75" customHeight="1">
      <c r="A420" s="131"/>
      <c r="B420" s="30" t="s">
        <v>74</v>
      </c>
      <c r="C420" s="35" t="s">
        <v>334</v>
      </c>
      <c r="D420" s="31" t="s">
        <v>75</v>
      </c>
      <c r="E420" s="31"/>
      <c r="F420" s="104">
        <f t="shared" si="53"/>
        <v>200</v>
      </c>
      <c r="G420" s="104">
        <f t="shared" si="53"/>
        <v>200</v>
      </c>
    </row>
    <row r="421" spans="1:7" s="86" customFormat="1" ht="13.5" customHeight="1">
      <c r="A421" s="131"/>
      <c r="B421" s="30" t="s">
        <v>224</v>
      </c>
      <c r="C421" s="35" t="s">
        <v>334</v>
      </c>
      <c r="D421" s="31" t="s">
        <v>75</v>
      </c>
      <c r="E421" s="31" t="s">
        <v>225</v>
      </c>
      <c r="F421" s="104">
        <v>200</v>
      </c>
      <c r="G421" s="104">
        <v>200</v>
      </c>
    </row>
    <row r="422" spans="1:7" s="86" customFormat="1" ht="24" customHeight="1">
      <c r="A422" s="109"/>
      <c r="B422" s="268" t="s">
        <v>226</v>
      </c>
      <c r="C422" s="100" t="s">
        <v>566</v>
      </c>
      <c r="D422" s="100"/>
      <c r="E422" s="100"/>
      <c r="F422" s="114">
        <f aca="true" t="shared" si="54" ref="F422:G424">F423</f>
        <v>200</v>
      </c>
      <c r="G422" s="114">
        <f t="shared" si="54"/>
        <v>0</v>
      </c>
    </row>
    <row r="423" spans="1:7" s="86" customFormat="1" ht="24" customHeight="1">
      <c r="A423" s="33"/>
      <c r="B423" s="266" t="s">
        <v>73</v>
      </c>
      <c r="C423" s="31" t="s">
        <v>566</v>
      </c>
      <c r="D423" s="31" t="s">
        <v>101</v>
      </c>
      <c r="E423" s="31"/>
      <c r="F423" s="104">
        <f t="shared" si="54"/>
        <v>200</v>
      </c>
      <c r="G423" s="104">
        <f t="shared" si="54"/>
        <v>0</v>
      </c>
    </row>
    <row r="424" spans="1:7" s="86" customFormat="1" ht="24" customHeight="1">
      <c r="A424" s="33"/>
      <c r="B424" s="30" t="s">
        <v>74</v>
      </c>
      <c r="C424" s="31" t="s">
        <v>566</v>
      </c>
      <c r="D424" s="31" t="s">
        <v>75</v>
      </c>
      <c r="E424" s="31"/>
      <c r="F424" s="104">
        <f t="shared" si="54"/>
        <v>200</v>
      </c>
      <c r="G424" s="104">
        <f t="shared" si="54"/>
        <v>0</v>
      </c>
    </row>
    <row r="425" spans="1:7" s="86" customFormat="1" ht="13.5" customHeight="1">
      <c r="A425" s="33"/>
      <c r="B425" s="30" t="s">
        <v>224</v>
      </c>
      <c r="C425" s="31" t="s">
        <v>566</v>
      </c>
      <c r="D425" s="31" t="s">
        <v>75</v>
      </c>
      <c r="E425" s="31" t="s">
        <v>225</v>
      </c>
      <c r="F425" s="104">
        <v>200</v>
      </c>
      <c r="G425" s="104">
        <v>0</v>
      </c>
    </row>
    <row r="426" spans="1:7" s="86" customFormat="1" ht="39">
      <c r="A426" s="99"/>
      <c r="B426" s="268" t="s">
        <v>336</v>
      </c>
      <c r="C426" s="110" t="s">
        <v>335</v>
      </c>
      <c r="D426" s="100"/>
      <c r="E426" s="100"/>
      <c r="F426" s="114">
        <f>F427+F430</f>
        <v>990</v>
      </c>
      <c r="G426" s="114">
        <f>G427+G430</f>
        <v>1090</v>
      </c>
    </row>
    <row r="427" spans="1:7" s="86" customFormat="1" ht="26.25">
      <c r="A427" s="131"/>
      <c r="B427" s="30" t="s">
        <v>73</v>
      </c>
      <c r="C427" s="32" t="s">
        <v>335</v>
      </c>
      <c r="D427" s="31" t="s">
        <v>101</v>
      </c>
      <c r="E427" s="31"/>
      <c r="F427" s="104">
        <f>F428</f>
        <v>990</v>
      </c>
      <c r="G427" s="104">
        <f>G428</f>
        <v>1090</v>
      </c>
    </row>
    <row r="428" spans="1:7" s="86" customFormat="1" ht="26.25">
      <c r="A428" s="131"/>
      <c r="B428" s="30" t="s">
        <v>74</v>
      </c>
      <c r="C428" s="32" t="s">
        <v>335</v>
      </c>
      <c r="D428" s="31" t="s">
        <v>75</v>
      </c>
      <c r="E428" s="31"/>
      <c r="F428" s="104">
        <f>F429</f>
        <v>990</v>
      </c>
      <c r="G428" s="104">
        <f>G429</f>
        <v>1090</v>
      </c>
    </row>
    <row r="429" spans="1:7" s="86" customFormat="1" ht="12.75" customHeight="1">
      <c r="A429" s="131"/>
      <c r="B429" s="264" t="s">
        <v>195</v>
      </c>
      <c r="C429" s="32" t="s">
        <v>335</v>
      </c>
      <c r="D429" s="31" t="s">
        <v>75</v>
      </c>
      <c r="E429" s="31" t="s">
        <v>196</v>
      </c>
      <c r="F429" s="104">
        <v>990</v>
      </c>
      <c r="G429" s="104">
        <v>1090</v>
      </c>
    </row>
    <row r="430" spans="1:7" s="86" customFormat="1" ht="12.75" customHeight="1" hidden="1">
      <c r="A430" s="131"/>
      <c r="B430" s="264" t="s">
        <v>307</v>
      </c>
      <c r="C430" s="32" t="s">
        <v>335</v>
      </c>
      <c r="D430" s="31" t="s">
        <v>308</v>
      </c>
      <c r="E430" s="31"/>
      <c r="F430" s="104">
        <f>F431</f>
        <v>0</v>
      </c>
      <c r="G430" s="104">
        <f>G431</f>
        <v>0</v>
      </c>
    </row>
    <row r="431" spans="1:7" s="86" customFormat="1" ht="12.75" customHeight="1" hidden="1">
      <c r="A431" s="131"/>
      <c r="B431" s="264" t="s">
        <v>195</v>
      </c>
      <c r="C431" s="32" t="s">
        <v>335</v>
      </c>
      <c r="D431" s="31" t="s">
        <v>308</v>
      </c>
      <c r="E431" s="31" t="s">
        <v>196</v>
      </c>
      <c r="F431" s="104">
        <v>0</v>
      </c>
      <c r="G431" s="104">
        <v>0</v>
      </c>
    </row>
    <row r="432" spans="1:7" s="86" customFormat="1" ht="27" customHeight="1">
      <c r="A432" s="99"/>
      <c r="B432" s="268" t="s">
        <v>137</v>
      </c>
      <c r="C432" s="126" t="s">
        <v>567</v>
      </c>
      <c r="D432" s="100"/>
      <c r="E432" s="100"/>
      <c r="F432" s="114">
        <f aca="true" t="shared" si="55" ref="F432:G434">F433</f>
        <v>225</v>
      </c>
      <c r="G432" s="114">
        <f t="shared" si="55"/>
        <v>300</v>
      </c>
    </row>
    <row r="433" spans="1:7" s="86" customFormat="1" ht="24" customHeight="1">
      <c r="A433" s="131"/>
      <c r="B433" s="30" t="s">
        <v>73</v>
      </c>
      <c r="C433" s="35" t="s">
        <v>567</v>
      </c>
      <c r="D433" s="31" t="s">
        <v>101</v>
      </c>
      <c r="E433" s="31"/>
      <c r="F433" s="104">
        <f t="shared" si="55"/>
        <v>225</v>
      </c>
      <c r="G433" s="104">
        <f t="shared" si="55"/>
        <v>300</v>
      </c>
    </row>
    <row r="434" spans="1:7" s="86" customFormat="1" ht="24" customHeight="1">
      <c r="A434" s="131"/>
      <c r="B434" s="30" t="s">
        <v>74</v>
      </c>
      <c r="C434" s="35" t="s">
        <v>567</v>
      </c>
      <c r="D434" s="31" t="s">
        <v>75</v>
      </c>
      <c r="E434" s="31"/>
      <c r="F434" s="104">
        <f t="shared" si="55"/>
        <v>225</v>
      </c>
      <c r="G434" s="104">
        <f t="shared" si="55"/>
        <v>300</v>
      </c>
    </row>
    <row r="435" spans="1:7" s="86" customFormat="1" ht="24" customHeight="1">
      <c r="A435" s="131"/>
      <c r="B435" s="30" t="s">
        <v>139</v>
      </c>
      <c r="C435" s="35" t="s">
        <v>567</v>
      </c>
      <c r="D435" s="31" t="s">
        <v>75</v>
      </c>
      <c r="E435" s="31" t="s">
        <v>140</v>
      </c>
      <c r="F435" s="104">
        <v>225</v>
      </c>
      <c r="G435" s="104">
        <v>300</v>
      </c>
    </row>
    <row r="436" spans="1:7" s="86" customFormat="1" ht="12.75" customHeight="1">
      <c r="A436" s="99"/>
      <c r="B436" s="268" t="s">
        <v>143</v>
      </c>
      <c r="C436" s="126" t="s">
        <v>568</v>
      </c>
      <c r="D436" s="100"/>
      <c r="E436" s="100"/>
      <c r="F436" s="114">
        <f aca="true" t="shared" si="56" ref="F436:G438">F437</f>
        <v>1200</v>
      </c>
      <c r="G436" s="114">
        <f t="shared" si="56"/>
        <v>1550</v>
      </c>
    </row>
    <row r="437" spans="1:7" s="86" customFormat="1" ht="24" customHeight="1">
      <c r="A437" s="131"/>
      <c r="B437" s="30" t="s">
        <v>73</v>
      </c>
      <c r="C437" s="35" t="s">
        <v>568</v>
      </c>
      <c r="D437" s="31" t="s">
        <v>101</v>
      </c>
      <c r="E437" s="31"/>
      <c r="F437" s="104">
        <f t="shared" si="56"/>
        <v>1200</v>
      </c>
      <c r="G437" s="104">
        <f t="shared" si="56"/>
        <v>1550</v>
      </c>
    </row>
    <row r="438" spans="1:7" s="86" customFormat="1" ht="24" customHeight="1">
      <c r="A438" s="131"/>
      <c r="B438" s="30" t="s">
        <v>74</v>
      </c>
      <c r="C438" s="35" t="s">
        <v>568</v>
      </c>
      <c r="D438" s="31" t="s">
        <v>75</v>
      </c>
      <c r="E438" s="31"/>
      <c r="F438" s="104">
        <f t="shared" si="56"/>
        <v>1200</v>
      </c>
      <c r="G438" s="104">
        <f t="shared" si="56"/>
        <v>1550</v>
      </c>
    </row>
    <row r="439" spans="1:7" s="86" customFormat="1" ht="24" customHeight="1">
      <c r="A439" s="131"/>
      <c r="B439" s="30" t="s">
        <v>139</v>
      </c>
      <c r="C439" s="35" t="s">
        <v>568</v>
      </c>
      <c r="D439" s="31" t="s">
        <v>75</v>
      </c>
      <c r="E439" s="31" t="s">
        <v>140</v>
      </c>
      <c r="F439" s="104">
        <v>1200</v>
      </c>
      <c r="G439" s="104">
        <v>1550</v>
      </c>
    </row>
    <row r="440" spans="1:7" s="86" customFormat="1" ht="12.75" customHeight="1" hidden="1">
      <c r="A440" s="99"/>
      <c r="B440" s="268" t="s">
        <v>337</v>
      </c>
      <c r="C440" s="100" t="s">
        <v>354</v>
      </c>
      <c r="D440" s="100"/>
      <c r="E440" s="100"/>
      <c r="F440" s="114">
        <f>F441+F444</f>
        <v>0</v>
      </c>
      <c r="G440" s="114">
        <f>G441+G444</f>
        <v>0</v>
      </c>
    </row>
    <row r="441" spans="1:7" s="86" customFormat="1" ht="12.75" customHeight="1" hidden="1">
      <c r="A441" s="131"/>
      <c r="B441" s="30" t="s">
        <v>73</v>
      </c>
      <c r="C441" s="31" t="s">
        <v>354</v>
      </c>
      <c r="D441" s="31" t="s">
        <v>101</v>
      </c>
      <c r="E441" s="31"/>
      <c r="F441" s="104">
        <f>F442</f>
        <v>0</v>
      </c>
      <c r="G441" s="104">
        <f>G442</f>
        <v>0</v>
      </c>
    </row>
    <row r="442" spans="1:7" s="86" customFormat="1" ht="26.25" hidden="1">
      <c r="A442" s="131"/>
      <c r="B442" s="30" t="s">
        <v>74</v>
      </c>
      <c r="C442" s="31" t="s">
        <v>354</v>
      </c>
      <c r="D442" s="31" t="s">
        <v>75</v>
      </c>
      <c r="E442" s="31"/>
      <c r="F442" s="104">
        <f>F443</f>
        <v>0</v>
      </c>
      <c r="G442" s="104">
        <f>G443</f>
        <v>0</v>
      </c>
    </row>
    <row r="443" spans="1:7" s="86" customFormat="1" ht="12.75" customHeight="1" hidden="1">
      <c r="A443" s="131"/>
      <c r="B443" s="264" t="s">
        <v>167</v>
      </c>
      <c r="C443" s="31" t="s">
        <v>354</v>
      </c>
      <c r="D443" s="31" t="s">
        <v>75</v>
      </c>
      <c r="E443" s="31" t="s">
        <v>338</v>
      </c>
      <c r="F443" s="104">
        <v>0</v>
      </c>
      <c r="G443" s="104">
        <v>0</v>
      </c>
    </row>
    <row r="444" spans="1:7" s="86" customFormat="1" ht="12.75" customHeight="1" hidden="1">
      <c r="A444" s="131"/>
      <c r="B444" s="264" t="s">
        <v>323</v>
      </c>
      <c r="C444" s="31" t="s">
        <v>354</v>
      </c>
      <c r="D444" s="31" t="s">
        <v>339</v>
      </c>
      <c r="E444" s="31"/>
      <c r="F444" s="104">
        <f>F445</f>
        <v>0</v>
      </c>
      <c r="G444" s="104">
        <f>G445</f>
        <v>0</v>
      </c>
    </row>
    <row r="445" spans="1:7" s="86" customFormat="1" ht="12.75" customHeight="1" hidden="1">
      <c r="A445" s="131"/>
      <c r="B445" s="30" t="s">
        <v>340</v>
      </c>
      <c r="C445" s="31" t="s">
        <v>354</v>
      </c>
      <c r="D445" s="31" t="s">
        <v>341</v>
      </c>
      <c r="E445" s="31"/>
      <c r="F445" s="104">
        <f>F446</f>
        <v>0</v>
      </c>
      <c r="G445" s="104">
        <f>G446</f>
        <v>0</v>
      </c>
    </row>
    <row r="446" spans="1:7" s="86" customFormat="1" ht="12.75" customHeight="1" hidden="1">
      <c r="A446" s="131"/>
      <c r="B446" s="264" t="s">
        <v>167</v>
      </c>
      <c r="C446" s="31" t="s">
        <v>354</v>
      </c>
      <c r="D446" s="31" t="s">
        <v>341</v>
      </c>
      <c r="E446" s="31" t="s">
        <v>338</v>
      </c>
      <c r="F446" s="104">
        <v>0</v>
      </c>
      <c r="G446" s="104">
        <v>0</v>
      </c>
    </row>
    <row r="447" spans="1:7" s="86" customFormat="1" ht="24" customHeight="1">
      <c r="A447" s="200"/>
      <c r="B447" s="277" t="s">
        <v>498</v>
      </c>
      <c r="C447" s="201" t="s">
        <v>569</v>
      </c>
      <c r="D447" s="172"/>
      <c r="E447" s="172"/>
      <c r="F447" s="173">
        <f aca="true" t="shared" si="57" ref="F447:G449">F448</f>
        <v>500</v>
      </c>
      <c r="G447" s="173">
        <f t="shared" si="57"/>
        <v>900</v>
      </c>
    </row>
    <row r="448" spans="1:7" s="86" customFormat="1" ht="24" customHeight="1">
      <c r="A448" s="33"/>
      <c r="B448" s="266" t="s">
        <v>73</v>
      </c>
      <c r="C448" s="32" t="s">
        <v>569</v>
      </c>
      <c r="D448" s="31" t="s">
        <v>101</v>
      </c>
      <c r="E448" s="31"/>
      <c r="F448" s="104">
        <f t="shared" si="57"/>
        <v>500</v>
      </c>
      <c r="G448" s="104">
        <f t="shared" si="57"/>
        <v>900</v>
      </c>
    </row>
    <row r="449" spans="1:7" s="86" customFormat="1" ht="24" customHeight="1">
      <c r="A449" s="33"/>
      <c r="B449" s="30" t="s">
        <v>74</v>
      </c>
      <c r="C449" s="32" t="s">
        <v>569</v>
      </c>
      <c r="D449" s="31" t="s">
        <v>75</v>
      </c>
      <c r="E449" s="31"/>
      <c r="F449" s="104">
        <f t="shared" si="57"/>
        <v>500</v>
      </c>
      <c r="G449" s="104">
        <f t="shared" si="57"/>
        <v>900</v>
      </c>
    </row>
    <row r="450" spans="1:7" s="86" customFormat="1" ht="12.75" customHeight="1">
      <c r="A450" s="33"/>
      <c r="B450" s="264" t="s">
        <v>195</v>
      </c>
      <c r="C450" s="32" t="s">
        <v>569</v>
      </c>
      <c r="D450" s="31" t="s">
        <v>75</v>
      </c>
      <c r="E450" s="31" t="s">
        <v>196</v>
      </c>
      <c r="F450" s="104">
        <f>1000-500</f>
        <v>500</v>
      </c>
      <c r="G450" s="104">
        <f>1400-500</f>
        <v>900</v>
      </c>
    </row>
    <row r="451" spans="1:7" s="86" customFormat="1" ht="26.25">
      <c r="A451" s="99"/>
      <c r="B451" s="109" t="s">
        <v>213</v>
      </c>
      <c r="C451" s="126" t="s">
        <v>342</v>
      </c>
      <c r="D451" s="110"/>
      <c r="E451" s="100"/>
      <c r="F451" s="114">
        <f>F452+F456</f>
        <v>13650</v>
      </c>
      <c r="G451" s="114">
        <f>G452+G456</f>
        <v>11700</v>
      </c>
    </row>
    <row r="452" spans="1:7" s="86" customFormat="1" ht="26.25">
      <c r="A452" s="131"/>
      <c r="B452" s="33" t="s">
        <v>73</v>
      </c>
      <c r="C452" s="35" t="s">
        <v>342</v>
      </c>
      <c r="D452" s="32">
        <v>200</v>
      </c>
      <c r="E452" s="31"/>
      <c r="F452" s="104">
        <f>F453</f>
        <v>13650</v>
      </c>
      <c r="G452" s="104">
        <f>G453</f>
        <v>11700</v>
      </c>
    </row>
    <row r="453" spans="1:7" s="86" customFormat="1" ht="26.25">
      <c r="A453" s="131"/>
      <c r="B453" s="30" t="s">
        <v>74</v>
      </c>
      <c r="C453" s="35" t="s">
        <v>342</v>
      </c>
      <c r="D453" s="32">
        <v>240</v>
      </c>
      <c r="E453" s="31"/>
      <c r="F453" s="104">
        <f>F454</f>
        <v>13650</v>
      </c>
      <c r="G453" s="104">
        <f>G454</f>
        <v>11700</v>
      </c>
    </row>
    <row r="454" spans="1:7" s="86" customFormat="1" ht="12.75" customHeight="1">
      <c r="A454" s="131"/>
      <c r="B454" s="30" t="s">
        <v>186</v>
      </c>
      <c r="C454" s="35" t="s">
        <v>342</v>
      </c>
      <c r="D454" s="31" t="s">
        <v>75</v>
      </c>
      <c r="E454" s="31" t="s">
        <v>187</v>
      </c>
      <c r="F454" s="104">
        <f>450+13200</f>
        <v>13650</v>
      </c>
      <c r="G454" s="104">
        <f>14700-3000</f>
        <v>11700</v>
      </c>
    </row>
    <row r="455" spans="1:7" s="86" customFormat="1" ht="12.75" customHeight="1" hidden="1">
      <c r="A455" s="131"/>
      <c r="B455" s="30" t="s">
        <v>124</v>
      </c>
      <c r="C455" s="35" t="s">
        <v>342</v>
      </c>
      <c r="D455" s="31" t="s">
        <v>125</v>
      </c>
      <c r="E455" s="31"/>
      <c r="F455" s="104">
        <f>F456</f>
        <v>0</v>
      </c>
      <c r="G455" s="104">
        <f>G456</f>
        <v>0</v>
      </c>
    </row>
    <row r="456" spans="1:7" s="86" customFormat="1" ht="12.75" customHeight="1" hidden="1">
      <c r="A456" s="131"/>
      <c r="B456" s="30" t="s">
        <v>307</v>
      </c>
      <c r="C456" s="35" t="s">
        <v>342</v>
      </c>
      <c r="D456" s="31" t="s">
        <v>308</v>
      </c>
      <c r="E456" s="31"/>
      <c r="F456" s="104">
        <f>F457</f>
        <v>0</v>
      </c>
      <c r="G456" s="104">
        <f>G457</f>
        <v>0</v>
      </c>
    </row>
    <row r="457" spans="1:7" s="86" customFormat="1" ht="12.75" customHeight="1" hidden="1">
      <c r="A457" s="131"/>
      <c r="B457" s="30" t="s">
        <v>186</v>
      </c>
      <c r="C457" s="35" t="s">
        <v>342</v>
      </c>
      <c r="D457" s="31" t="s">
        <v>308</v>
      </c>
      <c r="E457" s="31" t="s">
        <v>187</v>
      </c>
      <c r="F457" s="104">
        <v>0</v>
      </c>
      <c r="G457" s="104">
        <v>0</v>
      </c>
    </row>
    <row r="458" spans="1:7" s="86" customFormat="1" ht="12.75" customHeight="1">
      <c r="A458" s="109"/>
      <c r="B458" s="109" t="s">
        <v>199</v>
      </c>
      <c r="C458" s="110" t="s">
        <v>570</v>
      </c>
      <c r="D458" s="100"/>
      <c r="E458" s="100"/>
      <c r="F458" s="114">
        <f aca="true" t="shared" si="58" ref="F458:G460">F459</f>
        <v>3700</v>
      </c>
      <c r="G458" s="114">
        <f t="shared" si="58"/>
        <v>4500</v>
      </c>
    </row>
    <row r="459" spans="1:7" s="86" customFormat="1" ht="24" customHeight="1">
      <c r="A459" s="33"/>
      <c r="B459" s="266" t="s">
        <v>73</v>
      </c>
      <c r="C459" s="32" t="s">
        <v>570</v>
      </c>
      <c r="D459" s="31" t="s">
        <v>101</v>
      </c>
      <c r="E459" s="31"/>
      <c r="F459" s="104">
        <f t="shared" si="58"/>
        <v>3700</v>
      </c>
      <c r="G459" s="104">
        <f t="shared" si="58"/>
        <v>4500</v>
      </c>
    </row>
    <row r="460" spans="1:7" s="86" customFormat="1" ht="24" customHeight="1">
      <c r="A460" s="33"/>
      <c r="B460" s="30" t="s">
        <v>74</v>
      </c>
      <c r="C460" s="32" t="s">
        <v>570</v>
      </c>
      <c r="D460" s="31" t="s">
        <v>75</v>
      </c>
      <c r="E460" s="31"/>
      <c r="F460" s="104">
        <f t="shared" si="58"/>
        <v>3700</v>
      </c>
      <c r="G460" s="104">
        <f t="shared" si="58"/>
        <v>4500</v>
      </c>
    </row>
    <row r="461" spans="1:7" s="86" customFormat="1" ht="12.75" customHeight="1">
      <c r="A461" s="33"/>
      <c r="B461" s="264" t="s">
        <v>195</v>
      </c>
      <c r="C461" s="32" t="s">
        <v>570</v>
      </c>
      <c r="D461" s="31" t="s">
        <v>75</v>
      </c>
      <c r="E461" s="31" t="s">
        <v>196</v>
      </c>
      <c r="F461" s="104">
        <v>3700</v>
      </c>
      <c r="G461" s="104">
        <v>4500</v>
      </c>
    </row>
    <row r="462" spans="1:7" s="86" customFormat="1" ht="12.75" customHeight="1">
      <c r="A462" s="129"/>
      <c r="B462" s="268" t="s">
        <v>343</v>
      </c>
      <c r="C462" s="126" t="s">
        <v>344</v>
      </c>
      <c r="D462" s="100"/>
      <c r="E462" s="100"/>
      <c r="F462" s="114">
        <f>F463+F466</f>
        <v>503</v>
      </c>
      <c r="G462" s="114">
        <f>G463+G466</f>
        <v>3693</v>
      </c>
    </row>
    <row r="463" spans="1:7" s="86" customFormat="1" ht="12.75" customHeight="1">
      <c r="A463" s="128"/>
      <c r="B463" s="30" t="s">
        <v>73</v>
      </c>
      <c r="C463" s="35" t="s">
        <v>344</v>
      </c>
      <c r="D463" s="31" t="s">
        <v>101</v>
      </c>
      <c r="E463" s="31"/>
      <c r="F463" s="104">
        <f>F464</f>
        <v>503</v>
      </c>
      <c r="G463" s="104">
        <f>G464</f>
        <v>3693</v>
      </c>
    </row>
    <row r="464" spans="1:7" s="86" customFormat="1" ht="26.25">
      <c r="A464" s="128"/>
      <c r="B464" s="30" t="s">
        <v>74</v>
      </c>
      <c r="C464" s="35" t="s">
        <v>344</v>
      </c>
      <c r="D464" s="31" t="s">
        <v>75</v>
      </c>
      <c r="E464" s="31"/>
      <c r="F464" s="104">
        <f>F465</f>
        <v>503</v>
      </c>
      <c r="G464" s="104">
        <f>G465</f>
        <v>3693</v>
      </c>
    </row>
    <row r="465" spans="1:7" s="86" customFormat="1" ht="12.75" customHeight="1">
      <c r="A465" s="128"/>
      <c r="B465" s="30" t="s">
        <v>186</v>
      </c>
      <c r="C465" s="35" t="s">
        <v>344</v>
      </c>
      <c r="D465" s="31" t="s">
        <v>75</v>
      </c>
      <c r="E465" s="31" t="s">
        <v>187</v>
      </c>
      <c r="F465" s="104">
        <f>10853-7000-2000-500-500-350</f>
        <v>503</v>
      </c>
      <c r="G465" s="104">
        <f>12053-5000-500-2500-360</f>
        <v>3693</v>
      </c>
    </row>
    <row r="466" spans="1:7" s="86" customFormat="1" ht="12.75" customHeight="1" hidden="1">
      <c r="A466" s="128"/>
      <c r="B466" s="30" t="s">
        <v>307</v>
      </c>
      <c r="C466" s="35" t="s">
        <v>344</v>
      </c>
      <c r="D466" s="31" t="s">
        <v>308</v>
      </c>
      <c r="E466" s="31"/>
      <c r="F466" s="104">
        <f>F467</f>
        <v>0</v>
      </c>
      <c r="G466" s="104">
        <f>G467</f>
        <v>0</v>
      </c>
    </row>
    <row r="467" spans="1:7" s="86" customFormat="1" ht="12" customHeight="1" hidden="1">
      <c r="A467" s="128"/>
      <c r="B467" s="30" t="s">
        <v>186</v>
      </c>
      <c r="C467" s="35" t="s">
        <v>344</v>
      </c>
      <c r="D467" s="31" t="s">
        <v>308</v>
      </c>
      <c r="E467" s="31" t="s">
        <v>187</v>
      </c>
      <c r="F467" s="104">
        <v>0</v>
      </c>
      <c r="G467" s="104">
        <v>0</v>
      </c>
    </row>
    <row r="468" spans="1:7" s="86" customFormat="1" ht="13.5" customHeight="1">
      <c r="A468" s="282"/>
      <c r="B468" s="277" t="s">
        <v>253</v>
      </c>
      <c r="C468" s="283" t="s">
        <v>571</v>
      </c>
      <c r="D468" s="284"/>
      <c r="E468" s="284"/>
      <c r="F468" s="173">
        <f aca="true" t="shared" si="59" ref="F468:G470">F469</f>
        <v>0</v>
      </c>
      <c r="G468" s="173">
        <f t="shared" si="59"/>
        <v>13500</v>
      </c>
    </row>
    <row r="469" spans="1:7" s="86" customFormat="1" ht="24" customHeight="1">
      <c r="A469" s="115"/>
      <c r="B469" s="266" t="s">
        <v>73</v>
      </c>
      <c r="C469" s="34" t="s">
        <v>571</v>
      </c>
      <c r="D469" s="116">
        <v>200</v>
      </c>
      <c r="E469" s="116"/>
      <c r="F469" s="104">
        <f t="shared" si="59"/>
        <v>0</v>
      </c>
      <c r="G469" s="104">
        <f t="shared" si="59"/>
        <v>13500</v>
      </c>
    </row>
    <row r="470" spans="1:7" s="86" customFormat="1" ht="24" customHeight="1">
      <c r="A470" s="117"/>
      <c r="B470" s="30" t="s">
        <v>74</v>
      </c>
      <c r="C470" s="34" t="s">
        <v>571</v>
      </c>
      <c r="D470" s="31" t="s">
        <v>75</v>
      </c>
      <c r="E470" s="118"/>
      <c r="F470" s="104">
        <f t="shared" si="59"/>
        <v>0</v>
      </c>
      <c r="G470" s="104">
        <f t="shared" si="59"/>
        <v>13500</v>
      </c>
    </row>
    <row r="471" spans="1:7" s="86" customFormat="1" ht="13.5" customHeight="1">
      <c r="A471" s="33"/>
      <c r="B471" s="30" t="s">
        <v>195</v>
      </c>
      <c r="C471" s="34" t="s">
        <v>571</v>
      </c>
      <c r="D471" s="31" t="s">
        <v>75</v>
      </c>
      <c r="E471" s="31" t="s">
        <v>196</v>
      </c>
      <c r="F471" s="104">
        <v>0</v>
      </c>
      <c r="G471" s="104">
        <v>13500</v>
      </c>
    </row>
    <row r="472" spans="1:7" s="86" customFormat="1" ht="24" customHeight="1">
      <c r="A472" s="99"/>
      <c r="B472" s="268" t="s">
        <v>156</v>
      </c>
      <c r="C472" s="126" t="s">
        <v>572</v>
      </c>
      <c r="D472" s="100"/>
      <c r="E472" s="100"/>
      <c r="F472" s="114">
        <f aca="true" t="shared" si="60" ref="F472:G474">F473</f>
        <v>75</v>
      </c>
      <c r="G472" s="114">
        <f t="shared" si="60"/>
        <v>100</v>
      </c>
    </row>
    <row r="473" spans="1:7" s="86" customFormat="1" ht="24" customHeight="1">
      <c r="A473" s="131"/>
      <c r="B473" s="30" t="s">
        <v>73</v>
      </c>
      <c r="C473" s="35" t="s">
        <v>572</v>
      </c>
      <c r="D473" s="31" t="s">
        <v>101</v>
      </c>
      <c r="E473" s="31"/>
      <c r="F473" s="104">
        <f t="shared" si="60"/>
        <v>75</v>
      </c>
      <c r="G473" s="104">
        <f t="shared" si="60"/>
        <v>100</v>
      </c>
    </row>
    <row r="474" spans="1:7" s="86" customFormat="1" ht="24" customHeight="1">
      <c r="A474" s="131"/>
      <c r="B474" s="30" t="s">
        <v>74</v>
      </c>
      <c r="C474" s="35" t="s">
        <v>572</v>
      </c>
      <c r="D474" s="31" t="s">
        <v>75</v>
      </c>
      <c r="E474" s="31"/>
      <c r="F474" s="104">
        <f t="shared" si="60"/>
        <v>75</v>
      </c>
      <c r="G474" s="104">
        <f t="shared" si="60"/>
        <v>100</v>
      </c>
    </row>
    <row r="475" spans="1:7" s="86" customFormat="1" ht="24" customHeight="1">
      <c r="A475" s="131"/>
      <c r="B475" s="30" t="s">
        <v>156</v>
      </c>
      <c r="C475" s="35" t="s">
        <v>572</v>
      </c>
      <c r="D475" s="31" t="s">
        <v>75</v>
      </c>
      <c r="E475" s="31" t="s">
        <v>157</v>
      </c>
      <c r="F475" s="104">
        <v>75</v>
      </c>
      <c r="G475" s="104">
        <v>100</v>
      </c>
    </row>
    <row r="476" spans="1:7" s="86" customFormat="1" ht="39" hidden="1">
      <c r="A476" s="129"/>
      <c r="B476" s="268" t="s">
        <v>345</v>
      </c>
      <c r="C476" s="126" t="s">
        <v>346</v>
      </c>
      <c r="D476" s="100"/>
      <c r="E476" s="100"/>
      <c r="F476" s="114">
        <f aca="true" t="shared" si="61" ref="F476:G478">F477</f>
        <v>0</v>
      </c>
      <c r="G476" s="114">
        <f t="shared" si="61"/>
        <v>0</v>
      </c>
    </row>
    <row r="477" spans="1:7" s="86" customFormat="1" ht="26.25" hidden="1">
      <c r="A477" s="128"/>
      <c r="B477" s="30" t="s">
        <v>73</v>
      </c>
      <c r="C477" s="35" t="s">
        <v>346</v>
      </c>
      <c r="D477" s="31" t="s">
        <v>101</v>
      </c>
      <c r="E477" s="31"/>
      <c r="F477" s="104">
        <f t="shared" si="61"/>
        <v>0</v>
      </c>
      <c r="G477" s="104">
        <f t="shared" si="61"/>
        <v>0</v>
      </c>
    </row>
    <row r="478" spans="1:7" s="86" customFormat="1" ht="26.25" hidden="1">
      <c r="A478" s="128"/>
      <c r="B478" s="30" t="s">
        <v>74</v>
      </c>
      <c r="C478" s="35" t="s">
        <v>346</v>
      </c>
      <c r="D478" s="31" t="s">
        <v>75</v>
      </c>
      <c r="E478" s="31"/>
      <c r="F478" s="104">
        <f t="shared" si="61"/>
        <v>0</v>
      </c>
      <c r="G478" s="104">
        <f t="shared" si="61"/>
        <v>0</v>
      </c>
    </row>
    <row r="479" spans="1:7" s="86" customFormat="1" ht="12.75" customHeight="1" hidden="1">
      <c r="A479" s="128"/>
      <c r="B479" s="30" t="s">
        <v>347</v>
      </c>
      <c r="C479" s="35" t="s">
        <v>346</v>
      </c>
      <c r="D479" s="31" t="s">
        <v>75</v>
      </c>
      <c r="E479" s="31" t="s">
        <v>348</v>
      </c>
      <c r="F479" s="104">
        <v>0</v>
      </c>
      <c r="G479" s="104">
        <v>0</v>
      </c>
    </row>
    <row r="480" spans="1:7" s="86" customFormat="1" ht="13.5" customHeight="1">
      <c r="A480" s="109"/>
      <c r="B480" s="109" t="s">
        <v>241</v>
      </c>
      <c r="C480" s="100" t="s">
        <v>573</v>
      </c>
      <c r="D480" s="100"/>
      <c r="E480" s="100"/>
      <c r="F480" s="114">
        <f aca="true" t="shared" si="62" ref="F480:G482">F481</f>
        <v>750</v>
      </c>
      <c r="G480" s="114">
        <f t="shared" si="62"/>
        <v>800</v>
      </c>
    </row>
    <row r="481" spans="1:7" s="86" customFormat="1" ht="24" customHeight="1">
      <c r="A481" s="33"/>
      <c r="B481" s="266" t="s">
        <v>73</v>
      </c>
      <c r="C481" s="31" t="s">
        <v>573</v>
      </c>
      <c r="D481" s="31" t="s">
        <v>101</v>
      </c>
      <c r="E481" s="31"/>
      <c r="F481" s="104">
        <f t="shared" si="62"/>
        <v>750</v>
      </c>
      <c r="G481" s="104">
        <f t="shared" si="62"/>
        <v>800</v>
      </c>
    </row>
    <row r="482" spans="1:7" s="86" customFormat="1" ht="24" customHeight="1">
      <c r="A482" s="33"/>
      <c r="B482" s="30" t="s">
        <v>74</v>
      </c>
      <c r="C482" s="31" t="s">
        <v>573</v>
      </c>
      <c r="D482" s="31" t="s">
        <v>75</v>
      </c>
      <c r="E482" s="31"/>
      <c r="F482" s="104">
        <f t="shared" si="62"/>
        <v>750</v>
      </c>
      <c r="G482" s="104">
        <f t="shared" si="62"/>
        <v>800</v>
      </c>
    </row>
    <row r="483" spans="1:7" s="86" customFormat="1" ht="13.5" customHeight="1">
      <c r="A483" s="33"/>
      <c r="B483" s="30" t="s">
        <v>90</v>
      </c>
      <c r="C483" s="31" t="s">
        <v>573</v>
      </c>
      <c r="D483" s="31" t="s">
        <v>75</v>
      </c>
      <c r="E483" s="31" t="s">
        <v>91</v>
      </c>
      <c r="F483" s="104">
        <v>750</v>
      </c>
      <c r="G483" s="104">
        <v>800</v>
      </c>
    </row>
    <row r="484" spans="1:7" s="86" customFormat="1" ht="24" customHeight="1">
      <c r="A484" s="109"/>
      <c r="B484" s="268" t="s">
        <v>205</v>
      </c>
      <c r="C484" s="110" t="s">
        <v>574</v>
      </c>
      <c r="D484" s="100"/>
      <c r="E484" s="100"/>
      <c r="F484" s="114">
        <f>F486</f>
        <v>0</v>
      </c>
      <c r="G484" s="114">
        <f>G486</f>
        <v>150</v>
      </c>
    </row>
    <row r="485" spans="1:7" s="86" customFormat="1" ht="24" customHeight="1">
      <c r="A485" s="33"/>
      <c r="B485" s="266" t="s">
        <v>73</v>
      </c>
      <c r="C485" s="32" t="s">
        <v>574</v>
      </c>
      <c r="D485" s="31" t="s">
        <v>101</v>
      </c>
      <c r="E485" s="31"/>
      <c r="F485" s="104">
        <f aca="true" t="shared" si="63" ref="F485:G490">F486</f>
        <v>0</v>
      </c>
      <c r="G485" s="104">
        <f t="shared" si="63"/>
        <v>150</v>
      </c>
    </row>
    <row r="486" spans="1:7" s="86" customFormat="1" ht="24" customHeight="1">
      <c r="A486" s="33"/>
      <c r="B486" s="30" t="s">
        <v>74</v>
      </c>
      <c r="C486" s="32" t="s">
        <v>574</v>
      </c>
      <c r="D486" s="31" t="s">
        <v>75</v>
      </c>
      <c r="E486" s="31"/>
      <c r="F486" s="104">
        <f t="shared" si="63"/>
        <v>0</v>
      </c>
      <c r="G486" s="104">
        <f t="shared" si="63"/>
        <v>150</v>
      </c>
    </row>
    <row r="487" spans="1:7" s="86" customFormat="1" ht="13.5" customHeight="1">
      <c r="A487" s="33"/>
      <c r="B487" s="264" t="s">
        <v>195</v>
      </c>
      <c r="C487" s="32" t="s">
        <v>574</v>
      </c>
      <c r="D487" s="31" t="s">
        <v>75</v>
      </c>
      <c r="E487" s="31" t="s">
        <v>196</v>
      </c>
      <c r="F487" s="104">
        <v>0</v>
      </c>
      <c r="G487" s="104">
        <v>150</v>
      </c>
    </row>
    <row r="488" spans="1:7" s="86" customFormat="1" ht="24" customHeight="1">
      <c r="A488" s="109"/>
      <c r="B488" s="268" t="s">
        <v>207</v>
      </c>
      <c r="C488" s="110" t="s">
        <v>575</v>
      </c>
      <c r="D488" s="100"/>
      <c r="E488" s="100"/>
      <c r="F488" s="114">
        <f>F490</f>
        <v>262</v>
      </c>
      <c r="G488" s="114">
        <f>G490</f>
        <v>750</v>
      </c>
    </row>
    <row r="489" spans="1:7" s="86" customFormat="1" ht="24" customHeight="1">
      <c r="A489" s="33"/>
      <c r="B489" s="266" t="s">
        <v>73</v>
      </c>
      <c r="C489" s="32" t="s">
        <v>575</v>
      </c>
      <c r="D489" s="31" t="s">
        <v>101</v>
      </c>
      <c r="E489" s="31"/>
      <c r="F489" s="104">
        <f t="shared" si="63"/>
        <v>262</v>
      </c>
      <c r="G489" s="104">
        <f t="shared" si="63"/>
        <v>750</v>
      </c>
    </row>
    <row r="490" spans="1:7" s="86" customFormat="1" ht="24" customHeight="1">
      <c r="A490" s="33"/>
      <c r="B490" s="30" t="s">
        <v>74</v>
      </c>
      <c r="C490" s="32" t="s">
        <v>575</v>
      </c>
      <c r="D490" s="31" t="s">
        <v>75</v>
      </c>
      <c r="E490" s="31"/>
      <c r="F490" s="104">
        <f t="shared" si="63"/>
        <v>262</v>
      </c>
      <c r="G490" s="104">
        <f t="shared" si="63"/>
        <v>750</v>
      </c>
    </row>
    <row r="491" spans="1:7" s="86" customFormat="1" ht="13.5" customHeight="1">
      <c r="A491" s="33"/>
      <c r="B491" s="264" t="s">
        <v>195</v>
      </c>
      <c r="C491" s="32" t="s">
        <v>575</v>
      </c>
      <c r="D491" s="31" t="s">
        <v>75</v>
      </c>
      <c r="E491" s="31" t="s">
        <v>196</v>
      </c>
      <c r="F491" s="104">
        <f>1000-500-123-62-53</f>
        <v>262</v>
      </c>
      <c r="G491" s="104">
        <f>1250-500</f>
        <v>750</v>
      </c>
    </row>
    <row r="492" spans="1:7" s="86" customFormat="1" ht="27.75" customHeight="1">
      <c r="A492" s="129"/>
      <c r="B492" s="268" t="s">
        <v>349</v>
      </c>
      <c r="C492" s="100" t="s">
        <v>350</v>
      </c>
      <c r="D492" s="110"/>
      <c r="E492" s="110"/>
      <c r="F492" s="114">
        <f>F493+F496</f>
        <v>448.7</v>
      </c>
      <c r="G492" s="114">
        <f>G493+G496</f>
        <v>0</v>
      </c>
    </row>
    <row r="493" spans="1:7" s="86" customFormat="1" ht="53.25" customHeight="1">
      <c r="A493" s="128"/>
      <c r="B493" s="30" t="s">
        <v>119</v>
      </c>
      <c r="C493" s="31" t="s">
        <v>350</v>
      </c>
      <c r="D493" s="32">
        <v>100</v>
      </c>
      <c r="E493" s="32"/>
      <c r="F493" s="104">
        <f>F494</f>
        <v>448.7</v>
      </c>
      <c r="G493" s="104">
        <f>G494</f>
        <v>0</v>
      </c>
    </row>
    <row r="494" spans="1:7" s="86" customFormat="1" ht="27" customHeight="1">
      <c r="A494" s="128"/>
      <c r="B494" s="30" t="s">
        <v>271</v>
      </c>
      <c r="C494" s="31" t="s">
        <v>350</v>
      </c>
      <c r="D494" s="31" t="s">
        <v>272</v>
      </c>
      <c r="E494" s="32"/>
      <c r="F494" s="104">
        <f>F495</f>
        <v>448.7</v>
      </c>
      <c r="G494" s="104">
        <f>G495</f>
        <v>0</v>
      </c>
    </row>
    <row r="495" spans="1:7" s="86" customFormat="1" ht="15" customHeight="1">
      <c r="A495" s="128"/>
      <c r="B495" s="30" t="s">
        <v>351</v>
      </c>
      <c r="C495" s="31" t="s">
        <v>350</v>
      </c>
      <c r="D495" s="31" t="s">
        <v>272</v>
      </c>
      <c r="E495" s="31" t="s">
        <v>352</v>
      </c>
      <c r="F495" s="104">
        <v>448.7</v>
      </c>
      <c r="G495" s="104">
        <v>0</v>
      </c>
    </row>
    <row r="496" spans="1:7" s="86" customFormat="1" ht="26.25" customHeight="1" hidden="1">
      <c r="A496" s="128"/>
      <c r="B496" s="30" t="s">
        <v>73</v>
      </c>
      <c r="C496" s="31" t="s">
        <v>350</v>
      </c>
      <c r="D496" s="31" t="s">
        <v>101</v>
      </c>
      <c r="E496" s="31"/>
      <c r="F496" s="104">
        <f>F497</f>
        <v>0</v>
      </c>
      <c r="G496" s="104">
        <f>G497</f>
        <v>0</v>
      </c>
    </row>
    <row r="497" spans="1:7" s="86" customFormat="1" ht="27" customHeight="1" hidden="1">
      <c r="A497" s="128"/>
      <c r="B497" s="30" t="s">
        <v>74</v>
      </c>
      <c r="C497" s="31" t="s">
        <v>350</v>
      </c>
      <c r="D497" s="31" t="s">
        <v>75</v>
      </c>
      <c r="E497" s="32"/>
      <c r="F497" s="104">
        <f>F498</f>
        <v>0</v>
      </c>
      <c r="G497" s="104">
        <f>G498</f>
        <v>0</v>
      </c>
    </row>
    <row r="498" spans="1:7" s="86" customFormat="1" ht="15.75" customHeight="1" hidden="1">
      <c r="A498" s="128"/>
      <c r="B498" s="30" t="s">
        <v>351</v>
      </c>
      <c r="C498" s="31" t="s">
        <v>350</v>
      </c>
      <c r="D498" s="31" t="s">
        <v>75</v>
      </c>
      <c r="E498" s="31" t="s">
        <v>352</v>
      </c>
      <c r="F498" s="104">
        <v>0</v>
      </c>
      <c r="G498" s="104">
        <v>0</v>
      </c>
    </row>
    <row r="499" spans="1:7" s="86" customFormat="1" ht="27" customHeight="1" hidden="1">
      <c r="A499" s="171"/>
      <c r="B499" s="277" t="s">
        <v>443</v>
      </c>
      <c r="C499" s="172" t="s">
        <v>320</v>
      </c>
      <c r="D499" s="172"/>
      <c r="E499" s="172"/>
      <c r="F499" s="173">
        <f>F500</f>
        <v>0</v>
      </c>
      <c r="G499" s="173">
        <f>G500</f>
        <v>0</v>
      </c>
    </row>
    <row r="500" spans="1:7" s="86" customFormat="1" ht="27" customHeight="1" hidden="1">
      <c r="A500" s="128"/>
      <c r="B500" s="30" t="s">
        <v>73</v>
      </c>
      <c r="C500" s="35" t="s">
        <v>320</v>
      </c>
      <c r="D500" s="32">
        <v>200</v>
      </c>
      <c r="E500" s="31"/>
      <c r="F500" s="103">
        <f>F501</f>
        <v>0</v>
      </c>
      <c r="G500" s="103">
        <f>G501</f>
        <v>0</v>
      </c>
    </row>
    <row r="501" spans="1:7" s="86" customFormat="1" ht="27" customHeight="1" hidden="1">
      <c r="A501" s="128"/>
      <c r="B501" s="30" t="s">
        <v>74</v>
      </c>
      <c r="C501" s="35" t="s">
        <v>320</v>
      </c>
      <c r="D501" s="32">
        <v>240</v>
      </c>
      <c r="E501" s="31"/>
      <c r="F501" s="103">
        <f>F502+F503</f>
        <v>0</v>
      </c>
      <c r="G501" s="103">
        <f>G502+G503</f>
        <v>0</v>
      </c>
    </row>
    <row r="502" spans="1:7" s="86" customFormat="1" ht="15.75" customHeight="1" hidden="1">
      <c r="A502" s="128"/>
      <c r="B502" s="30" t="s">
        <v>186</v>
      </c>
      <c r="C502" s="35" t="s">
        <v>320</v>
      </c>
      <c r="D502" s="32">
        <v>240</v>
      </c>
      <c r="E502" s="31" t="s">
        <v>187</v>
      </c>
      <c r="F502" s="103">
        <v>0</v>
      </c>
      <c r="G502" s="103">
        <v>0</v>
      </c>
    </row>
    <row r="503" spans="1:7" s="86" customFormat="1" ht="15.75" customHeight="1" hidden="1">
      <c r="A503" s="128"/>
      <c r="B503" s="30" t="s">
        <v>122</v>
      </c>
      <c r="C503" s="35" t="s">
        <v>320</v>
      </c>
      <c r="D503" s="32">
        <v>240</v>
      </c>
      <c r="E503" s="31" t="s">
        <v>123</v>
      </c>
      <c r="F503" s="103">
        <v>0</v>
      </c>
      <c r="G503" s="103">
        <v>0</v>
      </c>
    </row>
    <row r="504" spans="1:7" s="86" customFormat="1" ht="24" customHeight="1">
      <c r="A504" s="109"/>
      <c r="B504" s="109" t="s">
        <v>99</v>
      </c>
      <c r="C504" s="100" t="s">
        <v>576</v>
      </c>
      <c r="D504" s="100"/>
      <c r="E504" s="100"/>
      <c r="F504" s="102">
        <f>F505</f>
        <v>800</v>
      </c>
      <c r="G504" s="102">
        <f>G505</f>
        <v>800</v>
      </c>
    </row>
    <row r="505" spans="1:7" s="86" customFormat="1" ht="24" customHeight="1">
      <c r="A505" s="33"/>
      <c r="B505" s="266" t="s">
        <v>73</v>
      </c>
      <c r="C505" s="31" t="s">
        <v>576</v>
      </c>
      <c r="D505" s="31" t="s">
        <v>101</v>
      </c>
      <c r="E505" s="31"/>
      <c r="F505" s="103">
        <f aca="true" t="shared" si="64" ref="F505:G510">F506</f>
        <v>800</v>
      </c>
      <c r="G505" s="103">
        <f t="shared" si="64"/>
        <v>800</v>
      </c>
    </row>
    <row r="506" spans="1:7" s="86" customFormat="1" ht="24" customHeight="1">
      <c r="A506" s="33"/>
      <c r="B506" s="30" t="s">
        <v>74</v>
      </c>
      <c r="C506" s="31" t="s">
        <v>576</v>
      </c>
      <c r="D506" s="31" t="s">
        <v>75</v>
      </c>
      <c r="E506" s="31"/>
      <c r="F506" s="103">
        <f t="shared" si="64"/>
        <v>800</v>
      </c>
      <c r="G506" s="103">
        <f t="shared" si="64"/>
        <v>800</v>
      </c>
    </row>
    <row r="507" spans="1:7" s="86" customFormat="1" ht="13.5" customHeight="1">
      <c r="A507" s="33"/>
      <c r="B507" s="30" t="s">
        <v>90</v>
      </c>
      <c r="C507" s="31" t="s">
        <v>576</v>
      </c>
      <c r="D507" s="31" t="s">
        <v>75</v>
      </c>
      <c r="E507" s="31" t="s">
        <v>91</v>
      </c>
      <c r="F507" s="103">
        <v>800</v>
      </c>
      <c r="G507" s="103">
        <v>800</v>
      </c>
    </row>
    <row r="508" spans="1:7" s="86" customFormat="1" ht="24" customHeight="1" hidden="1">
      <c r="A508" s="109"/>
      <c r="B508" s="109" t="s">
        <v>112</v>
      </c>
      <c r="C508" s="100" t="s">
        <v>577</v>
      </c>
      <c r="D508" s="110"/>
      <c r="E508" s="110"/>
      <c r="F508" s="114">
        <f t="shared" si="64"/>
        <v>0</v>
      </c>
      <c r="G508" s="114">
        <f t="shared" si="64"/>
        <v>0</v>
      </c>
    </row>
    <row r="509" spans="1:7" s="86" customFormat="1" ht="24" customHeight="1" hidden="1">
      <c r="A509" s="33"/>
      <c r="B509" s="266" t="s">
        <v>73</v>
      </c>
      <c r="C509" s="31" t="s">
        <v>577</v>
      </c>
      <c r="D509" s="32">
        <v>200</v>
      </c>
      <c r="E509" s="32"/>
      <c r="F509" s="104">
        <f t="shared" si="64"/>
        <v>0</v>
      </c>
      <c r="G509" s="104">
        <f t="shared" si="64"/>
        <v>0</v>
      </c>
    </row>
    <row r="510" spans="1:7" s="86" customFormat="1" ht="24" customHeight="1" hidden="1">
      <c r="A510" s="33"/>
      <c r="B510" s="30" t="s">
        <v>74</v>
      </c>
      <c r="C510" s="31" t="s">
        <v>577</v>
      </c>
      <c r="D510" s="31" t="s">
        <v>75</v>
      </c>
      <c r="E510" s="31"/>
      <c r="F510" s="103">
        <f t="shared" si="64"/>
        <v>0</v>
      </c>
      <c r="G510" s="103">
        <f t="shared" si="64"/>
        <v>0</v>
      </c>
    </row>
    <row r="511" spans="1:7" s="86" customFormat="1" ht="13.5" customHeight="1" hidden="1">
      <c r="A511" s="33"/>
      <c r="B511" s="30" t="s">
        <v>90</v>
      </c>
      <c r="C511" s="31" t="s">
        <v>577</v>
      </c>
      <c r="D511" s="31" t="s">
        <v>75</v>
      </c>
      <c r="E511" s="31" t="s">
        <v>91</v>
      </c>
      <c r="F511" s="104">
        <f>2000-2000</f>
        <v>0</v>
      </c>
      <c r="G511" s="104">
        <f>2000-2000</f>
        <v>0</v>
      </c>
    </row>
    <row r="512" spans="1:7" s="90" customFormat="1" ht="15.75">
      <c r="A512" s="378" t="s">
        <v>353</v>
      </c>
      <c r="B512" s="379"/>
      <c r="C512" s="379"/>
      <c r="D512" s="380"/>
      <c r="E512" s="133"/>
      <c r="F512" s="134">
        <f>F26+F298</f>
        <v>112870.88699999999</v>
      </c>
      <c r="G512" s="134">
        <f>G26+G298</f>
        <v>83988.872</v>
      </c>
    </row>
    <row r="513" spans="6:7" ht="12.75">
      <c r="F513" s="135"/>
      <c r="G513" s="135"/>
    </row>
    <row r="514" spans="6:7" ht="12.75">
      <c r="F514" s="135"/>
      <c r="G514" s="135"/>
    </row>
    <row r="515" spans="6:7" ht="12.75">
      <c r="F515" s="135"/>
      <c r="G515" s="135"/>
    </row>
    <row r="516" spans="6:7" ht="12.75">
      <c r="F516" s="135"/>
      <c r="G516" s="135"/>
    </row>
    <row r="517" spans="6:7" ht="12.75">
      <c r="F517" s="135"/>
      <c r="G517" s="135"/>
    </row>
    <row r="518" spans="6:7" ht="12.75">
      <c r="F518" s="135"/>
      <c r="G518" s="135"/>
    </row>
    <row r="519" spans="6:7" ht="12.75">
      <c r="F519" s="135"/>
      <c r="G519" s="135"/>
    </row>
    <row r="520" spans="6:7" ht="12.75">
      <c r="F520" s="135"/>
      <c r="G520" s="135"/>
    </row>
    <row r="521" spans="6:7" ht="12.75">
      <c r="F521" s="135"/>
      <c r="G521" s="135"/>
    </row>
    <row r="522" spans="6:7" ht="12.75">
      <c r="F522" s="135"/>
      <c r="G522" s="135"/>
    </row>
    <row r="523" spans="6:7" ht="12.75">
      <c r="F523" s="135"/>
      <c r="G523" s="135"/>
    </row>
    <row r="524" spans="6:7" ht="12.75">
      <c r="F524" s="135"/>
      <c r="G524" s="135"/>
    </row>
    <row r="525" spans="6:7" ht="12.75">
      <c r="F525" s="135"/>
      <c r="G525" s="135"/>
    </row>
    <row r="526" spans="6:7" ht="12.75">
      <c r="F526" s="135"/>
      <c r="G526" s="135"/>
    </row>
    <row r="527" spans="6:7" ht="12.75">
      <c r="F527" s="135"/>
      <c r="G527" s="135"/>
    </row>
    <row r="528" spans="6:7" ht="12.75">
      <c r="F528" s="135"/>
      <c r="G528" s="135"/>
    </row>
    <row r="529" spans="6:7" ht="12.75">
      <c r="F529" s="135"/>
      <c r="G529" s="135"/>
    </row>
    <row r="530" spans="6:7" ht="12.75">
      <c r="F530" s="135"/>
      <c r="G530" s="135"/>
    </row>
    <row r="531" spans="6:7" ht="12.75">
      <c r="F531" s="135"/>
      <c r="G531" s="135"/>
    </row>
    <row r="532" spans="6:7" ht="12.75">
      <c r="F532" s="135"/>
      <c r="G532" s="135"/>
    </row>
    <row r="533" spans="6:7" ht="12.75">
      <c r="F533" s="135"/>
      <c r="G533" s="135"/>
    </row>
    <row r="534" spans="6:7" ht="12.75">
      <c r="F534" s="135"/>
      <c r="G534" s="135"/>
    </row>
    <row r="535" spans="6:7" ht="12.75">
      <c r="F535" s="135"/>
      <c r="G535" s="135"/>
    </row>
    <row r="536" spans="6:7" ht="12.75">
      <c r="F536" s="135"/>
      <c r="G536" s="135"/>
    </row>
    <row r="537" spans="6:7" ht="12.75">
      <c r="F537" s="135"/>
      <c r="G537" s="135"/>
    </row>
    <row r="538" spans="6:7" ht="12.75">
      <c r="F538" s="135"/>
      <c r="G538" s="135"/>
    </row>
    <row r="539" spans="6:7" ht="12.75">
      <c r="F539" s="135"/>
      <c r="G539" s="135"/>
    </row>
    <row r="540" spans="6:7" ht="12.75">
      <c r="F540" s="135"/>
      <c r="G540" s="135"/>
    </row>
    <row r="541" spans="6:7" ht="12.75">
      <c r="F541" s="135"/>
      <c r="G541" s="135"/>
    </row>
    <row r="542" spans="6:7" ht="12.75">
      <c r="F542" s="135"/>
      <c r="G542" s="135"/>
    </row>
    <row r="543" spans="6:7" ht="12.75">
      <c r="F543" s="135"/>
      <c r="G543" s="135"/>
    </row>
    <row r="544" spans="6:7" ht="12.75">
      <c r="F544" s="135"/>
      <c r="G544" s="135"/>
    </row>
    <row r="545" spans="6:7" ht="12.75">
      <c r="F545" s="135"/>
      <c r="G545" s="135"/>
    </row>
    <row r="546" spans="6:7" ht="12.75">
      <c r="F546" s="135"/>
      <c r="G546" s="135"/>
    </row>
    <row r="547" spans="6:7" ht="12.75">
      <c r="F547" s="135"/>
      <c r="G547" s="135"/>
    </row>
    <row r="548" spans="6:7" ht="12.75">
      <c r="F548" s="135"/>
      <c r="G548" s="135"/>
    </row>
    <row r="549" spans="6:7" ht="12.75">
      <c r="F549" s="135"/>
      <c r="G549" s="135"/>
    </row>
    <row r="550" spans="6:7" ht="12.75">
      <c r="F550" s="135"/>
      <c r="G550" s="135"/>
    </row>
    <row r="551" spans="6:7" ht="12.75">
      <c r="F551" s="135"/>
      <c r="G551" s="135"/>
    </row>
  </sheetData>
  <sheetProtection/>
  <mergeCells count="26">
    <mergeCell ref="A1:G1"/>
    <mergeCell ref="A2:G2"/>
    <mergeCell ref="A3:G3"/>
    <mergeCell ref="A4:G4"/>
    <mergeCell ref="A5:G5"/>
    <mergeCell ref="A9:G9"/>
    <mergeCell ref="B23:B24"/>
    <mergeCell ref="C23:C24"/>
    <mergeCell ref="D23:D24"/>
    <mergeCell ref="E23:E24"/>
    <mergeCell ref="A10:G10"/>
    <mergeCell ref="A11:G11"/>
    <mergeCell ref="A12:G12"/>
    <mergeCell ref="A13:G13"/>
    <mergeCell ref="A16:F16"/>
    <mergeCell ref="A17:G17"/>
    <mergeCell ref="F23:G23"/>
    <mergeCell ref="B26:E26"/>
    <mergeCell ref="B298:E298"/>
    <mergeCell ref="A512:D512"/>
    <mergeCell ref="A18:G18"/>
    <mergeCell ref="A19:G19"/>
    <mergeCell ref="A20:G20"/>
    <mergeCell ref="A21:G21"/>
    <mergeCell ref="A22:G22"/>
    <mergeCell ref="A23:A24"/>
  </mergeCells>
  <printOptions/>
  <pageMargins left="0.7086614173228347" right="0.7086614173228347" top="0.7480314960629921" bottom="0.7480314960629921" header="0.31496062992125984" footer="0.31496062992125984"/>
  <pageSetup orientation="portrait" paperSize="9" scale="69" r:id="rId1"/>
  <rowBreaks count="1" manualBreakCount="1">
    <brk id="18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84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7109375" style="10" customWidth="1"/>
    <col min="2" max="2" width="51.00390625" style="10" customWidth="1"/>
    <col min="3" max="3" width="6.421875" style="10" customWidth="1"/>
    <col min="4" max="4" width="6.00390625" style="10" customWidth="1"/>
    <col min="5" max="5" width="5.8515625" style="10" customWidth="1"/>
    <col min="6" max="6" width="12.28125" style="10" customWidth="1"/>
    <col min="7" max="7" width="6.8515625" style="10" customWidth="1"/>
    <col min="8" max="8" width="17.7109375" style="11" customWidth="1"/>
    <col min="9" max="9" width="9.8515625" style="10" customWidth="1"/>
    <col min="10" max="16384" width="9.140625" style="10" customWidth="1"/>
  </cols>
  <sheetData>
    <row r="1" spans="1:8" ht="12.75">
      <c r="A1" s="389" t="s">
        <v>594</v>
      </c>
      <c r="B1" s="389"/>
      <c r="C1" s="389"/>
      <c r="D1" s="389"/>
      <c r="E1" s="389"/>
      <c r="F1" s="389"/>
      <c r="G1" s="389"/>
      <c r="H1" s="389"/>
    </row>
    <row r="2" spans="1:8" ht="12.75">
      <c r="A2" s="389" t="s">
        <v>47</v>
      </c>
      <c r="B2" s="389"/>
      <c r="C2" s="389"/>
      <c r="D2" s="389"/>
      <c r="E2" s="389"/>
      <c r="F2" s="389"/>
      <c r="G2" s="389"/>
      <c r="H2" s="389"/>
    </row>
    <row r="3" spans="1:8" ht="12.75">
      <c r="A3" s="389" t="s">
        <v>48</v>
      </c>
      <c r="B3" s="389"/>
      <c r="C3" s="389"/>
      <c r="D3" s="389"/>
      <c r="E3" s="389"/>
      <c r="F3" s="389"/>
      <c r="G3" s="389"/>
      <c r="H3" s="389"/>
    </row>
    <row r="4" spans="1:8" ht="12.75">
      <c r="A4" s="389" t="s">
        <v>49</v>
      </c>
      <c r="B4" s="389"/>
      <c r="C4" s="389"/>
      <c r="D4" s="389"/>
      <c r="E4" s="389"/>
      <c r="F4" s="389"/>
      <c r="G4" s="389"/>
      <c r="H4" s="389"/>
    </row>
    <row r="5" spans="1:8" ht="12.75">
      <c r="A5" s="389" t="s">
        <v>595</v>
      </c>
      <c r="B5" s="389"/>
      <c r="C5" s="389"/>
      <c r="D5" s="389"/>
      <c r="E5" s="389"/>
      <c r="F5" s="389"/>
      <c r="G5" s="389"/>
      <c r="H5" s="389"/>
    </row>
    <row r="9" spans="1:8" ht="12.75">
      <c r="A9" s="389" t="s">
        <v>0</v>
      </c>
      <c r="B9" s="389"/>
      <c r="C9" s="389"/>
      <c r="D9" s="389"/>
      <c r="E9" s="389"/>
      <c r="F9" s="389"/>
      <c r="G9" s="389"/>
      <c r="H9" s="389"/>
    </row>
    <row r="10" spans="1:8" ht="12.75">
      <c r="A10" s="389" t="s">
        <v>47</v>
      </c>
      <c r="B10" s="389"/>
      <c r="C10" s="389"/>
      <c r="D10" s="389"/>
      <c r="E10" s="389"/>
      <c r="F10" s="389"/>
      <c r="G10" s="389"/>
      <c r="H10" s="389"/>
    </row>
    <row r="11" spans="1:8" ht="12.75">
      <c r="A11" s="389" t="s">
        <v>48</v>
      </c>
      <c r="B11" s="389"/>
      <c r="C11" s="389"/>
      <c r="D11" s="389"/>
      <c r="E11" s="389"/>
      <c r="F11" s="389"/>
      <c r="G11" s="389"/>
      <c r="H11" s="389"/>
    </row>
    <row r="12" spans="1:8" ht="12.75">
      <c r="A12" s="389" t="s">
        <v>49</v>
      </c>
      <c r="B12" s="389"/>
      <c r="C12" s="389"/>
      <c r="D12" s="389"/>
      <c r="E12" s="389"/>
      <c r="F12" s="389"/>
      <c r="G12" s="389"/>
      <c r="H12" s="389"/>
    </row>
    <row r="13" spans="1:8" ht="12.75">
      <c r="A13" s="389" t="s">
        <v>524</v>
      </c>
      <c r="B13" s="389"/>
      <c r="C13" s="389"/>
      <c r="D13" s="389"/>
      <c r="E13" s="389"/>
      <c r="F13" s="389"/>
      <c r="G13" s="389"/>
      <c r="H13" s="389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5.75" customHeight="1">
      <c r="A17" s="390" t="s">
        <v>1</v>
      </c>
      <c r="B17" s="390"/>
      <c r="C17" s="390"/>
      <c r="D17" s="390"/>
      <c r="E17" s="390"/>
      <c r="F17" s="390"/>
      <c r="G17" s="390"/>
      <c r="H17" s="390"/>
    </row>
    <row r="18" spans="1:8" ht="15.75">
      <c r="A18" s="391" t="s">
        <v>483</v>
      </c>
      <c r="B18" s="391"/>
      <c r="C18" s="391"/>
      <c r="D18" s="391"/>
      <c r="E18" s="391"/>
      <c r="F18" s="391"/>
      <c r="G18" s="391"/>
      <c r="H18" s="391"/>
    </row>
    <row r="19" spans="1:8" ht="15.75">
      <c r="A19" s="193"/>
      <c r="B19" s="193"/>
      <c r="C19" s="193"/>
      <c r="D19" s="193"/>
      <c r="E19" s="193"/>
      <c r="F19" s="193"/>
      <c r="G19" s="193"/>
      <c r="H19" s="193"/>
    </row>
    <row r="20" spans="1:8" s="2" customFormat="1" ht="51">
      <c r="A20" s="12" t="s">
        <v>52</v>
      </c>
      <c r="B20" s="13" t="s">
        <v>62</v>
      </c>
      <c r="C20" s="14" t="s">
        <v>2</v>
      </c>
      <c r="D20" s="14" t="s">
        <v>3</v>
      </c>
      <c r="E20" s="14" t="s">
        <v>4</v>
      </c>
      <c r="F20" s="14" t="s">
        <v>63</v>
      </c>
      <c r="G20" s="14" t="s">
        <v>64</v>
      </c>
      <c r="H20" s="59" t="s">
        <v>50</v>
      </c>
    </row>
    <row r="21" spans="1:8" s="2" customFormat="1" ht="12.75">
      <c r="A21" s="12" t="s">
        <v>53</v>
      </c>
      <c r="B21" s="13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5">
        <v>8</v>
      </c>
    </row>
    <row r="22" spans="1:8" s="2" customFormat="1" ht="45" customHeight="1">
      <c r="A22" s="16"/>
      <c r="B22" s="218" t="s">
        <v>56</v>
      </c>
      <c r="C22" s="17" t="s">
        <v>55</v>
      </c>
      <c r="D22" s="18"/>
      <c r="E22" s="18"/>
      <c r="F22" s="18"/>
      <c r="G22" s="18"/>
      <c r="H22" s="60">
        <f>H23+H39+H403+H416</f>
        <v>102108.64888999998</v>
      </c>
    </row>
    <row r="23" spans="1:8" s="2" customFormat="1" ht="45" customHeight="1">
      <c r="A23" s="16" t="s">
        <v>53</v>
      </c>
      <c r="B23" s="219" t="s">
        <v>5</v>
      </c>
      <c r="C23" s="17"/>
      <c r="D23" s="19"/>
      <c r="E23" s="19"/>
      <c r="F23" s="19"/>
      <c r="G23" s="19"/>
      <c r="H23" s="60">
        <f>H24</f>
        <v>919.877</v>
      </c>
    </row>
    <row r="24" spans="1:8" ht="15" customHeight="1">
      <c r="A24" s="20" t="s">
        <v>6</v>
      </c>
      <c r="B24" s="220" t="s">
        <v>7</v>
      </c>
      <c r="C24" s="21"/>
      <c r="D24" s="21" t="s">
        <v>8</v>
      </c>
      <c r="E24" s="22"/>
      <c r="F24" s="22"/>
      <c r="G24" s="22"/>
      <c r="H24" s="61">
        <f>H25</f>
        <v>919.877</v>
      </c>
    </row>
    <row r="25" spans="1:9" ht="38.25" customHeight="1">
      <c r="A25" s="23"/>
      <c r="B25" s="221" t="s">
        <v>274</v>
      </c>
      <c r="C25" s="24"/>
      <c r="D25" s="24" t="s">
        <v>8</v>
      </c>
      <c r="E25" s="24" t="s">
        <v>275</v>
      </c>
      <c r="F25" s="25"/>
      <c r="G25" s="25"/>
      <c r="H25" s="62">
        <f>H26</f>
        <v>919.877</v>
      </c>
      <c r="I25" s="67"/>
    </row>
    <row r="26" spans="1:9" ht="38.25" customHeight="1">
      <c r="A26" s="26"/>
      <c r="B26" s="222" t="s">
        <v>263</v>
      </c>
      <c r="C26" s="27"/>
      <c r="D26" s="27" t="s">
        <v>8</v>
      </c>
      <c r="E26" s="27" t="s">
        <v>275</v>
      </c>
      <c r="F26" s="27" t="s">
        <v>264</v>
      </c>
      <c r="G26" s="28"/>
      <c r="H26" s="63">
        <f>H27+H34</f>
        <v>919.877</v>
      </c>
      <c r="I26" s="68"/>
    </row>
    <row r="27" spans="1:8" ht="25.5" customHeight="1">
      <c r="A27" s="29"/>
      <c r="B27" s="223" t="s">
        <v>265</v>
      </c>
      <c r="C27" s="31"/>
      <c r="D27" s="31" t="s">
        <v>8</v>
      </c>
      <c r="E27" s="31" t="s">
        <v>275</v>
      </c>
      <c r="F27" s="31" t="s">
        <v>266</v>
      </c>
      <c r="G27" s="32"/>
      <c r="H27" s="64">
        <f aca="true" t="shared" si="0" ref="H27:H35">H28</f>
        <v>100</v>
      </c>
    </row>
    <row r="28" spans="1:8" ht="12.75" customHeight="1">
      <c r="A28" s="29"/>
      <c r="B28" s="223" t="s">
        <v>267</v>
      </c>
      <c r="C28" s="31"/>
      <c r="D28" s="31" t="s">
        <v>8</v>
      </c>
      <c r="E28" s="31" t="s">
        <v>275</v>
      </c>
      <c r="F28" s="31" t="s">
        <v>268</v>
      </c>
      <c r="G28" s="32"/>
      <c r="H28" s="64">
        <f t="shared" si="0"/>
        <v>100</v>
      </c>
    </row>
    <row r="29" spans="1:8" ht="12.75" customHeight="1">
      <c r="A29" s="29"/>
      <c r="B29" s="223" t="s">
        <v>269</v>
      </c>
      <c r="C29" s="31"/>
      <c r="D29" s="31" t="s">
        <v>8</v>
      </c>
      <c r="E29" s="31" t="s">
        <v>275</v>
      </c>
      <c r="F29" s="31" t="s">
        <v>270</v>
      </c>
      <c r="G29" s="32"/>
      <c r="H29" s="64">
        <f>H31+H33</f>
        <v>100</v>
      </c>
    </row>
    <row r="30" spans="1:8" ht="25.5" customHeight="1">
      <c r="A30" s="29"/>
      <c r="B30" s="224" t="s">
        <v>73</v>
      </c>
      <c r="C30" s="31"/>
      <c r="D30" s="31" t="s">
        <v>8</v>
      </c>
      <c r="E30" s="31" t="s">
        <v>275</v>
      </c>
      <c r="F30" s="31" t="s">
        <v>270</v>
      </c>
      <c r="G30" s="32">
        <v>200</v>
      </c>
      <c r="H30" s="64">
        <f>H31</f>
        <v>99</v>
      </c>
    </row>
    <row r="31" spans="1:8" ht="25.5" customHeight="1">
      <c r="A31" s="29"/>
      <c r="B31" s="223" t="s">
        <v>74</v>
      </c>
      <c r="C31" s="31"/>
      <c r="D31" s="31" t="s">
        <v>8</v>
      </c>
      <c r="E31" s="31" t="s">
        <v>275</v>
      </c>
      <c r="F31" s="31" t="s">
        <v>270</v>
      </c>
      <c r="G31" s="31" t="s">
        <v>75</v>
      </c>
      <c r="H31" s="65">
        <v>99</v>
      </c>
    </row>
    <row r="32" spans="1:8" ht="12.75" customHeight="1">
      <c r="A32" s="29"/>
      <c r="B32" s="223" t="s">
        <v>124</v>
      </c>
      <c r="C32" s="31"/>
      <c r="D32" s="31" t="s">
        <v>8</v>
      </c>
      <c r="E32" s="31" t="s">
        <v>275</v>
      </c>
      <c r="F32" s="31" t="s">
        <v>270</v>
      </c>
      <c r="G32" s="31" t="s">
        <v>125</v>
      </c>
      <c r="H32" s="65">
        <f>H33</f>
        <v>1</v>
      </c>
    </row>
    <row r="33" spans="1:8" ht="12.75" customHeight="1">
      <c r="A33" s="29"/>
      <c r="B33" s="223" t="s">
        <v>126</v>
      </c>
      <c r="C33" s="31"/>
      <c r="D33" s="31" t="s">
        <v>8</v>
      </c>
      <c r="E33" s="31" t="s">
        <v>275</v>
      </c>
      <c r="F33" s="31" t="s">
        <v>270</v>
      </c>
      <c r="G33" s="31" t="s">
        <v>127</v>
      </c>
      <c r="H33" s="65">
        <v>1</v>
      </c>
    </row>
    <row r="34" spans="1:8" ht="38.25" customHeight="1">
      <c r="A34" s="29"/>
      <c r="B34" s="223" t="s">
        <v>291</v>
      </c>
      <c r="C34" s="31"/>
      <c r="D34" s="31" t="s">
        <v>8</v>
      </c>
      <c r="E34" s="31" t="s">
        <v>275</v>
      </c>
      <c r="F34" s="31" t="s">
        <v>292</v>
      </c>
      <c r="G34" s="31"/>
      <c r="H34" s="65">
        <f t="shared" si="0"/>
        <v>819.877</v>
      </c>
    </row>
    <row r="35" spans="1:8" ht="12.75" customHeight="1">
      <c r="A35" s="29"/>
      <c r="B35" s="223" t="s">
        <v>267</v>
      </c>
      <c r="C35" s="31"/>
      <c r="D35" s="31" t="s">
        <v>8</v>
      </c>
      <c r="E35" s="31" t="s">
        <v>275</v>
      </c>
      <c r="F35" s="31" t="s">
        <v>293</v>
      </c>
      <c r="G35" s="32"/>
      <c r="H35" s="64">
        <f t="shared" si="0"/>
        <v>819.877</v>
      </c>
    </row>
    <row r="36" spans="1:8" ht="25.5" customHeight="1">
      <c r="A36" s="29"/>
      <c r="B36" s="223" t="s">
        <v>294</v>
      </c>
      <c r="C36" s="31"/>
      <c r="D36" s="31" t="s">
        <v>8</v>
      </c>
      <c r="E36" s="31" t="s">
        <v>275</v>
      </c>
      <c r="F36" s="31" t="s">
        <v>295</v>
      </c>
      <c r="G36" s="32"/>
      <c r="H36" s="64">
        <f>H38</f>
        <v>819.877</v>
      </c>
    </row>
    <row r="37" spans="1:8" ht="51" customHeight="1">
      <c r="A37" s="29"/>
      <c r="B37" s="223" t="s">
        <v>119</v>
      </c>
      <c r="C37" s="31"/>
      <c r="D37" s="31" t="s">
        <v>8</v>
      </c>
      <c r="E37" s="31" t="s">
        <v>275</v>
      </c>
      <c r="F37" s="31" t="s">
        <v>295</v>
      </c>
      <c r="G37" s="32">
        <v>100</v>
      </c>
      <c r="H37" s="64">
        <f>H38</f>
        <v>819.877</v>
      </c>
    </row>
    <row r="38" spans="1:8" ht="25.5" customHeight="1">
      <c r="A38" s="29"/>
      <c r="B38" s="223" t="s">
        <v>271</v>
      </c>
      <c r="C38" s="31"/>
      <c r="D38" s="31" t="s">
        <v>8</v>
      </c>
      <c r="E38" s="31" t="s">
        <v>275</v>
      </c>
      <c r="F38" s="31" t="s">
        <v>295</v>
      </c>
      <c r="G38" s="31" t="s">
        <v>272</v>
      </c>
      <c r="H38" s="65">
        <v>819.877</v>
      </c>
    </row>
    <row r="39" spans="1:8" ht="45" customHeight="1">
      <c r="A39" s="16" t="s">
        <v>54</v>
      </c>
      <c r="B39" s="218" t="s">
        <v>56</v>
      </c>
      <c r="C39" s="17"/>
      <c r="D39" s="19"/>
      <c r="E39" s="19"/>
      <c r="F39" s="19"/>
      <c r="G39" s="19"/>
      <c r="H39" s="66">
        <f>H40+H101+H111+H146+H180+H335+H342+H350+H388+H395</f>
        <v>85317.77689</v>
      </c>
    </row>
    <row r="40" spans="1:8" ht="15" customHeight="1">
      <c r="A40" s="20" t="s">
        <v>9</v>
      </c>
      <c r="B40" s="220" t="s">
        <v>7</v>
      </c>
      <c r="C40" s="21"/>
      <c r="D40" s="21" t="s">
        <v>8</v>
      </c>
      <c r="E40" s="22"/>
      <c r="F40" s="22"/>
      <c r="G40" s="22"/>
      <c r="H40" s="61">
        <f>H41+H71+H78+H85</f>
        <v>21369.190499999997</v>
      </c>
    </row>
    <row r="41" spans="1:9" ht="38.25" customHeight="1">
      <c r="A41" s="23"/>
      <c r="B41" s="221" t="s">
        <v>10</v>
      </c>
      <c r="C41" s="25"/>
      <c r="D41" s="25" t="s">
        <v>8</v>
      </c>
      <c r="E41" s="25" t="s">
        <v>273</v>
      </c>
      <c r="F41" s="25" t="s">
        <v>80</v>
      </c>
      <c r="G41" s="25" t="s">
        <v>80</v>
      </c>
      <c r="H41" s="62">
        <f>H42+H47</f>
        <v>19682.1985</v>
      </c>
      <c r="I41" s="67"/>
    </row>
    <row r="42" spans="1:9" ht="51" customHeight="1">
      <c r="A42" s="203"/>
      <c r="B42" s="225" t="s">
        <v>490</v>
      </c>
      <c r="C42" s="204"/>
      <c r="D42" s="28" t="s">
        <v>8</v>
      </c>
      <c r="E42" s="28" t="s">
        <v>273</v>
      </c>
      <c r="F42" s="205" t="s">
        <v>495</v>
      </c>
      <c r="G42" s="204"/>
      <c r="H42" s="208">
        <f>H43</f>
        <v>130</v>
      </c>
      <c r="I42" s="67"/>
    </row>
    <row r="43" spans="1:9" ht="102" customHeight="1">
      <c r="A43" s="203"/>
      <c r="B43" s="226" t="s">
        <v>491</v>
      </c>
      <c r="C43" s="204"/>
      <c r="D43" s="32" t="s">
        <v>8</v>
      </c>
      <c r="E43" s="32" t="s">
        <v>273</v>
      </c>
      <c r="F43" s="206" t="s">
        <v>494</v>
      </c>
      <c r="G43" s="204"/>
      <c r="H43" s="207">
        <f>H44</f>
        <v>130</v>
      </c>
      <c r="I43" s="67"/>
    </row>
    <row r="44" spans="1:9" ht="76.5" customHeight="1">
      <c r="A44" s="203"/>
      <c r="B44" s="226" t="s">
        <v>492</v>
      </c>
      <c r="C44" s="204"/>
      <c r="D44" s="32" t="s">
        <v>8</v>
      </c>
      <c r="E44" s="32" t="s">
        <v>273</v>
      </c>
      <c r="F44" s="206" t="s">
        <v>493</v>
      </c>
      <c r="G44" s="204"/>
      <c r="H44" s="207">
        <f>H45</f>
        <v>130</v>
      </c>
      <c r="I44" s="67"/>
    </row>
    <row r="45" spans="1:9" ht="25.5" customHeight="1">
      <c r="A45" s="203"/>
      <c r="B45" s="227" t="s">
        <v>73</v>
      </c>
      <c r="C45" s="204"/>
      <c r="D45" s="32" t="s">
        <v>8</v>
      </c>
      <c r="E45" s="32" t="s">
        <v>273</v>
      </c>
      <c r="F45" s="206" t="s">
        <v>493</v>
      </c>
      <c r="G45" s="206">
        <v>200</v>
      </c>
      <c r="H45" s="207">
        <f>H46</f>
        <v>130</v>
      </c>
      <c r="I45" s="67"/>
    </row>
    <row r="46" spans="1:9" ht="25.5" customHeight="1">
      <c r="A46" s="203"/>
      <c r="B46" s="223" t="s">
        <v>74</v>
      </c>
      <c r="C46" s="204"/>
      <c r="D46" s="32" t="s">
        <v>8</v>
      </c>
      <c r="E46" s="32" t="s">
        <v>273</v>
      </c>
      <c r="F46" s="206" t="s">
        <v>493</v>
      </c>
      <c r="G46" s="206">
        <v>240</v>
      </c>
      <c r="H46" s="207">
        <v>130</v>
      </c>
      <c r="I46" s="67"/>
    </row>
    <row r="47" spans="1:8" ht="38.25" customHeight="1">
      <c r="A47" s="26"/>
      <c r="B47" s="222" t="s">
        <v>263</v>
      </c>
      <c r="C47" s="28"/>
      <c r="D47" s="28" t="s">
        <v>8</v>
      </c>
      <c r="E47" s="28" t="s">
        <v>273</v>
      </c>
      <c r="F47" s="27" t="s">
        <v>264</v>
      </c>
      <c r="G47" s="28" t="s">
        <v>80</v>
      </c>
      <c r="H47" s="63">
        <f>H48+H66</f>
        <v>19552.1985</v>
      </c>
    </row>
    <row r="48" spans="1:8" ht="25.5">
      <c r="A48" s="26"/>
      <c r="B48" s="223" t="s">
        <v>265</v>
      </c>
      <c r="C48" s="31"/>
      <c r="D48" s="31" t="s">
        <v>8</v>
      </c>
      <c r="E48" s="31" t="s">
        <v>273</v>
      </c>
      <c r="F48" s="31" t="s">
        <v>266</v>
      </c>
      <c r="G48" s="32"/>
      <c r="H48" s="64">
        <f>H49</f>
        <v>17797.4555</v>
      </c>
    </row>
    <row r="49" spans="1:8" ht="12.75" customHeight="1">
      <c r="A49" s="26"/>
      <c r="B49" s="223" t="s">
        <v>267</v>
      </c>
      <c r="C49" s="31"/>
      <c r="D49" s="31" t="s">
        <v>8</v>
      </c>
      <c r="E49" s="31" t="s">
        <v>273</v>
      </c>
      <c r="F49" s="31" t="s">
        <v>268</v>
      </c>
      <c r="G49" s="32"/>
      <c r="H49" s="64">
        <f>H50+H65+H59+H62</f>
        <v>17797.4555</v>
      </c>
    </row>
    <row r="50" spans="1:8" ht="12.75">
      <c r="A50" s="29"/>
      <c r="B50" s="223" t="s">
        <v>269</v>
      </c>
      <c r="C50" s="32"/>
      <c r="D50" s="32" t="s">
        <v>8</v>
      </c>
      <c r="E50" s="32" t="s">
        <v>273</v>
      </c>
      <c r="F50" s="31" t="s">
        <v>270</v>
      </c>
      <c r="G50" s="32" t="s">
        <v>80</v>
      </c>
      <c r="H50" s="64">
        <f>H52+H54+H56</f>
        <v>17462.3155</v>
      </c>
    </row>
    <row r="51" spans="1:8" ht="51" customHeight="1">
      <c r="A51" s="29"/>
      <c r="B51" s="223" t="s">
        <v>119</v>
      </c>
      <c r="C51" s="32"/>
      <c r="D51" s="31" t="s">
        <v>8</v>
      </c>
      <c r="E51" s="32" t="s">
        <v>273</v>
      </c>
      <c r="F51" s="31" t="s">
        <v>270</v>
      </c>
      <c r="G51" s="32">
        <v>100</v>
      </c>
      <c r="H51" s="64">
        <f>H52</f>
        <v>14143.554</v>
      </c>
    </row>
    <row r="52" spans="1:8" ht="25.5" customHeight="1">
      <c r="A52" s="29"/>
      <c r="B52" s="223" t="s">
        <v>271</v>
      </c>
      <c r="C52" s="32"/>
      <c r="D52" s="32" t="s">
        <v>8</v>
      </c>
      <c r="E52" s="32" t="s">
        <v>273</v>
      </c>
      <c r="F52" s="31" t="s">
        <v>270</v>
      </c>
      <c r="G52" s="32">
        <v>120</v>
      </c>
      <c r="H52" s="65">
        <f>14644.554-385-116</f>
        <v>14143.554</v>
      </c>
    </row>
    <row r="53" spans="1:8" ht="25.5" customHeight="1">
      <c r="A53" s="29"/>
      <c r="B53" s="223" t="s">
        <v>73</v>
      </c>
      <c r="C53" s="32"/>
      <c r="D53" s="31" t="s">
        <v>8</v>
      </c>
      <c r="E53" s="32" t="s">
        <v>273</v>
      </c>
      <c r="F53" s="31" t="s">
        <v>270</v>
      </c>
      <c r="G53" s="32">
        <v>200</v>
      </c>
      <c r="H53" s="65">
        <f aca="true" t="shared" si="1" ref="H53:H58">H54</f>
        <v>3118.7615</v>
      </c>
    </row>
    <row r="54" spans="1:8" ht="25.5">
      <c r="A54" s="29"/>
      <c r="B54" s="223" t="s">
        <v>74</v>
      </c>
      <c r="C54" s="31"/>
      <c r="D54" s="31" t="s">
        <v>8</v>
      </c>
      <c r="E54" s="32" t="s">
        <v>273</v>
      </c>
      <c r="F54" s="31" t="s">
        <v>270</v>
      </c>
      <c r="G54" s="31" t="s">
        <v>75</v>
      </c>
      <c r="H54" s="65">
        <f>3598.1715+60-25-61-49-50-176+200-200-25.41-153</f>
        <v>3118.7615</v>
      </c>
    </row>
    <row r="55" spans="1:8" ht="12.75">
      <c r="A55" s="29"/>
      <c r="B55" s="223" t="s">
        <v>124</v>
      </c>
      <c r="C55" s="31"/>
      <c r="D55" s="31" t="s">
        <v>8</v>
      </c>
      <c r="E55" s="32" t="s">
        <v>273</v>
      </c>
      <c r="F55" s="31" t="s">
        <v>270</v>
      </c>
      <c r="G55" s="31" t="s">
        <v>125</v>
      </c>
      <c r="H55" s="65">
        <f t="shared" si="1"/>
        <v>200</v>
      </c>
    </row>
    <row r="56" spans="1:8" ht="12.75">
      <c r="A56" s="29"/>
      <c r="B56" s="223" t="s">
        <v>126</v>
      </c>
      <c r="C56" s="31"/>
      <c r="D56" s="31" t="s">
        <v>8</v>
      </c>
      <c r="E56" s="32" t="s">
        <v>273</v>
      </c>
      <c r="F56" s="31" t="s">
        <v>270</v>
      </c>
      <c r="G56" s="31" t="s">
        <v>127</v>
      </c>
      <c r="H56" s="65">
        <v>200</v>
      </c>
    </row>
    <row r="57" spans="1:8" ht="38.25">
      <c r="A57" s="29"/>
      <c r="B57" s="228" t="s">
        <v>276</v>
      </c>
      <c r="C57" s="31"/>
      <c r="D57" s="31" t="s">
        <v>8</v>
      </c>
      <c r="E57" s="32" t="s">
        <v>273</v>
      </c>
      <c r="F57" s="31" t="s">
        <v>277</v>
      </c>
      <c r="G57" s="31"/>
      <c r="H57" s="65">
        <f>H59</f>
        <v>309.7</v>
      </c>
    </row>
    <row r="58" spans="1:8" ht="12.75">
      <c r="A58" s="29"/>
      <c r="B58" s="227" t="s">
        <v>278</v>
      </c>
      <c r="C58" s="31"/>
      <c r="D58" s="31" t="s">
        <v>8</v>
      </c>
      <c r="E58" s="32" t="s">
        <v>273</v>
      </c>
      <c r="F58" s="31" t="s">
        <v>277</v>
      </c>
      <c r="G58" s="31" t="s">
        <v>279</v>
      </c>
      <c r="H58" s="65">
        <f t="shared" si="1"/>
        <v>309.7</v>
      </c>
    </row>
    <row r="59" spans="1:8" ht="12.75">
      <c r="A59" s="29"/>
      <c r="B59" s="228" t="s">
        <v>280</v>
      </c>
      <c r="C59" s="31"/>
      <c r="D59" s="31" t="s">
        <v>8</v>
      </c>
      <c r="E59" s="32" t="s">
        <v>273</v>
      </c>
      <c r="F59" s="31" t="s">
        <v>277</v>
      </c>
      <c r="G59" s="31" t="s">
        <v>281</v>
      </c>
      <c r="H59" s="65">
        <v>309.7</v>
      </c>
    </row>
    <row r="60" spans="1:8" ht="63.75" hidden="1">
      <c r="A60" s="29"/>
      <c r="B60" s="228" t="s">
        <v>282</v>
      </c>
      <c r="C60" s="31"/>
      <c r="D60" s="31" t="s">
        <v>8</v>
      </c>
      <c r="E60" s="32" t="s">
        <v>273</v>
      </c>
      <c r="F60" s="31" t="s">
        <v>283</v>
      </c>
      <c r="G60" s="31"/>
      <c r="H60" s="65">
        <f>H62</f>
        <v>0</v>
      </c>
    </row>
    <row r="61" spans="1:8" ht="12.75" hidden="1">
      <c r="A61" s="29"/>
      <c r="B61" s="227" t="s">
        <v>278</v>
      </c>
      <c r="C61" s="31"/>
      <c r="D61" s="31" t="s">
        <v>8</v>
      </c>
      <c r="E61" s="32" t="s">
        <v>273</v>
      </c>
      <c r="F61" s="31" t="s">
        <v>283</v>
      </c>
      <c r="G61" s="31" t="s">
        <v>279</v>
      </c>
      <c r="H61" s="65">
        <f aca="true" t="shared" si="2" ref="H61:H67">H62</f>
        <v>0</v>
      </c>
    </row>
    <row r="62" spans="1:8" ht="12.75" hidden="1">
      <c r="A62" s="29"/>
      <c r="B62" s="228" t="s">
        <v>280</v>
      </c>
      <c r="C62" s="31"/>
      <c r="D62" s="31" t="s">
        <v>8</v>
      </c>
      <c r="E62" s="32" t="s">
        <v>273</v>
      </c>
      <c r="F62" s="31" t="s">
        <v>283</v>
      </c>
      <c r="G62" s="31" t="s">
        <v>281</v>
      </c>
      <c r="H62" s="65">
        <f>213+4.4-217.4</f>
        <v>0</v>
      </c>
    </row>
    <row r="63" spans="1:8" ht="38.25">
      <c r="A63" s="29"/>
      <c r="B63" s="227" t="s">
        <v>284</v>
      </c>
      <c r="C63" s="31"/>
      <c r="D63" s="31" t="s">
        <v>8</v>
      </c>
      <c r="E63" s="32" t="s">
        <v>273</v>
      </c>
      <c r="F63" s="31" t="s">
        <v>285</v>
      </c>
      <c r="G63" s="31"/>
      <c r="H63" s="65">
        <f>H65</f>
        <v>25.44</v>
      </c>
    </row>
    <row r="64" spans="1:8" ht="12.75">
      <c r="A64" s="29"/>
      <c r="B64" s="227" t="s">
        <v>278</v>
      </c>
      <c r="C64" s="31"/>
      <c r="D64" s="31" t="s">
        <v>8</v>
      </c>
      <c r="E64" s="32" t="s">
        <v>273</v>
      </c>
      <c r="F64" s="31" t="s">
        <v>285</v>
      </c>
      <c r="G64" s="31" t="s">
        <v>279</v>
      </c>
      <c r="H64" s="65">
        <f t="shared" si="2"/>
        <v>25.44</v>
      </c>
    </row>
    <row r="65" spans="1:8" ht="12.75">
      <c r="A65" s="29"/>
      <c r="B65" s="228" t="s">
        <v>280</v>
      </c>
      <c r="C65" s="31"/>
      <c r="D65" s="31" t="s">
        <v>8</v>
      </c>
      <c r="E65" s="32" t="s">
        <v>273</v>
      </c>
      <c r="F65" s="31" t="s">
        <v>285</v>
      </c>
      <c r="G65" s="31" t="s">
        <v>281</v>
      </c>
      <c r="H65" s="65">
        <v>25.44</v>
      </c>
    </row>
    <row r="66" spans="1:8" ht="38.25">
      <c r="A66" s="29"/>
      <c r="B66" s="223" t="s">
        <v>296</v>
      </c>
      <c r="C66" s="32"/>
      <c r="D66" s="32" t="s">
        <v>8</v>
      </c>
      <c r="E66" s="32" t="s">
        <v>273</v>
      </c>
      <c r="F66" s="31" t="s">
        <v>297</v>
      </c>
      <c r="G66" s="31"/>
      <c r="H66" s="64">
        <f t="shared" si="2"/>
        <v>1754.743</v>
      </c>
    </row>
    <row r="67" spans="1:8" ht="12.75">
      <c r="A67" s="29"/>
      <c r="B67" s="223" t="s">
        <v>267</v>
      </c>
      <c r="C67" s="31"/>
      <c r="D67" s="31" t="s">
        <v>8</v>
      </c>
      <c r="E67" s="31" t="s">
        <v>273</v>
      </c>
      <c r="F67" s="31" t="s">
        <v>298</v>
      </c>
      <c r="G67" s="31"/>
      <c r="H67" s="64">
        <f t="shared" si="2"/>
        <v>1754.743</v>
      </c>
    </row>
    <row r="68" spans="1:8" ht="12.75">
      <c r="A68" s="29"/>
      <c r="B68" s="223" t="s">
        <v>299</v>
      </c>
      <c r="C68" s="31"/>
      <c r="D68" s="32" t="s">
        <v>8</v>
      </c>
      <c r="E68" s="32" t="s">
        <v>273</v>
      </c>
      <c r="F68" s="31" t="s">
        <v>300</v>
      </c>
      <c r="G68" s="31"/>
      <c r="H68" s="64">
        <f>H70</f>
        <v>1754.743</v>
      </c>
    </row>
    <row r="69" spans="1:8" ht="51" customHeight="1">
      <c r="A69" s="29"/>
      <c r="B69" s="223" t="s">
        <v>119</v>
      </c>
      <c r="C69" s="31"/>
      <c r="D69" s="32" t="s">
        <v>8</v>
      </c>
      <c r="E69" s="32" t="s">
        <v>273</v>
      </c>
      <c r="F69" s="31" t="s">
        <v>300</v>
      </c>
      <c r="G69" s="31" t="s">
        <v>120</v>
      </c>
      <c r="H69" s="64">
        <f aca="true" t="shared" si="3" ref="H69:H74">H70</f>
        <v>1754.743</v>
      </c>
    </row>
    <row r="70" spans="1:8" ht="25.5" customHeight="1">
      <c r="A70" s="29"/>
      <c r="B70" s="223" t="s">
        <v>271</v>
      </c>
      <c r="C70" s="32"/>
      <c r="D70" s="32" t="s">
        <v>8</v>
      </c>
      <c r="E70" s="32" t="s">
        <v>273</v>
      </c>
      <c r="F70" s="31" t="s">
        <v>300</v>
      </c>
      <c r="G70" s="31" t="s">
        <v>272</v>
      </c>
      <c r="H70" s="65">
        <f>1253.743+385+116</f>
        <v>1754.743</v>
      </c>
    </row>
    <row r="71" spans="1:8" ht="25.5" customHeight="1">
      <c r="A71" s="23"/>
      <c r="B71" s="221" t="s">
        <v>288</v>
      </c>
      <c r="C71" s="25"/>
      <c r="D71" s="25" t="s">
        <v>8</v>
      </c>
      <c r="E71" s="24" t="s">
        <v>289</v>
      </c>
      <c r="F71" s="25" t="s">
        <v>80</v>
      </c>
      <c r="G71" s="25" t="s">
        <v>80</v>
      </c>
      <c r="H71" s="62">
        <f t="shared" si="3"/>
        <v>225.992</v>
      </c>
    </row>
    <row r="72" spans="1:8" ht="38.25" customHeight="1">
      <c r="A72" s="29"/>
      <c r="B72" s="222" t="s">
        <v>263</v>
      </c>
      <c r="C72" s="28"/>
      <c r="D72" s="28" t="s">
        <v>8</v>
      </c>
      <c r="E72" s="27" t="s">
        <v>289</v>
      </c>
      <c r="F72" s="27" t="s">
        <v>264</v>
      </c>
      <c r="G72" s="28" t="s">
        <v>80</v>
      </c>
      <c r="H72" s="63">
        <f t="shared" si="3"/>
        <v>225.992</v>
      </c>
    </row>
    <row r="73" spans="1:8" ht="25.5">
      <c r="A73" s="29"/>
      <c r="B73" s="223" t="s">
        <v>265</v>
      </c>
      <c r="C73" s="31"/>
      <c r="D73" s="31" t="s">
        <v>8</v>
      </c>
      <c r="E73" s="31" t="s">
        <v>289</v>
      </c>
      <c r="F73" s="31" t="s">
        <v>266</v>
      </c>
      <c r="G73" s="28"/>
      <c r="H73" s="63">
        <f t="shared" si="3"/>
        <v>225.992</v>
      </c>
    </row>
    <row r="74" spans="1:8" ht="12.75" customHeight="1">
      <c r="A74" s="29"/>
      <c r="B74" s="223" t="s">
        <v>267</v>
      </c>
      <c r="C74" s="31"/>
      <c r="D74" s="31" t="s">
        <v>8</v>
      </c>
      <c r="E74" s="31" t="s">
        <v>289</v>
      </c>
      <c r="F74" s="31" t="s">
        <v>268</v>
      </c>
      <c r="G74" s="28"/>
      <c r="H74" s="63">
        <f t="shared" si="3"/>
        <v>225.992</v>
      </c>
    </row>
    <row r="75" spans="1:8" ht="38.25">
      <c r="A75" s="29"/>
      <c r="B75" s="228" t="s">
        <v>286</v>
      </c>
      <c r="C75" s="32"/>
      <c r="D75" s="32" t="s">
        <v>8</v>
      </c>
      <c r="E75" s="31" t="s">
        <v>289</v>
      </c>
      <c r="F75" s="31" t="s">
        <v>287</v>
      </c>
      <c r="G75" s="34" t="s">
        <v>51</v>
      </c>
      <c r="H75" s="64">
        <f>H77</f>
        <v>225.992</v>
      </c>
    </row>
    <row r="76" spans="1:8" ht="12.75">
      <c r="A76" s="29"/>
      <c r="B76" s="228" t="s">
        <v>278</v>
      </c>
      <c r="C76" s="32"/>
      <c r="D76" s="32" t="s">
        <v>8</v>
      </c>
      <c r="E76" s="31" t="s">
        <v>289</v>
      </c>
      <c r="F76" s="31" t="s">
        <v>287</v>
      </c>
      <c r="G76" s="34">
        <v>500</v>
      </c>
      <c r="H76" s="64">
        <f aca="true" t="shared" si="4" ref="H76:H81">H77</f>
        <v>225.992</v>
      </c>
    </row>
    <row r="77" spans="1:8" ht="12.75">
      <c r="A77" s="29"/>
      <c r="B77" s="228" t="s">
        <v>280</v>
      </c>
      <c r="C77" s="32"/>
      <c r="D77" s="32" t="s">
        <v>8</v>
      </c>
      <c r="E77" s="31" t="s">
        <v>289</v>
      </c>
      <c r="F77" s="31" t="s">
        <v>287</v>
      </c>
      <c r="G77" s="35" t="s">
        <v>281</v>
      </c>
      <c r="H77" s="65">
        <v>225.992</v>
      </c>
    </row>
    <row r="78" spans="1:8" ht="12.75">
      <c r="A78" s="36"/>
      <c r="B78" s="221" t="s">
        <v>331</v>
      </c>
      <c r="C78" s="25"/>
      <c r="D78" s="25" t="s">
        <v>8</v>
      </c>
      <c r="E78" s="24" t="s">
        <v>332</v>
      </c>
      <c r="F78" s="24"/>
      <c r="G78" s="25"/>
      <c r="H78" s="62">
        <f t="shared" si="4"/>
        <v>100</v>
      </c>
    </row>
    <row r="79" spans="1:8" ht="38.25" customHeight="1">
      <c r="A79" s="26"/>
      <c r="B79" s="229" t="s">
        <v>315</v>
      </c>
      <c r="C79" s="37"/>
      <c r="D79" s="37" t="s">
        <v>8</v>
      </c>
      <c r="E79" s="37" t="s">
        <v>332</v>
      </c>
      <c r="F79" s="37" t="s">
        <v>316</v>
      </c>
      <c r="G79" s="27"/>
      <c r="H79" s="63">
        <f t="shared" si="4"/>
        <v>100</v>
      </c>
    </row>
    <row r="80" spans="1:8" ht="12.75" customHeight="1">
      <c r="A80" s="26"/>
      <c r="B80" s="223" t="s">
        <v>267</v>
      </c>
      <c r="C80" s="37"/>
      <c r="D80" s="31" t="s">
        <v>8</v>
      </c>
      <c r="E80" s="31" t="s">
        <v>332</v>
      </c>
      <c r="F80" s="31" t="s">
        <v>317</v>
      </c>
      <c r="G80" s="27"/>
      <c r="H80" s="64">
        <f t="shared" si="4"/>
        <v>100</v>
      </c>
    </row>
    <row r="81" spans="1:8" ht="12.75" customHeight="1">
      <c r="A81" s="26"/>
      <c r="B81" s="223" t="s">
        <v>267</v>
      </c>
      <c r="C81" s="37"/>
      <c r="D81" s="31" t="s">
        <v>8</v>
      </c>
      <c r="E81" s="31" t="s">
        <v>332</v>
      </c>
      <c r="F81" s="31" t="s">
        <v>318</v>
      </c>
      <c r="G81" s="27"/>
      <c r="H81" s="64">
        <f t="shared" si="4"/>
        <v>100</v>
      </c>
    </row>
    <row r="82" spans="1:8" ht="25.5" customHeight="1">
      <c r="A82" s="29"/>
      <c r="B82" s="223" t="s">
        <v>327</v>
      </c>
      <c r="C82" s="31"/>
      <c r="D82" s="31" t="s">
        <v>8</v>
      </c>
      <c r="E82" s="31" t="s">
        <v>332</v>
      </c>
      <c r="F82" s="31" t="s">
        <v>328</v>
      </c>
      <c r="G82" s="31"/>
      <c r="H82" s="65">
        <f>H84</f>
        <v>100</v>
      </c>
    </row>
    <row r="83" spans="1:8" ht="12.75" customHeight="1">
      <c r="A83" s="29"/>
      <c r="B83" s="223" t="s">
        <v>124</v>
      </c>
      <c r="C83" s="31"/>
      <c r="D83" s="31" t="s">
        <v>8</v>
      </c>
      <c r="E83" s="31" t="s">
        <v>332</v>
      </c>
      <c r="F83" s="31" t="s">
        <v>328</v>
      </c>
      <c r="G83" s="31" t="s">
        <v>125</v>
      </c>
      <c r="H83" s="65">
        <f aca="true" t="shared" si="5" ref="H83:H88">H84</f>
        <v>100</v>
      </c>
    </row>
    <row r="84" spans="1:8" ht="12.75">
      <c r="A84" s="29"/>
      <c r="B84" s="223" t="s">
        <v>329</v>
      </c>
      <c r="C84" s="31"/>
      <c r="D84" s="31" t="s">
        <v>8</v>
      </c>
      <c r="E84" s="31" t="s">
        <v>332</v>
      </c>
      <c r="F84" s="31" t="s">
        <v>328</v>
      </c>
      <c r="G84" s="31" t="s">
        <v>330</v>
      </c>
      <c r="H84" s="65">
        <v>100</v>
      </c>
    </row>
    <row r="85" spans="1:8" ht="12.75">
      <c r="A85" s="36"/>
      <c r="B85" s="221" t="s">
        <v>235</v>
      </c>
      <c r="C85" s="25"/>
      <c r="D85" s="25" t="s">
        <v>8</v>
      </c>
      <c r="E85" s="38" t="s">
        <v>236</v>
      </c>
      <c r="F85" s="24"/>
      <c r="G85" s="25"/>
      <c r="H85" s="62">
        <f>H86+H92</f>
        <v>1361</v>
      </c>
    </row>
    <row r="86" spans="1:8" ht="51" customHeight="1">
      <c r="A86" s="39"/>
      <c r="B86" s="230" t="s">
        <v>152</v>
      </c>
      <c r="C86" s="37"/>
      <c r="D86" s="37" t="s">
        <v>8</v>
      </c>
      <c r="E86" s="27" t="s">
        <v>236</v>
      </c>
      <c r="F86" s="37" t="s">
        <v>228</v>
      </c>
      <c r="G86" s="28"/>
      <c r="H86" s="63">
        <f t="shared" si="5"/>
        <v>1033</v>
      </c>
    </row>
    <row r="87" spans="1:8" ht="25.5">
      <c r="A87" s="39"/>
      <c r="B87" s="223" t="s">
        <v>229</v>
      </c>
      <c r="C87" s="31"/>
      <c r="D87" s="31" t="s">
        <v>8</v>
      </c>
      <c r="E87" s="31" t="s">
        <v>236</v>
      </c>
      <c r="F87" s="35" t="s">
        <v>230</v>
      </c>
      <c r="G87" s="28"/>
      <c r="H87" s="64">
        <f t="shared" si="5"/>
        <v>1033</v>
      </c>
    </row>
    <row r="88" spans="1:8" ht="38.25">
      <c r="A88" s="39"/>
      <c r="B88" s="223" t="s">
        <v>231</v>
      </c>
      <c r="C88" s="31"/>
      <c r="D88" s="31" t="s">
        <v>8</v>
      </c>
      <c r="E88" s="31" t="s">
        <v>236</v>
      </c>
      <c r="F88" s="35" t="s">
        <v>232</v>
      </c>
      <c r="G88" s="28"/>
      <c r="H88" s="64">
        <f t="shared" si="5"/>
        <v>1033</v>
      </c>
    </row>
    <row r="89" spans="1:8" ht="38.25">
      <c r="A89" s="39"/>
      <c r="B89" s="227" t="s">
        <v>233</v>
      </c>
      <c r="C89" s="31"/>
      <c r="D89" s="31" t="s">
        <v>8</v>
      </c>
      <c r="E89" s="31" t="s">
        <v>236</v>
      </c>
      <c r="F89" s="35" t="s">
        <v>234</v>
      </c>
      <c r="G89" s="40"/>
      <c r="H89" s="64">
        <f>H91</f>
        <v>1033</v>
      </c>
    </row>
    <row r="90" spans="1:8" ht="25.5">
      <c r="A90" s="39"/>
      <c r="B90" s="227" t="s">
        <v>73</v>
      </c>
      <c r="C90" s="31"/>
      <c r="D90" s="31" t="s">
        <v>8</v>
      </c>
      <c r="E90" s="31" t="s">
        <v>236</v>
      </c>
      <c r="F90" s="35" t="s">
        <v>234</v>
      </c>
      <c r="G90" s="32">
        <v>200</v>
      </c>
      <c r="H90" s="64">
        <f>H91</f>
        <v>1033</v>
      </c>
    </row>
    <row r="91" spans="1:8" ht="25.5">
      <c r="A91" s="39"/>
      <c r="B91" s="223" t="s">
        <v>74</v>
      </c>
      <c r="C91" s="31"/>
      <c r="D91" s="31" t="s">
        <v>8</v>
      </c>
      <c r="E91" s="31" t="s">
        <v>236</v>
      </c>
      <c r="F91" s="35" t="s">
        <v>234</v>
      </c>
      <c r="G91" s="31" t="s">
        <v>75</v>
      </c>
      <c r="H91" s="64">
        <f>730+303</f>
        <v>1033</v>
      </c>
    </row>
    <row r="92" spans="1:8" ht="25.5" customHeight="1">
      <c r="A92" s="26"/>
      <c r="B92" s="222" t="s">
        <v>301</v>
      </c>
      <c r="C92" s="27"/>
      <c r="D92" s="27" t="s">
        <v>8</v>
      </c>
      <c r="E92" s="27" t="s">
        <v>236</v>
      </c>
      <c r="F92" s="28" t="s">
        <v>302</v>
      </c>
      <c r="G92" s="27"/>
      <c r="H92" s="63">
        <f>H93</f>
        <v>328</v>
      </c>
    </row>
    <row r="93" spans="1:8" ht="12.75" customHeight="1">
      <c r="A93" s="26"/>
      <c r="B93" s="223" t="s">
        <v>267</v>
      </c>
      <c r="C93" s="27"/>
      <c r="D93" s="31" t="s">
        <v>8</v>
      </c>
      <c r="E93" s="31" t="s">
        <v>236</v>
      </c>
      <c r="F93" s="32" t="s">
        <v>303</v>
      </c>
      <c r="G93" s="27"/>
      <c r="H93" s="64">
        <f>H94</f>
        <v>328</v>
      </c>
    </row>
    <row r="94" spans="1:8" ht="12.75" customHeight="1">
      <c r="A94" s="26"/>
      <c r="B94" s="223" t="s">
        <v>267</v>
      </c>
      <c r="C94" s="27"/>
      <c r="D94" s="31" t="s">
        <v>8</v>
      </c>
      <c r="E94" s="31" t="s">
        <v>236</v>
      </c>
      <c r="F94" s="32" t="s">
        <v>304</v>
      </c>
      <c r="G94" s="27"/>
      <c r="H94" s="64">
        <f>H95</f>
        <v>328</v>
      </c>
    </row>
    <row r="95" spans="1:8" ht="12.75" customHeight="1">
      <c r="A95" s="29"/>
      <c r="B95" s="223" t="s">
        <v>11</v>
      </c>
      <c r="C95" s="31"/>
      <c r="D95" s="31" t="s">
        <v>8</v>
      </c>
      <c r="E95" s="31" t="s">
        <v>236</v>
      </c>
      <c r="F95" s="31" t="s">
        <v>306</v>
      </c>
      <c r="G95" s="31"/>
      <c r="H95" s="65">
        <f>H97+H100+H99</f>
        <v>328</v>
      </c>
    </row>
    <row r="96" spans="1:8" ht="25.5" customHeight="1">
      <c r="A96" s="29"/>
      <c r="B96" s="223" t="s">
        <v>73</v>
      </c>
      <c r="C96" s="31"/>
      <c r="D96" s="31" t="s">
        <v>8</v>
      </c>
      <c r="E96" s="31" t="s">
        <v>236</v>
      </c>
      <c r="F96" s="31" t="s">
        <v>306</v>
      </c>
      <c r="G96" s="31" t="s">
        <v>101</v>
      </c>
      <c r="H96" s="65">
        <f>H97</f>
        <v>300</v>
      </c>
    </row>
    <row r="97" spans="1:8" ht="25.5">
      <c r="A97" s="29"/>
      <c r="B97" s="223" t="s">
        <v>74</v>
      </c>
      <c r="C97" s="31"/>
      <c r="D97" s="31" t="s">
        <v>8</v>
      </c>
      <c r="E97" s="31" t="s">
        <v>236</v>
      </c>
      <c r="F97" s="31" t="s">
        <v>306</v>
      </c>
      <c r="G97" s="31" t="s">
        <v>75</v>
      </c>
      <c r="H97" s="65">
        <v>300</v>
      </c>
    </row>
    <row r="98" spans="1:8" ht="12.75">
      <c r="A98" s="29"/>
      <c r="B98" s="223" t="s">
        <v>124</v>
      </c>
      <c r="C98" s="31"/>
      <c r="D98" s="31" t="s">
        <v>8</v>
      </c>
      <c r="E98" s="31" t="s">
        <v>236</v>
      </c>
      <c r="F98" s="31" t="s">
        <v>306</v>
      </c>
      <c r="G98" s="31" t="s">
        <v>125</v>
      </c>
      <c r="H98" s="65">
        <f>H99+H100</f>
        <v>28</v>
      </c>
    </row>
    <row r="99" spans="1:8" ht="12.75" hidden="1">
      <c r="A99" s="29"/>
      <c r="B99" s="223" t="s">
        <v>307</v>
      </c>
      <c r="C99" s="31"/>
      <c r="D99" s="31" t="s">
        <v>8</v>
      </c>
      <c r="E99" s="31" t="s">
        <v>236</v>
      </c>
      <c r="F99" s="31" t="s">
        <v>306</v>
      </c>
      <c r="G99" s="31" t="s">
        <v>308</v>
      </c>
      <c r="H99" s="65">
        <v>0</v>
      </c>
    </row>
    <row r="100" spans="1:8" ht="12.75">
      <c r="A100" s="29"/>
      <c r="B100" s="223" t="s">
        <v>126</v>
      </c>
      <c r="C100" s="31"/>
      <c r="D100" s="31" t="s">
        <v>8</v>
      </c>
      <c r="E100" s="31" t="s">
        <v>236</v>
      </c>
      <c r="F100" s="31" t="s">
        <v>306</v>
      </c>
      <c r="G100" s="31" t="s">
        <v>127</v>
      </c>
      <c r="H100" s="65">
        <v>28</v>
      </c>
    </row>
    <row r="101" spans="1:8" s="3" customFormat="1" ht="15" customHeight="1">
      <c r="A101" s="20" t="s">
        <v>12</v>
      </c>
      <c r="B101" s="231" t="s">
        <v>13</v>
      </c>
      <c r="C101" s="43"/>
      <c r="D101" s="43" t="s">
        <v>14</v>
      </c>
      <c r="E101" s="43"/>
      <c r="F101" s="43"/>
      <c r="G101" s="43"/>
      <c r="H101" s="69">
        <f>H102</f>
        <v>486.99999999999994</v>
      </c>
    </row>
    <row r="102" spans="1:8" ht="12.75" customHeight="1">
      <c r="A102" s="23"/>
      <c r="B102" s="221" t="s">
        <v>351</v>
      </c>
      <c r="C102" s="24"/>
      <c r="D102" s="24" t="s">
        <v>14</v>
      </c>
      <c r="E102" s="24" t="s">
        <v>352</v>
      </c>
      <c r="F102" s="24"/>
      <c r="G102" s="24"/>
      <c r="H102" s="62">
        <f>H103</f>
        <v>486.99999999999994</v>
      </c>
    </row>
    <row r="103" spans="1:8" ht="38.25" customHeight="1">
      <c r="A103" s="44"/>
      <c r="B103" s="229" t="s">
        <v>315</v>
      </c>
      <c r="C103" s="37"/>
      <c r="D103" s="37" t="s">
        <v>14</v>
      </c>
      <c r="E103" s="27" t="s">
        <v>352</v>
      </c>
      <c r="F103" s="37" t="s">
        <v>316</v>
      </c>
      <c r="G103" s="27"/>
      <c r="H103" s="63">
        <f>H104</f>
        <v>486.99999999999994</v>
      </c>
    </row>
    <row r="104" spans="1:8" ht="12.75" customHeight="1">
      <c r="A104" s="44"/>
      <c r="B104" s="223" t="s">
        <v>267</v>
      </c>
      <c r="C104" s="37"/>
      <c r="D104" s="31" t="s">
        <v>14</v>
      </c>
      <c r="E104" s="31" t="s">
        <v>352</v>
      </c>
      <c r="F104" s="31" t="s">
        <v>317</v>
      </c>
      <c r="G104" s="31"/>
      <c r="H104" s="64">
        <f>H105</f>
        <v>486.99999999999994</v>
      </c>
    </row>
    <row r="105" spans="1:8" ht="12.75" customHeight="1">
      <c r="A105" s="44"/>
      <c r="B105" s="223" t="s">
        <v>267</v>
      </c>
      <c r="C105" s="37"/>
      <c r="D105" s="31" t="s">
        <v>14</v>
      </c>
      <c r="E105" s="31" t="s">
        <v>352</v>
      </c>
      <c r="F105" s="31" t="s">
        <v>318</v>
      </c>
      <c r="G105" s="31"/>
      <c r="H105" s="64">
        <f>H106</f>
        <v>486.99999999999994</v>
      </c>
    </row>
    <row r="106" spans="1:8" ht="38.25" customHeight="1">
      <c r="A106" s="29"/>
      <c r="B106" s="223" t="s">
        <v>349</v>
      </c>
      <c r="C106" s="31"/>
      <c r="D106" s="31" t="s">
        <v>14</v>
      </c>
      <c r="E106" s="31" t="s">
        <v>352</v>
      </c>
      <c r="F106" s="31" t="s">
        <v>350</v>
      </c>
      <c r="G106" s="31"/>
      <c r="H106" s="64">
        <f>H107+H109</f>
        <v>486.99999999999994</v>
      </c>
    </row>
    <row r="107" spans="1:8" ht="51" customHeight="1">
      <c r="A107" s="29"/>
      <c r="B107" s="223" t="s">
        <v>119</v>
      </c>
      <c r="C107" s="31"/>
      <c r="D107" s="31" t="s">
        <v>14</v>
      </c>
      <c r="E107" s="31" t="s">
        <v>352</v>
      </c>
      <c r="F107" s="31" t="s">
        <v>350</v>
      </c>
      <c r="G107" s="31" t="s">
        <v>120</v>
      </c>
      <c r="H107" s="64">
        <f>H108</f>
        <v>478.09999999999997</v>
      </c>
    </row>
    <row r="108" spans="1:8" ht="25.5" customHeight="1">
      <c r="A108" s="29"/>
      <c r="B108" s="223" t="s">
        <v>271</v>
      </c>
      <c r="C108" s="31"/>
      <c r="D108" s="31" t="s">
        <v>14</v>
      </c>
      <c r="E108" s="31" t="s">
        <v>352</v>
      </c>
      <c r="F108" s="31" t="s">
        <v>350</v>
      </c>
      <c r="G108" s="31" t="s">
        <v>272</v>
      </c>
      <c r="H108" s="64">
        <f>448.7+29.4</f>
        <v>478.09999999999997</v>
      </c>
    </row>
    <row r="109" spans="1:8" ht="25.5" customHeight="1">
      <c r="A109" s="29"/>
      <c r="B109" s="223" t="s">
        <v>73</v>
      </c>
      <c r="C109" s="31"/>
      <c r="D109" s="31" t="s">
        <v>14</v>
      </c>
      <c r="E109" s="31" t="s">
        <v>352</v>
      </c>
      <c r="F109" s="31" t="s">
        <v>350</v>
      </c>
      <c r="G109" s="31" t="s">
        <v>101</v>
      </c>
      <c r="H109" s="64">
        <f>H110</f>
        <v>8.9</v>
      </c>
    </row>
    <row r="110" spans="1:8" ht="25.5" customHeight="1">
      <c r="A110" s="29"/>
      <c r="B110" s="223" t="s">
        <v>74</v>
      </c>
      <c r="C110" s="31"/>
      <c r="D110" s="31" t="s">
        <v>14</v>
      </c>
      <c r="E110" s="31" t="s">
        <v>352</v>
      </c>
      <c r="F110" s="31" t="s">
        <v>350</v>
      </c>
      <c r="G110" s="31" t="s">
        <v>75</v>
      </c>
      <c r="H110" s="65">
        <v>8.9</v>
      </c>
    </row>
    <row r="111" spans="1:8" s="3" customFormat="1" ht="30" customHeight="1">
      <c r="A111" s="20" t="s">
        <v>18</v>
      </c>
      <c r="B111" s="220" t="s">
        <v>15</v>
      </c>
      <c r="C111" s="43"/>
      <c r="D111" s="43" t="s">
        <v>16</v>
      </c>
      <c r="E111" s="43"/>
      <c r="F111" s="43"/>
      <c r="G111" s="43"/>
      <c r="H111" s="69">
        <f>H112+H123</f>
        <v>701</v>
      </c>
    </row>
    <row r="112" spans="1:8" ht="25.5">
      <c r="A112" s="23"/>
      <c r="B112" s="221" t="s">
        <v>139</v>
      </c>
      <c r="C112" s="24"/>
      <c r="D112" s="24" t="s">
        <v>16</v>
      </c>
      <c r="E112" s="24" t="s">
        <v>140</v>
      </c>
      <c r="F112" s="24"/>
      <c r="G112" s="24"/>
      <c r="H112" s="62">
        <f>H113</f>
        <v>550</v>
      </c>
    </row>
    <row r="113" spans="1:8" ht="38.25" customHeight="1">
      <c r="A113" s="45"/>
      <c r="B113" s="222" t="s">
        <v>148</v>
      </c>
      <c r="C113" s="27"/>
      <c r="D113" s="27" t="s">
        <v>16</v>
      </c>
      <c r="E113" s="27" t="s">
        <v>140</v>
      </c>
      <c r="F113" s="27" t="s">
        <v>132</v>
      </c>
      <c r="G113" s="27" t="s">
        <v>80</v>
      </c>
      <c r="H113" s="63">
        <f>H114</f>
        <v>550</v>
      </c>
    </row>
    <row r="114" spans="1:8" ht="63.75">
      <c r="A114" s="45"/>
      <c r="B114" s="223" t="s">
        <v>133</v>
      </c>
      <c r="C114" s="31"/>
      <c r="D114" s="31" t="s">
        <v>16</v>
      </c>
      <c r="E114" s="31" t="s">
        <v>140</v>
      </c>
      <c r="F114" s="31" t="s">
        <v>134</v>
      </c>
      <c r="G114" s="27"/>
      <c r="H114" s="64">
        <f>H115+H119</f>
        <v>550</v>
      </c>
    </row>
    <row r="115" spans="1:8" ht="38.25">
      <c r="A115" s="45"/>
      <c r="B115" s="223" t="s">
        <v>135</v>
      </c>
      <c r="C115" s="31"/>
      <c r="D115" s="31" t="s">
        <v>16</v>
      </c>
      <c r="E115" s="31" t="s">
        <v>140</v>
      </c>
      <c r="F115" s="31" t="s">
        <v>136</v>
      </c>
      <c r="G115" s="27"/>
      <c r="H115" s="64">
        <f>H116</f>
        <v>150</v>
      </c>
    </row>
    <row r="116" spans="1:8" ht="25.5" customHeight="1">
      <c r="A116" s="29"/>
      <c r="B116" s="223" t="s">
        <v>137</v>
      </c>
      <c r="C116" s="31"/>
      <c r="D116" s="31" t="s">
        <v>16</v>
      </c>
      <c r="E116" s="31" t="s">
        <v>140</v>
      </c>
      <c r="F116" s="31" t="s">
        <v>138</v>
      </c>
      <c r="G116" s="32"/>
      <c r="H116" s="65">
        <f>H118</f>
        <v>150</v>
      </c>
    </row>
    <row r="117" spans="1:8" ht="25.5" customHeight="1">
      <c r="A117" s="29"/>
      <c r="B117" s="223" t="s">
        <v>73</v>
      </c>
      <c r="C117" s="31"/>
      <c r="D117" s="31" t="s">
        <v>16</v>
      </c>
      <c r="E117" s="31" t="s">
        <v>140</v>
      </c>
      <c r="F117" s="31" t="s">
        <v>138</v>
      </c>
      <c r="G117" s="32">
        <v>200</v>
      </c>
      <c r="H117" s="65">
        <f>H118</f>
        <v>150</v>
      </c>
    </row>
    <row r="118" spans="1:8" ht="25.5" customHeight="1">
      <c r="A118" s="29"/>
      <c r="B118" s="223" t="s">
        <v>74</v>
      </c>
      <c r="C118" s="31"/>
      <c r="D118" s="31" t="s">
        <v>16</v>
      </c>
      <c r="E118" s="31" t="s">
        <v>140</v>
      </c>
      <c r="F118" s="31" t="s">
        <v>138</v>
      </c>
      <c r="G118" s="32">
        <v>240</v>
      </c>
      <c r="H118" s="65">
        <v>150</v>
      </c>
    </row>
    <row r="119" spans="1:8" ht="25.5" customHeight="1">
      <c r="A119" s="29"/>
      <c r="B119" s="223" t="s">
        <v>141</v>
      </c>
      <c r="C119" s="31"/>
      <c r="D119" s="31" t="s">
        <v>16</v>
      </c>
      <c r="E119" s="31" t="s">
        <v>140</v>
      </c>
      <c r="F119" s="31" t="s">
        <v>142</v>
      </c>
      <c r="G119" s="27"/>
      <c r="H119" s="64">
        <f>H120</f>
        <v>400</v>
      </c>
    </row>
    <row r="120" spans="1:8" ht="12.75">
      <c r="A120" s="29"/>
      <c r="B120" s="223" t="s">
        <v>143</v>
      </c>
      <c r="C120" s="31"/>
      <c r="D120" s="31" t="s">
        <v>16</v>
      </c>
      <c r="E120" s="31" t="s">
        <v>140</v>
      </c>
      <c r="F120" s="31" t="s">
        <v>144</v>
      </c>
      <c r="G120" s="32"/>
      <c r="H120" s="65">
        <f>H122</f>
        <v>400</v>
      </c>
    </row>
    <row r="121" spans="1:8" ht="25.5">
      <c r="A121" s="29"/>
      <c r="B121" s="223" t="s">
        <v>73</v>
      </c>
      <c r="C121" s="31"/>
      <c r="D121" s="31" t="s">
        <v>16</v>
      </c>
      <c r="E121" s="31" t="s">
        <v>140</v>
      </c>
      <c r="F121" s="31" t="s">
        <v>144</v>
      </c>
      <c r="G121" s="32">
        <v>200</v>
      </c>
      <c r="H121" s="65">
        <f>H122</f>
        <v>400</v>
      </c>
    </row>
    <row r="122" spans="1:8" ht="25.5">
      <c r="A122" s="29"/>
      <c r="B122" s="223" t="s">
        <v>74</v>
      </c>
      <c r="C122" s="31"/>
      <c r="D122" s="31" t="s">
        <v>16</v>
      </c>
      <c r="E122" s="31" t="s">
        <v>140</v>
      </c>
      <c r="F122" s="31" t="s">
        <v>144</v>
      </c>
      <c r="G122" s="32">
        <v>240</v>
      </c>
      <c r="H122" s="65">
        <f>850-100-100-250</f>
        <v>400</v>
      </c>
    </row>
    <row r="123" spans="1:8" ht="25.5">
      <c r="A123" s="46"/>
      <c r="B123" s="232" t="s">
        <v>156</v>
      </c>
      <c r="C123" s="47"/>
      <c r="D123" s="47" t="s">
        <v>16</v>
      </c>
      <c r="E123" s="47" t="s">
        <v>157</v>
      </c>
      <c r="F123" s="47"/>
      <c r="G123" s="48"/>
      <c r="H123" s="70">
        <f>H125+H140</f>
        <v>151</v>
      </c>
    </row>
    <row r="124" spans="1:8" ht="38.25" customHeight="1">
      <c r="A124" s="45"/>
      <c r="B124" s="222" t="s">
        <v>131</v>
      </c>
      <c r="C124" s="27"/>
      <c r="D124" s="27" t="s">
        <v>16</v>
      </c>
      <c r="E124" s="27" t="s">
        <v>157</v>
      </c>
      <c r="F124" s="27" t="s">
        <v>132</v>
      </c>
      <c r="G124" s="27" t="s">
        <v>80</v>
      </c>
      <c r="H124" s="63">
        <f>H125</f>
        <v>149</v>
      </c>
    </row>
    <row r="125" spans="1:8" ht="63.75">
      <c r="A125" s="29"/>
      <c r="B125" s="223" t="s">
        <v>145</v>
      </c>
      <c r="C125" s="31"/>
      <c r="D125" s="31" t="s">
        <v>16</v>
      </c>
      <c r="E125" s="31" t="s">
        <v>157</v>
      </c>
      <c r="F125" s="31" t="s">
        <v>146</v>
      </c>
      <c r="G125" s="32"/>
      <c r="H125" s="65">
        <f>H126+H136</f>
        <v>149</v>
      </c>
    </row>
    <row r="126" spans="1:8" ht="63.75">
      <c r="A126" s="29"/>
      <c r="B126" s="223" t="s">
        <v>153</v>
      </c>
      <c r="C126" s="31"/>
      <c r="D126" s="31" t="s">
        <v>16</v>
      </c>
      <c r="E126" s="31" t="s">
        <v>157</v>
      </c>
      <c r="F126" s="31" t="s">
        <v>154</v>
      </c>
      <c r="G126" s="32"/>
      <c r="H126" s="65">
        <f>H127+H133+H132</f>
        <v>99</v>
      </c>
    </row>
    <row r="127" spans="1:8" ht="25.5">
      <c r="A127" s="29"/>
      <c r="B127" s="233" t="s">
        <v>156</v>
      </c>
      <c r="C127" s="31"/>
      <c r="D127" s="31" t="s">
        <v>16</v>
      </c>
      <c r="E127" s="31" t="s">
        <v>157</v>
      </c>
      <c r="F127" s="31" t="s">
        <v>449</v>
      </c>
      <c r="G127" s="32"/>
      <c r="H127" s="65">
        <f>H129</f>
        <v>99</v>
      </c>
    </row>
    <row r="128" spans="1:8" ht="25.5">
      <c r="A128" s="29"/>
      <c r="B128" s="233" t="s">
        <v>73</v>
      </c>
      <c r="C128" s="31"/>
      <c r="D128" s="31" t="s">
        <v>16</v>
      </c>
      <c r="E128" s="31" t="s">
        <v>157</v>
      </c>
      <c r="F128" s="31" t="s">
        <v>449</v>
      </c>
      <c r="G128" s="32">
        <v>200</v>
      </c>
      <c r="H128" s="65">
        <f>H129</f>
        <v>99</v>
      </c>
    </row>
    <row r="129" spans="1:8" ht="25.5">
      <c r="A129" s="29"/>
      <c r="B129" s="223" t="s">
        <v>74</v>
      </c>
      <c r="C129" s="31"/>
      <c r="D129" s="31" t="s">
        <v>16</v>
      </c>
      <c r="E129" s="31" t="s">
        <v>157</v>
      </c>
      <c r="F129" s="31" t="s">
        <v>449</v>
      </c>
      <c r="G129" s="32">
        <v>240</v>
      </c>
      <c r="H129" s="65">
        <v>99</v>
      </c>
    </row>
    <row r="130" spans="1:8" ht="25.5" hidden="1">
      <c r="A130" s="29"/>
      <c r="B130" s="233" t="s">
        <v>450</v>
      </c>
      <c r="C130" s="31"/>
      <c r="D130" s="31" t="s">
        <v>16</v>
      </c>
      <c r="E130" s="31" t="s">
        <v>157</v>
      </c>
      <c r="F130" s="31" t="s">
        <v>158</v>
      </c>
      <c r="G130" s="32"/>
      <c r="H130" s="65">
        <f>H132</f>
        <v>0</v>
      </c>
    </row>
    <row r="131" spans="1:8" ht="25.5" hidden="1">
      <c r="A131" s="29"/>
      <c r="B131" s="233" t="s">
        <v>73</v>
      </c>
      <c r="C131" s="31"/>
      <c r="D131" s="31" t="s">
        <v>16</v>
      </c>
      <c r="E131" s="31" t="s">
        <v>157</v>
      </c>
      <c r="F131" s="31" t="s">
        <v>158</v>
      </c>
      <c r="G131" s="32">
        <v>200</v>
      </c>
      <c r="H131" s="65">
        <f>H132</f>
        <v>0</v>
      </c>
    </row>
    <row r="132" spans="1:8" ht="25.5" hidden="1">
      <c r="A132" s="29"/>
      <c r="B132" s="223" t="s">
        <v>74</v>
      </c>
      <c r="C132" s="31"/>
      <c r="D132" s="31" t="s">
        <v>16</v>
      </c>
      <c r="E132" s="31" t="s">
        <v>157</v>
      </c>
      <c r="F132" s="31" t="s">
        <v>158</v>
      </c>
      <c r="G132" s="32">
        <v>240</v>
      </c>
      <c r="H132" s="65">
        <v>0</v>
      </c>
    </row>
    <row r="133" spans="1:8" ht="25.5" hidden="1">
      <c r="A133" s="29"/>
      <c r="B133" s="233" t="s">
        <v>156</v>
      </c>
      <c r="C133" s="31"/>
      <c r="D133" s="31" t="s">
        <v>16</v>
      </c>
      <c r="E133" s="31" t="s">
        <v>157</v>
      </c>
      <c r="F133" s="31" t="s">
        <v>155</v>
      </c>
      <c r="G133" s="32"/>
      <c r="H133" s="65">
        <f>H135</f>
        <v>0</v>
      </c>
    </row>
    <row r="134" spans="1:8" ht="25.5" hidden="1">
      <c r="A134" s="29"/>
      <c r="B134" s="233" t="s">
        <v>73</v>
      </c>
      <c r="C134" s="31"/>
      <c r="D134" s="31" t="s">
        <v>16</v>
      </c>
      <c r="E134" s="31" t="s">
        <v>157</v>
      </c>
      <c r="F134" s="31" t="s">
        <v>155</v>
      </c>
      <c r="G134" s="32">
        <v>200</v>
      </c>
      <c r="H134" s="65">
        <f>H135</f>
        <v>0</v>
      </c>
    </row>
    <row r="135" spans="1:8" ht="25.5" hidden="1">
      <c r="A135" s="29"/>
      <c r="B135" s="223" t="s">
        <v>74</v>
      </c>
      <c r="C135" s="31"/>
      <c r="D135" s="31" t="s">
        <v>16</v>
      </c>
      <c r="E135" s="31" t="s">
        <v>157</v>
      </c>
      <c r="F135" s="31" t="s">
        <v>155</v>
      </c>
      <c r="G135" s="32">
        <v>240</v>
      </c>
      <c r="H135" s="65">
        <v>0</v>
      </c>
    </row>
    <row r="136" spans="1:8" ht="51">
      <c r="A136" s="29"/>
      <c r="B136" s="233" t="s">
        <v>159</v>
      </c>
      <c r="C136" s="31"/>
      <c r="D136" s="31" t="s">
        <v>16</v>
      </c>
      <c r="E136" s="31" t="s">
        <v>157</v>
      </c>
      <c r="F136" s="31" t="s">
        <v>17</v>
      </c>
      <c r="G136" s="32"/>
      <c r="H136" s="65">
        <f>H137</f>
        <v>50</v>
      </c>
    </row>
    <row r="137" spans="1:8" ht="25.5">
      <c r="A137" s="29"/>
      <c r="B137" s="233" t="s">
        <v>156</v>
      </c>
      <c r="C137" s="31"/>
      <c r="D137" s="31" t="s">
        <v>16</v>
      </c>
      <c r="E137" s="31" t="s">
        <v>157</v>
      </c>
      <c r="F137" s="31" t="s">
        <v>160</v>
      </c>
      <c r="G137" s="32"/>
      <c r="H137" s="65">
        <f>H139</f>
        <v>50</v>
      </c>
    </row>
    <row r="138" spans="1:8" ht="25.5">
      <c r="A138" s="29"/>
      <c r="B138" s="233" t="s">
        <v>73</v>
      </c>
      <c r="C138" s="31"/>
      <c r="D138" s="31" t="s">
        <v>16</v>
      </c>
      <c r="E138" s="31" t="s">
        <v>157</v>
      </c>
      <c r="F138" s="31" t="s">
        <v>160</v>
      </c>
      <c r="G138" s="32">
        <v>200</v>
      </c>
      <c r="H138" s="65">
        <f>H139</f>
        <v>50</v>
      </c>
    </row>
    <row r="139" spans="1:8" ht="25.5">
      <c r="A139" s="29"/>
      <c r="B139" s="223" t="s">
        <v>74</v>
      </c>
      <c r="C139" s="31"/>
      <c r="D139" s="31" t="s">
        <v>16</v>
      </c>
      <c r="E139" s="31" t="s">
        <v>157</v>
      </c>
      <c r="F139" s="31" t="s">
        <v>160</v>
      </c>
      <c r="G139" s="32">
        <v>240</v>
      </c>
      <c r="H139" s="65">
        <v>50</v>
      </c>
    </row>
    <row r="140" spans="1:8" ht="38.25" customHeight="1">
      <c r="A140" s="39"/>
      <c r="B140" s="222" t="s">
        <v>263</v>
      </c>
      <c r="C140" s="27"/>
      <c r="D140" s="27" t="s">
        <v>16</v>
      </c>
      <c r="E140" s="27" t="s">
        <v>157</v>
      </c>
      <c r="F140" s="28" t="s">
        <v>264</v>
      </c>
      <c r="G140" s="27"/>
      <c r="H140" s="63">
        <f>H141</f>
        <v>2</v>
      </c>
    </row>
    <row r="141" spans="1:8" ht="25.5">
      <c r="A141" s="39"/>
      <c r="B141" s="223" t="s">
        <v>265</v>
      </c>
      <c r="C141" s="31"/>
      <c r="D141" s="31" t="s">
        <v>16</v>
      </c>
      <c r="E141" s="31" t="s">
        <v>157</v>
      </c>
      <c r="F141" s="31" t="s">
        <v>266</v>
      </c>
      <c r="G141" s="27"/>
      <c r="H141" s="64">
        <f>H142</f>
        <v>2</v>
      </c>
    </row>
    <row r="142" spans="1:8" ht="12.75" customHeight="1">
      <c r="A142" s="39"/>
      <c r="B142" s="223" t="s">
        <v>267</v>
      </c>
      <c r="C142" s="31"/>
      <c r="D142" s="31" t="s">
        <v>16</v>
      </c>
      <c r="E142" s="31" t="s">
        <v>157</v>
      </c>
      <c r="F142" s="31" t="s">
        <v>268</v>
      </c>
      <c r="G142" s="27"/>
      <c r="H142" s="64">
        <f>H143</f>
        <v>2</v>
      </c>
    </row>
    <row r="143" spans="1:8" ht="51" customHeight="1">
      <c r="A143" s="39"/>
      <c r="B143" s="226" t="s">
        <v>487</v>
      </c>
      <c r="C143" s="32"/>
      <c r="D143" s="31" t="s">
        <v>16</v>
      </c>
      <c r="E143" s="31" t="s">
        <v>157</v>
      </c>
      <c r="F143" s="32" t="s">
        <v>290</v>
      </c>
      <c r="G143" s="32" t="s">
        <v>51</v>
      </c>
      <c r="H143" s="64">
        <f>H145</f>
        <v>2</v>
      </c>
    </row>
    <row r="144" spans="1:8" ht="25.5">
      <c r="A144" s="39"/>
      <c r="B144" s="223" t="s">
        <v>73</v>
      </c>
      <c r="C144" s="32"/>
      <c r="D144" s="31" t="s">
        <v>16</v>
      </c>
      <c r="E144" s="31" t="s">
        <v>157</v>
      </c>
      <c r="F144" s="32" t="s">
        <v>290</v>
      </c>
      <c r="G144" s="32">
        <v>200</v>
      </c>
      <c r="H144" s="64">
        <f>H145</f>
        <v>2</v>
      </c>
    </row>
    <row r="145" spans="1:8" ht="25.5">
      <c r="A145" s="39"/>
      <c r="B145" s="223" t="s">
        <v>74</v>
      </c>
      <c r="C145" s="32"/>
      <c r="D145" s="31" t="s">
        <v>16</v>
      </c>
      <c r="E145" s="31" t="s">
        <v>157</v>
      </c>
      <c r="F145" s="32" t="s">
        <v>290</v>
      </c>
      <c r="G145" s="35" t="s">
        <v>75</v>
      </c>
      <c r="H145" s="64">
        <v>2</v>
      </c>
    </row>
    <row r="146" spans="1:8" s="3" customFormat="1" ht="15" customHeight="1">
      <c r="A146" s="20" t="s">
        <v>21</v>
      </c>
      <c r="B146" s="220" t="s">
        <v>19</v>
      </c>
      <c r="C146" s="43"/>
      <c r="D146" s="43" t="s">
        <v>20</v>
      </c>
      <c r="E146" s="43" t="s">
        <v>51</v>
      </c>
      <c r="F146" s="43" t="s">
        <v>51</v>
      </c>
      <c r="G146" s="43" t="s">
        <v>51</v>
      </c>
      <c r="H146" s="69">
        <f>H147+H165</f>
        <v>12431.9</v>
      </c>
    </row>
    <row r="147" spans="1:8" ht="12.75">
      <c r="A147" s="23"/>
      <c r="B147" s="221" t="s">
        <v>174</v>
      </c>
      <c r="C147" s="24"/>
      <c r="D147" s="24" t="s">
        <v>20</v>
      </c>
      <c r="E147" s="24" t="s">
        <v>175</v>
      </c>
      <c r="F147" s="24" t="s">
        <v>51</v>
      </c>
      <c r="G147" s="24" t="s">
        <v>51</v>
      </c>
      <c r="H147" s="62">
        <f>H148</f>
        <v>11631.9</v>
      </c>
    </row>
    <row r="148" spans="1:9" s="4" customFormat="1" ht="38.25" customHeight="1">
      <c r="A148" s="49"/>
      <c r="B148" s="222" t="s">
        <v>168</v>
      </c>
      <c r="C148" s="27"/>
      <c r="D148" s="27" t="s">
        <v>20</v>
      </c>
      <c r="E148" s="27" t="s">
        <v>175</v>
      </c>
      <c r="F148" s="27" t="s">
        <v>169</v>
      </c>
      <c r="G148" s="27"/>
      <c r="H148" s="63">
        <f>H149</f>
        <v>11631.9</v>
      </c>
      <c r="I148" s="71"/>
    </row>
    <row r="149" spans="1:9" ht="63.75">
      <c r="A149" s="29"/>
      <c r="B149" s="223" t="s">
        <v>170</v>
      </c>
      <c r="C149" s="31"/>
      <c r="D149" s="31" t="s">
        <v>20</v>
      </c>
      <c r="E149" s="31" t="s">
        <v>175</v>
      </c>
      <c r="F149" s="31" t="s">
        <v>171</v>
      </c>
      <c r="G149" s="31"/>
      <c r="H149" s="65">
        <f>H150+H153+H159+H156+H162</f>
        <v>11631.9</v>
      </c>
      <c r="I149" s="72"/>
    </row>
    <row r="150" spans="1:9" ht="25.5">
      <c r="A150" s="29"/>
      <c r="B150" s="223" t="s">
        <v>172</v>
      </c>
      <c r="C150" s="31"/>
      <c r="D150" s="31" t="s">
        <v>20</v>
      </c>
      <c r="E150" s="31" t="s">
        <v>175</v>
      </c>
      <c r="F150" s="31" t="s">
        <v>173</v>
      </c>
      <c r="G150" s="31"/>
      <c r="H150" s="65">
        <f>H152</f>
        <v>1374</v>
      </c>
      <c r="I150" s="72"/>
    </row>
    <row r="151" spans="1:9" ht="25.5">
      <c r="A151" s="29"/>
      <c r="B151" s="223" t="s">
        <v>73</v>
      </c>
      <c r="C151" s="31"/>
      <c r="D151" s="31" t="s">
        <v>20</v>
      </c>
      <c r="E151" s="31" t="s">
        <v>175</v>
      </c>
      <c r="F151" s="31" t="s">
        <v>173</v>
      </c>
      <c r="G151" s="31" t="s">
        <v>101</v>
      </c>
      <c r="H151" s="65">
        <f>H152</f>
        <v>1374</v>
      </c>
      <c r="I151" s="72"/>
    </row>
    <row r="152" spans="1:9" ht="25.5">
      <c r="A152" s="29"/>
      <c r="B152" s="223" t="s">
        <v>74</v>
      </c>
      <c r="C152" s="31"/>
      <c r="D152" s="31" t="s">
        <v>20</v>
      </c>
      <c r="E152" s="31" t="s">
        <v>175</v>
      </c>
      <c r="F152" s="31" t="s">
        <v>173</v>
      </c>
      <c r="G152" s="31" t="s">
        <v>75</v>
      </c>
      <c r="H152" s="65">
        <f>3350-1000+24-1000</f>
        <v>1374</v>
      </c>
      <c r="I152" s="72"/>
    </row>
    <row r="153" spans="1:9" ht="25.5" customHeight="1">
      <c r="A153" s="29"/>
      <c r="B153" s="223" t="s">
        <v>176</v>
      </c>
      <c r="C153" s="31"/>
      <c r="D153" s="31" t="s">
        <v>20</v>
      </c>
      <c r="E153" s="31" t="s">
        <v>175</v>
      </c>
      <c r="F153" s="31" t="s">
        <v>177</v>
      </c>
      <c r="G153" s="31"/>
      <c r="H153" s="65">
        <f>H155</f>
        <v>2622.91</v>
      </c>
      <c r="I153" s="72"/>
    </row>
    <row r="154" spans="1:9" ht="25.5" customHeight="1">
      <c r="A154" s="29"/>
      <c r="B154" s="223" t="s">
        <v>73</v>
      </c>
      <c r="C154" s="31"/>
      <c r="D154" s="31" t="s">
        <v>20</v>
      </c>
      <c r="E154" s="31" t="s">
        <v>175</v>
      </c>
      <c r="F154" s="31" t="s">
        <v>177</v>
      </c>
      <c r="G154" s="31" t="s">
        <v>101</v>
      </c>
      <c r="H154" s="65">
        <f>H155</f>
        <v>2622.91</v>
      </c>
      <c r="I154" s="72"/>
    </row>
    <row r="155" spans="1:9" ht="25.5">
      <c r="A155" s="29"/>
      <c r="B155" s="223" t="s">
        <v>74</v>
      </c>
      <c r="C155" s="31"/>
      <c r="D155" s="31" t="s">
        <v>20</v>
      </c>
      <c r="E155" s="31" t="s">
        <v>175</v>
      </c>
      <c r="F155" s="31" t="s">
        <v>177</v>
      </c>
      <c r="G155" s="31" t="s">
        <v>75</v>
      </c>
      <c r="H155" s="65">
        <f>6000-3000+250-627.09</f>
        <v>2622.91</v>
      </c>
      <c r="I155" s="72"/>
    </row>
    <row r="156" spans="1:9" ht="38.25">
      <c r="A156" s="29"/>
      <c r="B156" s="223" t="s">
        <v>178</v>
      </c>
      <c r="C156" s="31"/>
      <c r="D156" s="31" t="s">
        <v>20</v>
      </c>
      <c r="E156" s="31" t="s">
        <v>175</v>
      </c>
      <c r="F156" s="31" t="s">
        <v>179</v>
      </c>
      <c r="G156" s="31"/>
      <c r="H156" s="65">
        <f>H158</f>
        <v>5000</v>
      </c>
      <c r="I156" s="72"/>
    </row>
    <row r="157" spans="1:9" ht="25.5">
      <c r="A157" s="29"/>
      <c r="B157" s="223" t="s">
        <v>73</v>
      </c>
      <c r="C157" s="31"/>
      <c r="D157" s="31" t="s">
        <v>20</v>
      </c>
      <c r="E157" s="31" t="s">
        <v>175</v>
      </c>
      <c r="F157" s="31" t="s">
        <v>179</v>
      </c>
      <c r="G157" s="31" t="s">
        <v>101</v>
      </c>
      <c r="H157" s="65">
        <f>H158</f>
        <v>5000</v>
      </c>
      <c r="I157" s="72"/>
    </row>
    <row r="158" spans="1:9" ht="25.5">
      <c r="A158" s="29"/>
      <c r="B158" s="223" t="s">
        <v>74</v>
      </c>
      <c r="C158" s="31"/>
      <c r="D158" s="31" t="s">
        <v>20</v>
      </c>
      <c r="E158" s="31" t="s">
        <v>175</v>
      </c>
      <c r="F158" s="31" t="s">
        <v>179</v>
      </c>
      <c r="G158" s="31" t="s">
        <v>75</v>
      </c>
      <c r="H158" s="65">
        <v>5000</v>
      </c>
      <c r="I158" s="72"/>
    </row>
    <row r="159" spans="1:9" ht="39.75" customHeight="1" hidden="1">
      <c r="A159" s="29"/>
      <c r="B159" s="223" t="s">
        <v>180</v>
      </c>
      <c r="C159" s="31"/>
      <c r="D159" s="31" t="s">
        <v>20</v>
      </c>
      <c r="E159" s="31" t="s">
        <v>175</v>
      </c>
      <c r="F159" s="31" t="s">
        <v>181</v>
      </c>
      <c r="G159" s="31"/>
      <c r="H159" s="65">
        <f>H160</f>
        <v>0</v>
      </c>
      <c r="I159" s="72"/>
    </row>
    <row r="160" spans="1:9" ht="27" customHeight="1" hidden="1">
      <c r="A160" s="29"/>
      <c r="B160" s="223" t="s">
        <v>73</v>
      </c>
      <c r="C160" s="31"/>
      <c r="D160" s="31" t="s">
        <v>20</v>
      </c>
      <c r="E160" s="31" t="s">
        <v>175</v>
      </c>
      <c r="F160" s="31" t="s">
        <v>181</v>
      </c>
      <c r="G160" s="31" t="s">
        <v>101</v>
      </c>
      <c r="H160" s="65">
        <f>H161</f>
        <v>0</v>
      </c>
      <c r="I160" s="72"/>
    </row>
    <row r="161" spans="1:9" ht="27" customHeight="1" hidden="1">
      <c r="A161" s="29"/>
      <c r="B161" s="223" t="s">
        <v>74</v>
      </c>
      <c r="C161" s="31"/>
      <c r="D161" s="31" t="s">
        <v>20</v>
      </c>
      <c r="E161" s="31" t="s">
        <v>175</v>
      </c>
      <c r="F161" s="31" t="s">
        <v>181</v>
      </c>
      <c r="G161" s="31" t="s">
        <v>75</v>
      </c>
      <c r="H161" s="65">
        <f>2007.9-2007.9</f>
        <v>0</v>
      </c>
      <c r="I161" s="72"/>
    </row>
    <row r="162" spans="1:9" ht="25.5" customHeight="1">
      <c r="A162" s="29"/>
      <c r="B162" s="223" t="s">
        <v>544</v>
      </c>
      <c r="C162" s="31"/>
      <c r="D162" s="31" t="s">
        <v>20</v>
      </c>
      <c r="E162" s="31" t="s">
        <v>175</v>
      </c>
      <c r="F162" s="31" t="s">
        <v>543</v>
      </c>
      <c r="G162" s="31"/>
      <c r="H162" s="65">
        <f>H163</f>
        <v>2634.9900000000002</v>
      </c>
      <c r="I162" s="72"/>
    </row>
    <row r="163" spans="1:9" ht="25.5" customHeight="1">
      <c r="A163" s="29"/>
      <c r="B163" s="223" t="s">
        <v>73</v>
      </c>
      <c r="C163" s="31"/>
      <c r="D163" s="31" t="s">
        <v>20</v>
      </c>
      <c r="E163" s="31" t="s">
        <v>175</v>
      </c>
      <c r="F163" s="31" t="s">
        <v>543</v>
      </c>
      <c r="G163" s="31" t="s">
        <v>101</v>
      </c>
      <c r="H163" s="65">
        <f>H164</f>
        <v>2634.9900000000002</v>
      </c>
      <c r="I163" s="72"/>
    </row>
    <row r="164" spans="1:9" ht="25.5" customHeight="1">
      <c r="A164" s="29"/>
      <c r="B164" s="223" t="s">
        <v>74</v>
      </c>
      <c r="C164" s="31"/>
      <c r="D164" s="31" t="s">
        <v>20</v>
      </c>
      <c r="E164" s="31" t="s">
        <v>175</v>
      </c>
      <c r="F164" s="31" t="s">
        <v>543</v>
      </c>
      <c r="G164" s="31" t="s">
        <v>75</v>
      </c>
      <c r="H164" s="65">
        <f>2007.9+627.09</f>
        <v>2634.9900000000002</v>
      </c>
      <c r="I164" s="72"/>
    </row>
    <row r="165" spans="1:8" ht="12.75">
      <c r="A165" s="23"/>
      <c r="B165" s="221" t="s">
        <v>224</v>
      </c>
      <c r="C165" s="24"/>
      <c r="D165" s="24" t="s">
        <v>20</v>
      </c>
      <c r="E165" s="24" t="s">
        <v>225</v>
      </c>
      <c r="F165" s="24" t="s">
        <v>51</v>
      </c>
      <c r="G165" s="24" t="s">
        <v>51</v>
      </c>
      <c r="H165" s="62">
        <f>H166+H174</f>
        <v>800</v>
      </c>
    </row>
    <row r="166" spans="1:9" s="4" customFormat="1" ht="38.25" customHeight="1">
      <c r="A166" s="49"/>
      <c r="B166" s="222" t="s">
        <v>151</v>
      </c>
      <c r="C166" s="27"/>
      <c r="D166" s="27" t="s">
        <v>20</v>
      </c>
      <c r="E166" s="27" t="s">
        <v>225</v>
      </c>
      <c r="F166" s="27" t="s">
        <v>219</v>
      </c>
      <c r="G166" s="27"/>
      <c r="H166" s="63">
        <f>H167</f>
        <v>600</v>
      </c>
      <c r="I166" s="71"/>
    </row>
    <row r="167" spans="1:9" s="4" customFormat="1" ht="25.5">
      <c r="A167" s="49"/>
      <c r="B167" s="223" t="s">
        <v>220</v>
      </c>
      <c r="C167" s="27"/>
      <c r="D167" s="31" t="s">
        <v>20</v>
      </c>
      <c r="E167" s="31" t="s">
        <v>225</v>
      </c>
      <c r="F167" s="31" t="s">
        <v>221</v>
      </c>
      <c r="G167" s="31"/>
      <c r="H167" s="65">
        <f>H168+H171</f>
        <v>600</v>
      </c>
      <c r="I167" s="71"/>
    </row>
    <row r="168" spans="1:9" ht="12.75">
      <c r="A168" s="29"/>
      <c r="B168" s="223" t="s">
        <v>222</v>
      </c>
      <c r="C168" s="31"/>
      <c r="D168" s="31" t="s">
        <v>20</v>
      </c>
      <c r="E168" s="31" t="s">
        <v>225</v>
      </c>
      <c r="F168" s="31" t="s">
        <v>223</v>
      </c>
      <c r="G168" s="31"/>
      <c r="H168" s="65">
        <f>H170</f>
        <v>100</v>
      </c>
      <c r="I168" s="72"/>
    </row>
    <row r="169" spans="1:9" ht="25.5">
      <c r="A169" s="29"/>
      <c r="B169" s="223" t="s">
        <v>73</v>
      </c>
      <c r="C169" s="31"/>
      <c r="D169" s="31" t="s">
        <v>20</v>
      </c>
      <c r="E169" s="31" t="s">
        <v>225</v>
      </c>
      <c r="F169" s="31" t="s">
        <v>223</v>
      </c>
      <c r="G169" s="31" t="s">
        <v>101</v>
      </c>
      <c r="H169" s="65">
        <f aca="true" t="shared" si="6" ref="H169:H176">H170</f>
        <v>100</v>
      </c>
      <c r="I169" s="72"/>
    </row>
    <row r="170" spans="1:9" ht="25.5">
      <c r="A170" s="29"/>
      <c r="B170" s="223" t="s">
        <v>74</v>
      </c>
      <c r="C170" s="31"/>
      <c r="D170" s="31" t="s">
        <v>20</v>
      </c>
      <c r="E170" s="31" t="s">
        <v>225</v>
      </c>
      <c r="F170" s="31" t="s">
        <v>223</v>
      </c>
      <c r="G170" s="31" t="s">
        <v>75</v>
      </c>
      <c r="H170" s="65">
        <f>700-600</f>
        <v>100</v>
      </c>
      <c r="I170" s="72"/>
    </row>
    <row r="171" spans="1:9" ht="25.5">
      <c r="A171" s="29"/>
      <c r="B171" s="223" t="s">
        <v>226</v>
      </c>
      <c r="C171" s="31"/>
      <c r="D171" s="31" t="s">
        <v>20</v>
      </c>
      <c r="E171" s="31" t="s">
        <v>225</v>
      </c>
      <c r="F171" s="31" t="s">
        <v>227</v>
      </c>
      <c r="G171" s="31"/>
      <c r="H171" s="65">
        <f>H173</f>
        <v>500</v>
      </c>
      <c r="I171" s="72"/>
    </row>
    <row r="172" spans="1:9" ht="25.5">
      <c r="A172" s="29"/>
      <c r="B172" s="223" t="s">
        <v>73</v>
      </c>
      <c r="C172" s="31"/>
      <c r="D172" s="31" t="s">
        <v>20</v>
      </c>
      <c r="E172" s="31" t="s">
        <v>225</v>
      </c>
      <c r="F172" s="31" t="s">
        <v>227</v>
      </c>
      <c r="G172" s="31" t="s">
        <v>101</v>
      </c>
      <c r="H172" s="65">
        <f t="shared" si="6"/>
        <v>500</v>
      </c>
      <c r="I172" s="72"/>
    </row>
    <row r="173" spans="1:9" ht="25.5" customHeight="1">
      <c r="A173" s="29"/>
      <c r="B173" s="223" t="s">
        <v>74</v>
      </c>
      <c r="C173" s="31"/>
      <c r="D173" s="31" t="s">
        <v>20</v>
      </c>
      <c r="E173" s="31" t="s">
        <v>225</v>
      </c>
      <c r="F173" s="31" t="s">
        <v>227</v>
      </c>
      <c r="G173" s="31" t="s">
        <v>75</v>
      </c>
      <c r="H173" s="65">
        <v>500</v>
      </c>
      <c r="I173" s="72"/>
    </row>
    <row r="174" spans="1:9" s="4" customFormat="1" ht="38.25" customHeight="1">
      <c r="A174" s="49"/>
      <c r="B174" s="229" t="s">
        <v>315</v>
      </c>
      <c r="C174" s="35"/>
      <c r="D174" s="37" t="s">
        <v>20</v>
      </c>
      <c r="E174" s="37" t="s">
        <v>225</v>
      </c>
      <c r="F174" s="37" t="s">
        <v>316</v>
      </c>
      <c r="G174" s="27"/>
      <c r="H174" s="63">
        <f t="shared" si="6"/>
        <v>200</v>
      </c>
      <c r="I174" s="71"/>
    </row>
    <row r="175" spans="1:9" s="4" customFormat="1" ht="12.75" customHeight="1">
      <c r="A175" s="49"/>
      <c r="B175" s="223" t="s">
        <v>267</v>
      </c>
      <c r="C175" s="35"/>
      <c r="D175" s="31" t="s">
        <v>20</v>
      </c>
      <c r="E175" s="31" t="s">
        <v>225</v>
      </c>
      <c r="F175" s="35" t="s">
        <v>317</v>
      </c>
      <c r="G175" s="31"/>
      <c r="H175" s="65">
        <f t="shared" si="6"/>
        <v>200</v>
      </c>
      <c r="I175" s="71"/>
    </row>
    <row r="176" spans="1:9" s="4" customFormat="1" ht="12.75" customHeight="1">
      <c r="A176" s="49"/>
      <c r="B176" s="223" t="s">
        <v>267</v>
      </c>
      <c r="C176" s="35"/>
      <c r="D176" s="31" t="s">
        <v>20</v>
      </c>
      <c r="E176" s="31" t="s">
        <v>225</v>
      </c>
      <c r="F176" s="35" t="s">
        <v>318</v>
      </c>
      <c r="G176" s="31"/>
      <c r="H176" s="65">
        <f t="shared" si="6"/>
        <v>200</v>
      </c>
      <c r="I176" s="71"/>
    </row>
    <row r="177" spans="1:9" ht="12.75" customHeight="1">
      <c r="A177" s="29"/>
      <c r="B177" s="223" t="s">
        <v>333</v>
      </c>
      <c r="C177" s="31"/>
      <c r="D177" s="31" t="s">
        <v>20</v>
      </c>
      <c r="E177" s="31" t="s">
        <v>225</v>
      </c>
      <c r="F177" s="35" t="s">
        <v>334</v>
      </c>
      <c r="G177" s="31"/>
      <c r="H177" s="65">
        <f>H178</f>
        <v>200</v>
      </c>
      <c r="I177" s="72"/>
    </row>
    <row r="178" spans="1:9" ht="25.5" customHeight="1">
      <c r="A178" s="29"/>
      <c r="B178" s="223" t="s">
        <v>73</v>
      </c>
      <c r="C178" s="31"/>
      <c r="D178" s="31" t="s">
        <v>20</v>
      </c>
      <c r="E178" s="31" t="s">
        <v>225</v>
      </c>
      <c r="F178" s="35" t="s">
        <v>334</v>
      </c>
      <c r="G178" s="31" t="s">
        <v>101</v>
      </c>
      <c r="H178" s="65">
        <f>H179</f>
        <v>200</v>
      </c>
      <c r="I178" s="72"/>
    </row>
    <row r="179" spans="1:9" ht="25.5" customHeight="1">
      <c r="A179" s="29"/>
      <c r="B179" s="223" t="s">
        <v>74</v>
      </c>
      <c r="C179" s="31"/>
      <c r="D179" s="31" t="s">
        <v>20</v>
      </c>
      <c r="E179" s="31" t="s">
        <v>225</v>
      </c>
      <c r="F179" s="35" t="s">
        <v>334</v>
      </c>
      <c r="G179" s="31" t="s">
        <v>75</v>
      </c>
      <c r="H179" s="65">
        <v>200</v>
      </c>
      <c r="I179" s="72"/>
    </row>
    <row r="180" spans="1:9" ht="15" customHeight="1">
      <c r="A180" s="20" t="s">
        <v>26</v>
      </c>
      <c r="B180" s="220" t="s">
        <v>22</v>
      </c>
      <c r="C180" s="50"/>
      <c r="D180" s="50" t="s">
        <v>23</v>
      </c>
      <c r="E180" s="50"/>
      <c r="F180" s="50" t="s">
        <v>80</v>
      </c>
      <c r="G180" s="50" t="s">
        <v>80</v>
      </c>
      <c r="H180" s="69">
        <f>H181+H215+H283</f>
        <v>45704.38</v>
      </c>
      <c r="I180" s="67"/>
    </row>
    <row r="181" spans="1:8" ht="12.75">
      <c r="A181" s="23"/>
      <c r="B181" s="221" t="s">
        <v>90</v>
      </c>
      <c r="C181" s="25"/>
      <c r="D181" s="25" t="s">
        <v>23</v>
      </c>
      <c r="E181" s="24" t="s">
        <v>91</v>
      </c>
      <c r="F181" s="25"/>
      <c r="G181" s="25"/>
      <c r="H181" s="62">
        <f>H182+H209</f>
        <v>1382</v>
      </c>
    </row>
    <row r="182" spans="1:8" ht="51" customHeight="1">
      <c r="A182" s="51"/>
      <c r="B182" s="230" t="s">
        <v>78</v>
      </c>
      <c r="C182" s="28"/>
      <c r="D182" s="28" t="s">
        <v>23</v>
      </c>
      <c r="E182" s="27" t="s">
        <v>91</v>
      </c>
      <c r="F182" s="27" t="s">
        <v>79</v>
      </c>
      <c r="G182" s="28"/>
      <c r="H182" s="63">
        <f>H183+H191+H204</f>
        <v>800</v>
      </c>
    </row>
    <row r="183" spans="1:8" ht="40.5" customHeight="1" hidden="1">
      <c r="A183" s="51"/>
      <c r="B183" s="227" t="s">
        <v>81</v>
      </c>
      <c r="C183" s="32"/>
      <c r="D183" s="32" t="s">
        <v>23</v>
      </c>
      <c r="E183" s="31" t="s">
        <v>91</v>
      </c>
      <c r="F183" s="31" t="s">
        <v>82</v>
      </c>
      <c r="G183" s="31" t="s">
        <v>51</v>
      </c>
      <c r="H183" s="64">
        <f>H184</f>
        <v>0</v>
      </c>
    </row>
    <row r="184" spans="1:8" ht="39" customHeight="1" hidden="1">
      <c r="A184" s="51"/>
      <c r="B184" s="227" t="s">
        <v>511</v>
      </c>
      <c r="C184" s="32"/>
      <c r="D184" s="32" t="s">
        <v>23</v>
      </c>
      <c r="E184" s="31" t="s">
        <v>91</v>
      </c>
      <c r="F184" s="31" t="s">
        <v>84</v>
      </c>
      <c r="G184" s="31" t="s">
        <v>51</v>
      </c>
      <c r="H184" s="64">
        <f>H188+H185</f>
        <v>0</v>
      </c>
    </row>
    <row r="185" spans="1:8" ht="41.25" customHeight="1" hidden="1">
      <c r="A185" s="12"/>
      <c r="B185" s="234" t="s">
        <v>512</v>
      </c>
      <c r="C185" s="31"/>
      <c r="D185" s="31" t="s">
        <v>23</v>
      </c>
      <c r="E185" s="31" t="s">
        <v>91</v>
      </c>
      <c r="F185" s="31" t="s">
        <v>93</v>
      </c>
      <c r="G185" s="14"/>
      <c r="H185" s="65">
        <f>H187</f>
        <v>0</v>
      </c>
    </row>
    <row r="186" spans="1:8" ht="25.5" hidden="1">
      <c r="A186" s="51"/>
      <c r="B186" s="235" t="s">
        <v>87</v>
      </c>
      <c r="C186" s="32"/>
      <c r="D186" s="32" t="s">
        <v>23</v>
      </c>
      <c r="E186" s="31" t="s">
        <v>91</v>
      </c>
      <c r="F186" s="31" t="s">
        <v>93</v>
      </c>
      <c r="G186" s="31" t="s">
        <v>94</v>
      </c>
      <c r="H186" s="65">
        <f>H187</f>
        <v>0</v>
      </c>
    </row>
    <row r="187" spans="1:8" ht="12.75" hidden="1">
      <c r="A187" s="12"/>
      <c r="B187" s="234" t="s">
        <v>88</v>
      </c>
      <c r="C187" s="31"/>
      <c r="D187" s="31" t="s">
        <v>23</v>
      </c>
      <c r="E187" s="31" t="s">
        <v>91</v>
      </c>
      <c r="F187" s="31" t="s">
        <v>93</v>
      </c>
      <c r="G187" s="14">
        <v>410</v>
      </c>
      <c r="H187" s="65">
        <v>0</v>
      </c>
    </row>
    <row r="188" spans="1:8" s="2" customFormat="1" ht="41.25" customHeight="1" hidden="1">
      <c r="A188" s="51"/>
      <c r="B188" s="227" t="s">
        <v>85</v>
      </c>
      <c r="C188" s="32"/>
      <c r="D188" s="32" t="s">
        <v>23</v>
      </c>
      <c r="E188" s="31" t="s">
        <v>91</v>
      </c>
      <c r="F188" s="31" t="s">
        <v>86</v>
      </c>
      <c r="G188" s="31"/>
      <c r="H188" s="65">
        <f>H189</f>
        <v>0</v>
      </c>
    </row>
    <row r="189" spans="1:8" s="2" customFormat="1" ht="25.5" customHeight="1" hidden="1">
      <c r="A189" s="51"/>
      <c r="B189" s="235" t="s">
        <v>87</v>
      </c>
      <c r="C189" s="32"/>
      <c r="D189" s="32" t="s">
        <v>23</v>
      </c>
      <c r="E189" s="31" t="s">
        <v>91</v>
      </c>
      <c r="F189" s="31" t="s">
        <v>86</v>
      </c>
      <c r="G189" s="31" t="s">
        <v>94</v>
      </c>
      <c r="H189" s="65">
        <f>H190</f>
        <v>0</v>
      </c>
    </row>
    <row r="190" spans="1:8" s="2" customFormat="1" ht="14.25" hidden="1">
      <c r="A190" s="51"/>
      <c r="B190" s="234" t="s">
        <v>88</v>
      </c>
      <c r="C190" s="28"/>
      <c r="D190" s="32" t="s">
        <v>23</v>
      </c>
      <c r="E190" s="31" t="s">
        <v>91</v>
      </c>
      <c r="F190" s="31" t="s">
        <v>86</v>
      </c>
      <c r="G190" s="31" t="s">
        <v>89</v>
      </c>
      <c r="H190" s="65">
        <v>0</v>
      </c>
    </row>
    <row r="191" spans="1:8" ht="38.25">
      <c r="A191" s="51"/>
      <c r="B191" s="227" t="s">
        <v>95</v>
      </c>
      <c r="C191" s="32"/>
      <c r="D191" s="32" t="s">
        <v>23</v>
      </c>
      <c r="E191" s="31" t="s">
        <v>91</v>
      </c>
      <c r="F191" s="31" t="s">
        <v>96</v>
      </c>
      <c r="G191" s="28"/>
      <c r="H191" s="64">
        <f>H192</f>
        <v>800</v>
      </c>
    </row>
    <row r="192" spans="1:8" ht="25.5">
      <c r="A192" s="51"/>
      <c r="B192" s="227" t="s">
        <v>97</v>
      </c>
      <c r="C192" s="32"/>
      <c r="D192" s="32" t="s">
        <v>23</v>
      </c>
      <c r="E192" s="31" t="s">
        <v>91</v>
      </c>
      <c r="F192" s="31" t="s">
        <v>98</v>
      </c>
      <c r="G192" s="28"/>
      <c r="H192" s="64">
        <f>H199+H193+H196</f>
        <v>800</v>
      </c>
    </row>
    <row r="193" spans="1:8" ht="25.5" hidden="1">
      <c r="A193" s="51"/>
      <c r="B193" s="227" t="s">
        <v>99</v>
      </c>
      <c r="C193" s="32"/>
      <c r="D193" s="32" t="s">
        <v>23</v>
      </c>
      <c r="E193" s="31" t="s">
        <v>91</v>
      </c>
      <c r="F193" s="31" t="s">
        <v>358</v>
      </c>
      <c r="G193" s="28"/>
      <c r="H193" s="64">
        <f>H194</f>
        <v>0</v>
      </c>
    </row>
    <row r="194" spans="1:8" ht="25.5" hidden="1">
      <c r="A194" s="51"/>
      <c r="B194" s="236" t="s">
        <v>102</v>
      </c>
      <c r="C194" s="32"/>
      <c r="D194" s="32" t="s">
        <v>23</v>
      </c>
      <c r="E194" s="31" t="s">
        <v>91</v>
      </c>
      <c r="F194" s="31" t="s">
        <v>358</v>
      </c>
      <c r="G194" s="31" t="s">
        <v>103</v>
      </c>
      <c r="H194" s="65">
        <f>H195</f>
        <v>0</v>
      </c>
    </row>
    <row r="195" spans="1:8" ht="25.5" hidden="1">
      <c r="A195" s="51"/>
      <c r="B195" s="223" t="s">
        <v>104</v>
      </c>
      <c r="C195" s="32"/>
      <c r="D195" s="32" t="s">
        <v>23</v>
      </c>
      <c r="E195" s="31" t="s">
        <v>91</v>
      </c>
      <c r="F195" s="31" t="s">
        <v>358</v>
      </c>
      <c r="G195" s="32">
        <v>630</v>
      </c>
      <c r="H195" s="64">
        <v>0</v>
      </c>
    </row>
    <row r="196" spans="1:8" ht="25.5" hidden="1">
      <c r="A196" s="51"/>
      <c r="B196" s="227" t="s">
        <v>360</v>
      </c>
      <c r="C196" s="32"/>
      <c r="D196" s="32" t="s">
        <v>23</v>
      </c>
      <c r="E196" s="31" t="s">
        <v>91</v>
      </c>
      <c r="F196" s="31" t="s">
        <v>359</v>
      </c>
      <c r="G196" s="28"/>
      <c r="H196" s="64">
        <f>H197</f>
        <v>0</v>
      </c>
    </row>
    <row r="197" spans="1:8" ht="25.5" hidden="1">
      <c r="A197" s="51"/>
      <c r="B197" s="227" t="s">
        <v>73</v>
      </c>
      <c r="C197" s="32"/>
      <c r="D197" s="32" t="s">
        <v>23</v>
      </c>
      <c r="E197" s="31" t="s">
        <v>91</v>
      </c>
      <c r="F197" s="31" t="s">
        <v>359</v>
      </c>
      <c r="G197" s="32">
        <v>200</v>
      </c>
      <c r="H197" s="64">
        <f>H198</f>
        <v>0</v>
      </c>
    </row>
    <row r="198" spans="1:8" ht="25.5" hidden="1">
      <c r="A198" s="51"/>
      <c r="B198" s="223" t="s">
        <v>74</v>
      </c>
      <c r="C198" s="32"/>
      <c r="D198" s="32" t="s">
        <v>23</v>
      </c>
      <c r="E198" s="31" t="s">
        <v>91</v>
      </c>
      <c r="F198" s="31" t="s">
        <v>359</v>
      </c>
      <c r="G198" s="31" t="s">
        <v>75</v>
      </c>
      <c r="H198" s="65">
        <v>0</v>
      </c>
    </row>
    <row r="199" spans="1:8" ht="25.5">
      <c r="A199" s="51"/>
      <c r="B199" s="227" t="s">
        <v>99</v>
      </c>
      <c r="C199" s="32"/>
      <c r="D199" s="32" t="s">
        <v>23</v>
      </c>
      <c r="E199" s="31" t="s">
        <v>91</v>
      </c>
      <c r="F199" s="31" t="s">
        <v>100</v>
      </c>
      <c r="G199" s="28"/>
      <c r="H199" s="64">
        <f>H201+H203</f>
        <v>800</v>
      </c>
    </row>
    <row r="200" spans="1:8" ht="25.5">
      <c r="A200" s="51"/>
      <c r="B200" s="227" t="s">
        <v>73</v>
      </c>
      <c r="C200" s="32"/>
      <c r="D200" s="32" t="s">
        <v>23</v>
      </c>
      <c r="E200" s="31" t="s">
        <v>91</v>
      </c>
      <c r="F200" s="31" t="s">
        <v>100</v>
      </c>
      <c r="G200" s="32">
        <v>200</v>
      </c>
      <c r="H200" s="64">
        <f>H201</f>
        <v>800</v>
      </c>
    </row>
    <row r="201" spans="1:8" ht="25.5">
      <c r="A201" s="51"/>
      <c r="B201" s="223" t="s">
        <v>74</v>
      </c>
      <c r="C201" s="32"/>
      <c r="D201" s="32" t="s">
        <v>23</v>
      </c>
      <c r="E201" s="31" t="s">
        <v>91</v>
      </c>
      <c r="F201" s="31" t="s">
        <v>100</v>
      </c>
      <c r="G201" s="31" t="s">
        <v>75</v>
      </c>
      <c r="H201" s="65">
        <v>800</v>
      </c>
    </row>
    <row r="202" spans="1:8" ht="25.5" hidden="1">
      <c r="A202" s="51"/>
      <c r="B202" s="236" t="s">
        <v>102</v>
      </c>
      <c r="C202" s="32"/>
      <c r="D202" s="32" t="s">
        <v>23</v>
      </c>
      <c r="E202" s="31" t="s">
        <v>91</v>
      </c>
      <c r="F202" s="31" t="s">
        <v>100</v>
      </c>
      <c r="G202" s="31" t="s">
        <v>103</v>
      </c>
      <c r="H202" s="65">
        <f>H203</f>
        <v>0</v>
      </c>
    </row>
    <row r="203" spans="1:8" ht="25.5" hidden="1">
      <c r="A203" s="51"/>
      <c r="B203" s="223" t="s">
        <v>104</v>
      </c>
      <c r="C203" s="32"/>
      <c r="D203" s="32" t="s">
        <v>23</v>
      </c>
      <c r="E203" s="31" t="s">
        <v>91</v>
      </c>
      <c r="F203" s="31" t="s">
        <v>100</v>
      </c>
      <c r="G203" s="32">
        <v>630</v>
      </c>
      <c r="H203" s="64">
        <v>0</v>
      </c>
    </row>
    <row r="204" spans="1:8" ht="25.5" hidden="1">
      <c r="A204" s="51"/>
      <c r="B204" s="227" t="s">
        <v>106</v>
      </c>
      <c r="C204" s="32"/>
      <c r="D204" s="32" t="s">
        <v>23</v>
      </c>
      <c r="E204" s="31" t="s">
        <v>91</v>
      </c>
      <c r="F204" s="31" t="s">
        <v>107</v>
      </c>
      <c r="G204" s="32"/>
      <c r="H204" s="64">
        <f>H205</f>
        <v>0</v>
      </c>
    </row>
    <row r="205" spans="1:8" ht="25.5" hidden="1">
      <c r="A205" s="51"/>
      <c r="B205" s="227" t="s">
        <v>108</v>
      </c>
      <c r="C205" s="32"/>
      <c r="D205" s="32" t="s">
        <v>23</v>
      </c>
      <c r="E205" s="31" t="s">
        <v>91</v>
      </c>
      <c r="F205" s="31" t="s">
        <v>109</v>
      </c>
      <c r="G205" s="32"/>
      <c r="H205" s="64">
        <f>H206</f>
        <v>0</v>
      </c>
    </row>
    <row r="206" spans="1:8" ht="25.5" hidden="1">
      <c r="A206" s="51"/>
      <c r="B206" s="227" t="s">
        <v>112</v>
      </c>
      <c r="C206" s="32"/>
      <c r="D206" s="32" t="s">
        <v>23</v>
      </c>
      <c r="E206" s="31" t="s">
        <v>91</v>
      </c>
      <c r="F206" s="31" t="s">
        <v>113</v>
      </c>
      <c r="G206" s="32"/>
      <c r="H206" s="64">
        <f>H207</f>
        <v>0</v>
      </c>
    </row>
    <row r="207" spans="1:8" ht="25.5" hidden="1">
      <c r="A207" s="51"/>
      <c r="B207" s="233" t="s">
        <v>73</v>
      </c>
      <c r="C207" s="32"/>
      <c r="D207" s="32" t="s">
        <v>23</v>
      </c>
      <c r="E207" s="31" t="s">
        <v>91</v>
      </c>
      <c r="F207" s="31" t="s">
        <v>113</v>
      </c>
      <c r="G207" s="32">
        <v>200</v>
      </c>
      <c r="H207" s="64">
        <f>H208</f>
        <v>0</v>
      </c>
    </row>
    <row r="208" spans="1:8" ht="25.5" hidden="1">
      <c r="A208" s="51"/>
      <c r="B208" s="223" t="s">
        <v>74</v>
      </c>
      <c r="C208" s="32"/>
      <c r="D208" s="32" t="s">
        <v>23</v>
      </c>
      <c r="E208" s="31" t="s">
        <v>91</v>
      </c>
      <c r="F208" s="31" t="s">
        <v>113</v>
      </c>
      <c r="G208" s="31" t="s">
        <v>75</v>
      </c>
      <c r="H208" s="64">
        <f>2000-1000-1000</f>
        <v>0</v>
      </c>
    </row>
    <row r="209" spans="1:8" ht="51" customHeight="1">
      <c r="A209" s="51"/>
      <c r="B209" s="230" t="s">
        <v>152</v>
      </c>
      <c r="C209" s="28"/>
      <c r="D209" s="28" t="s">
        <v>23</v>
      </c>
      <c r="E209" s="27" t="s">
        <v>91</v>
      </c>
      <c r="F209" s="37" t="s">
        <v>228</v>
      </c>
      <c r="G209" s="28"/>
      <c r="H209" s="63">
        <f>H210</f>
        <v>582</v>
      </c>
    </row>
    <row r="210" spans="1:8" ht="25.5">
      <c r="A210" s="51"/>
      <c r="B210" s="227" t="s">
        <v>237</v>
      </c>
      <c r="C210" s="32"/>
      <c r="D210" s="32" t="s">
        <v>23</v>
      </c>
      <c r="E210" s="31" t="s">
        <v>91</v>
      </c>
      <c r="F210" s="31" t="s">
        <v>238</v>
      </c>
      <c r="G210" s="28"/>
      <c r="H210" s="64">
        <f>H211</f>
        <v>582</v>
      </c>
    </row>
    <row r="211" spans="1:8" ht="25.5">
      <c r="A211" s="51"/>
      <c r="B211" s="227" t="s">
        <v>239</v>
      </c>
      <c r="C211" s="32"/>
      <c r="D211" s="32" t="s">
        <v>23</v>
      </c>
      <c r="E211" s="31" t="s">
        <v>91</v>
      </c>
      <c r="F211" s="31" t="s">
        <v>240</v>
      </c>
      <c r="G211" s="28"/>
      <c r="H211" s="64">
        <f>H212</f>
        <v>582</v>
      </c>
    </row>
    <row r="212" spans="1:8" ht="12.75" customHeight="1">
      <c r="A212" s="51"/>
      <c r="B212" s="227" t="s">
        <v>241</v>
      </c>
      <c r="C212" s="32"/>
      <c r="D212" s="32" t="s">
        <v>23</v>
      </c>
      <c r="E212" s="31" t="s">
        <v>91</v>
      </c>
      <c r="F212" s="31" t="s">
        <v>242</v>
      </c>
      <c r="G212" s="31"/>
      <c r="H212" s="64">
        <f>H214</f>
        <v>582</v>
      </c>
    </row>
    <row r="213" spans="1:8" ht="25.5">
      <c r="A213" s="51"/>
      <c r="B213" s="227" t="s">
        <v>73</v>
      </c>
      <c r="C213" s="32"/>
      <c r="D213" s="32" t="s">
        <v>23</v>
      </c>
      <c r="E213" s="31" t="s">
        <v>91</v>
      </c>
      <c r="F213" s="31" t="s">
        <v>242</v>
      </c>
      <c r="G213" s="31" t="s">
        <v>101</v>
      </c>
      <c r="H213" s="64">
        <f>H214</f>
        <v>582</v>
      </c>
    </row>
    <row r="214" spans="1:8" ht="25.5">
      <c r="A214" s="51"/>
      <c r="B214" s="223" t="s">
        <v>74</v>
      </c>
      <c r="C214" s="32"/>
      <c r="D214" s="32" t="s">
        <v>23</v>
      </c>
      <c r="E214" s="31" t="s">
        <v>91</v>
      </c>
      <c r="F214" s="31" t="s">
        <v>242</v>
      </c>
      <c r="G214" s="31" t="s">
        <v>75</v>
      </c>
      <c r="H214" s="64">
        <f>1000-94-24-300</f>
        <v>582</v>
      </c>
    </row>
    <row r="215" spans="1:8" ht="12.75">
      <c r="A215" s="23"/>
      <c r="B215" s="221" t="s">
        <v>195</v>
      </c>
      <c r="C215" s="25"/>
      <c r="D215" s="25" t="s">
        <v>23</v>
      </c>
      <c r="E215" s="24" t="s">
        <v>196</v>
      </c>
      <c r="F215" s="25"/>
      <c r="G215" s="25"/>
      <c r="H215" s="62">
        <f>H216+H271+H276</f>
        <v>24673.879999999997</v>
      </c>
    </row>
    <row r="216" spans="1:9" ht="76.5" customHeight="1">
      <c r="A216" s="45"/>
      <c r="B216" s="230" t="s">
        <v>150</v>
      </c>
      <c r="C216" s="28"/>
      <c r="D216" s="28" t="s">
        <v>23</v>
      </c>
      <c r="E216" s="27" t="s">
        <v>196</v>
      </c>
      <c r="F216" s="28" t="s">
        <v>188</v>
      </c>
      <c r="G216" s="27" t="s">
        <v>51</v>
      </c>
      <c r="H216" s="63">
        <f>H217+H244+H266</f>
        <v>10810.88</v>
      </c>
      <c r="I216" s="73"/>
    </row>
    <row r="217" spans="1:9" ht="25.5">
      <c r="A217" s="45"/>
      <c r="B217" s="227" t="s">
        <v>189</v>
      </c>
      <c r="C217" s="32"/>
      <c r="D217" s="32" t="s">
        <v>23</v>
      </c>
      <c r="E217" s="31" t="s">
        <v>196</v>
      </c>
      <c r="F217" s="32" t="s">
        <v>190</v>
      </c>
      <c r="G217" s="31" t="s">
        <v>51</v>
      </c>
      <c r="H217" s="64">
        <f>H218</f>
        <v>10080.88</v>
      </c>
      <c r="I217" s="73"/>
    </row>
    <row r="218" spans="1:9" ht="12.75" customHeight="1">
      <c r="A218" s="45"/>
      <c r="B218" s="227" t="s">
        <v>191</v>
      </c>
      <c r="C218" s="32"/>
      <c r="D218" s="32" t="s">
        <v>23</v>
      </c>
      <c r="E218" s="31" t="s">
        <v>196</v>
      </c>
      <c r="F218" s="32" t="s">
        <v>192</v>
      </c>
      <c r="G218" s="31" t="s">
        <v>51</v>
      </c>
      <c r="H218" s="64">
        <f>H219+H241+H238+H224+H227+H232+H235</f>
        <v>10080.88</v>
      </c>
      <c r="I218" s="73"/>
    </row>
    <row r="219" spans="1:9" s="5" customFormat="1" ht="38.25" customHeight="1">
      <c r="A219" s="29"/>
      <c r="B219" s="227" t="s">
        <v>193</v>
      </c>
      <c r="C219" s="32"/>
      <c r="D219" s="32" t="s">
        <v>23</v>
      </c>
      <c r="E219" s="31" t="s">
        <v>196</v>
      </c>
      <c r="F219" s="32" t="s">
        <v>194</v>
      </c>
      <c r="G219" s="31"/>
      <c r="H219" s="65">
        <f>H220+H222</f>
        <v>1132.6100000000001</v>
      </c>
      <c r="I219" s="74"/>
    </row>
    <row r="220" spans="1:9" s="5" customFormat="1" ht="25.5" customHeight="1">
      <c r="A220" s="29"/>
      <c r="B220" s="235" t="s">
        <v>87</v>
      </c>
      <c r="C220" s="32"/>
      <c r="D220" s="32" t="s">
        <v>23</v>
      </c>
      <c r="E220" s="31" t="s">
        <v>196</v>
      </c>
      <c r="F220" s="32" t="s">
        <v>194</v>
      </c>
      <c r="G220" s="31" t="s">
        <v>94</v>
      </c>
      <c r="H220" s="65">
        <f>H221</f>
        <v>1117.5100000000002</v>
      </c>
      <c r="I220" s="74"/>
    </row>
    <row r="221" spans="1:9" s="5" customFormat="1" ht="12.75" customHeight="1">
      <c r="A221" s="29"/>
      <c r="B221" s="234" t="s">
        <v>88</v>
      </c>
      <c r="C221" s="32"/>
      <c r="D221" s="32" t="s">
        <v>23</v>
      </c>
      <c r="E221" s="31" t="s">
        <v>196</v>
      </c>
      <c r="F221" s="32" t="s">
        <v>194</v>
      </c>
      <c r="G221" s="31" t="s">
        <v>89</v>
      </c>
      <c r="H221" s="65">
        <f>624+200+336-15.1+170.61-198</f>
        <v>1117.5100000000002</v>
      </c>
      <c r="I221" s="74"/>
    </row>
    <row r="222" spans="1:9" s="5" customFormat="1" ht="12.75" customHeight="1">
      <c r="A222" s="29"/>
      <c r="B222" s="237" t="s">
        <v>124</v>
      </c>
      <c r="C222" s="32"/>
      <c r="D222" s="32" t="s">
        <v>23</v>
      </c>
      <c r="E222" s="31" t="s">
        <v>196</v>
      </c>
      <c r="F222" s="32" t="s">
        <v>194</v>
      </c>
      <c r="G222" s="31" t="s">
        <v>125</v>
      </c>
      <c r="H222" s="65">
        <f>H223</f>
        <v>15.1</v>
      </c>
      <c r="I222" s="74"/>
    </row>
    <row r="223" spans="1:9" s="5" customFormat="1" ht="12.75" customHeight="1">
      <c r="A223" s="29"/>
      <c r="B223" s="223" t="s">
        <v>307</v>
      </c>
      <c r="C223" s="32"/>
      <c r="D223" s="32" t="s">
        <v>23</v>
      </c>
      <c r="E223" s="31" t="s">
        <v>196</v>
      </c>
      <c r="F223" s="32" t="s">
        <v>194</v>
      </c>
      <c r="G223" s="31" t="s">
        <v>308</v>
      </c>
      <c r="H223" s="65">
        <v>15.1</v>
      </c>
      <c r="I223" s="74"/>
    </row>
    <row r="224" spans="1:9" s="5" customFormat="1" ht="39.75" customHeight="1" hidden="1">
      <c r="A224" s="29"/>
      <c r="B224" s="227" t="s">
        <v>213</v>
      </c>
      <c r="C224" s="32"/>
      <c r="D224" s="32" t="s">
        <v>23</v>
      </c>
      <c r="E224" s="31" t="s">
        <v>196</v>
      </c>
      <c r="F224" s="32" t="s">
        <v>477</v>
      </c>
      <c r="G224" s="31"/>
      <c r="H224" s="65">
        <f>H226</f>
        <v>0</v>
      </c>
      <c r="I224" s="74"/>
    </row>
    <row r="225" spans="1:9" s="5" customFormat="1" ht="28.5" customHeight="1" hidden="1">
      <c r="A225" s="29"/>
      <c r="B225" s="227" t="s">
        <v>73</v>
      </c>
      <c r="C225" s="32"/>
      <c r="D225" s="32" t="s">
        <v>23</v>
      </c>
      <c r="E225" s="31" t="s">
        <v>196</v>
      </c>
      <c r="F225" s="32" t="s">
        <v>477</v>
      </c>
      <c r="G225" s="31" t="s">
        <v>101</v>
      </c>
      <c r="H225" s="65">
        <f>H226</f>
        <v>0</v>
      </c>
      <c r="I225" s="74"/>
    </row>
    <row r="226" spans="1:9" s="5" customFormat="1" ht="12.75" customHeight="1" hidden="1">
      <c r="A226" s="29"/>
      <c r="B226" s="223" t="s">
        <v>74</v>
      </c>
      <c r="C226" s="32"/>
      <c r="D226" s="32" t="s">
        <v>23</v>
      </c>
      <c r="E226" s="31" t="s">
        <v>196</v>
      </c>
      <c r="F226" s="32" t="s">
        <v>477</v>
      </c>
      <c r="G226" s="31" t="s">
        <v>75</v>
      </c>
      <c r="H226" s="65">
        <f>750-750</f>
        <v>0</v>
      </c>
      <c r="I226" s="74"/>
    </row>
    <row r="227" spans="1:9" s="5" customFormat="1" ht="12.75" customHeight="1">
      <c r="A227" s="29"/>
      <c r="B227" s="227" t="s">
        <v>199</v>
      </c>
      <c r="C227" s="32"/>
      <c r="D227" s="32" t="s">
        <v>23</v>
      </c>
      <c r="E227" s="31" t="s">
        <v>196</v>
      </c>
      <c r="F227" s="32" t="s">
        <v>200</v>
      </c>
      <c r="G227" s="31"/>
      <c r="H227" s="65">
        <f>H229+H231</f>
        <v>203.74000000000007</v>
      </c>
      <c r="I227" s="74"/>
    </row>
    <row r="228" spans="1:9" s="5" customFormat="1" ht="12.75" customHeight="1">
      <c r="A228" s="29"/>
      <c r="B228" s="227" t="s">
        <v>73</v>
      </c>
      <c r="C228" s="32"/>
      <c r="D228" s="32" t="s">
        <v>23</v>
      </c>
      <c r="E228" s="31" t="s">
        <v>196</v>
      </c>
      <c r="F228" s="32" t="s">
        <v>200</v>
      </c>
      <c r="G228" s="31" t="s">
        <v>101</v>
      </c>
      <c r="H228" s="65">
        <f>H229</f>
        <v>194.94000000000005</v>
      </c>
      <c r="I228" s="74"/>
    </row>
    <row r="229" spans="1:9" s="5" customFormat="1" ht="25.5" customHeight="1">
      <c r="A229" s="29"/>
      <c r="B229" s="223" t="s">
        <v>74</v>
      </c>
      <c r="C229" s="32"/>
      <c r="D229" s="32" t="s">
        <v>23</v>
      </c>
      <c r="E229" s="31" t="s">
        <v>196</v>
      </c>
      <c r="F229" s="32" t="s">
        <v>200</v>
      </c>
      <c r="G229" s="31" t="s">
        <v>75</v>
      </c>
      <c r="H229" s="65">
        <f>3000-1000-450-346.26-6.3-2.5-1000</f>
        <v>194.94000000000005</v>
      </c>
      <c r="I229" s="74"/>
    </row>
    <row r="230" spans="1:9" s="5" customFormat="1" ht="12.75" customHeight="1">
      <c r="A230" s="29"/>
      <c r="B230" s="237" t="s">
        <v>124</v>
      </c>
      <c r="C230" s="32"/>
      <c r="D230" s="32" t="s">
        <v>23</v>
      </c>
      <c r="E230" s="31" t="s">
        <v>196</v>
      </c>
      <c r="F230" s="32" t="s">
        <v>200</v>
      </c>
      <c r="G230" s="31" t="s">
        <v>125</v>
      </c>
      <c r="H230" s="65">
        <f>H231</f>
        <v>8.8</v>
      </c>
      <c r="I230" s="74"/>
    </row>
    <row r="231" spans="1:9" s="5" customFormat="1" ht="12.75" customHeight="1">
      <c r="A231" s="29"/>
      <c r="B231" s="223" t="s">
        <v>307</v>
      </c>
      <c r="C231" s="32"/>
      <c r="D231" s="32" t="s">
        <v>23</v>
      </c>
      <c r="E231" s="31" t="s">
        <v>196</v>
      </c>
      <c r="F231" s="32" t="s">
        <v>200</v>
      </c>
      <c r="G231" s="31" t="s">
        <v>308</v>
      </c>
      <c r="H231" s="65">
        <f>6.3+2.5</f>
        <v>8.8</v>
      </c>
      <c r="I231" s="74"/>
    </row>
    <row r="232" spans="1:9" s="5" customFormat="1" ht="25.5" customHeight="1" hidden="1">
      <c r="A232" s="29"/>
      <c r="B232" s="237" t="s">
        <v>445</v>
      </c>
      <c r="C232" s="32"/>
      <c r="D232" s="32" t="s">
        <v>23</v>
      </c>
      <c r="E232" s="31" t="s">
        <v>196</v>
      </c>
      <c r="F232" s="32" t="s">
        <v>475</v>
      </c>
      <c r="G232" s="31"/>
      <c r="H232" s="65">
        <f>H233</f>
        <v>0</v>
      </c>
      <c r="I232" s="74"/>
    </row>
    <row r="233" spans="1:9" s="5" customFormat="1" ht="25.5" customHeight="1" hidden="1">
      <c r="A233" s="29"/>
      <c r="B233" s="237" t="s">
        <v>124</v>
      </c>
      <c r="C233" s="32"/>
      <c r="D233" s="32" t="s">
        <v>23</v>
      </c>
      <c r="E233" s="31" t="s">
        <v>196</v>
      </c>
      <c r="F233" s="32" t="s">
        <v>475</v>
      </c>
      <c r="G233" s="31" t="s">
        <v>125</v>
      </c>
      <c r="H233" s="65">
        <f>H234</f>
        <v>0</v>
      </c>
      <c r="I233" s="74"/>
    </row>
    <row r="234" spans="1:9" s="5" customFormat="1" ht="38.25" customHeight="1" hidden="1">
      <c r="A234" s="29"/>
      <c r="B234" s="237" t="s">
        <v>548</v>
      </c>
      <c r="C234" s="32"/>
      <c r="D234" s="32" t="s">
        <v>23</v>
      </c>
      <c r="E234" s="31" t="s">
        <v>196</v>
      </c>
      <c r="F234" s="32" t="s">
        <v>475</v>
      </c>
      <c r="G234" s="31" t="s">
        <v>24</v>
      </c>
      <c r="H234" s="65">
        <v>0</v>
      </c>
      <c r="I234" s="74"/>
    </row>
    <row r="235" spans="1:9" s="5" customFormat="1" ht="38.25" customHeight="1">
      <c r="A235" s="29"/>
      <c r="B235" s="227" t="s">
        <v>193</v>
      </c>
      <c r="C235" s="32"/>
      <c r="D235" s="32" t="s">
        <v>23</v>
      </c>
      <c r="E235" s="31" t="s">
        <v>196</v>
      </c>
      <c r="F235" s="32" t="s">
        <v>476</v>
      </c>
      <c r="G235" s="31"/>
      <c r="H235" s="65">
        <f>H237</f>
        <v>8171</v>
      </c>
      <c r="I235" s="74"/>
    </row>
    <row r="236" spans="1:9" s="5" customFormat="1" ht="25.5">
      <c r="A236" s="29"/>
      <c r="B236" s="235" t="s">
        <v>87</v>
      </c>
      <c r="C236" s="32"/>
      <c r="D236" s="32" t="s">
        <v>23</v>
      </c>
      <c r="E236" s="31" t="s">
        <v>196</v>
      </c>
      <c r="F236" s="32" t="s">
        <v>476</v>
      </c>
      <c r="G236" s="31" t="s">
        <v>94</v>
      </c>
      <c r="H236" s="65">
        <f>H237</f>
        <v>8171</v>
      </c>
      <c r="I236" s="74"/>
    </row>
    <row r="237" spans="1:9" s="5" customFormat="1" ht="12.75" customHeight="1">
      <c r="A237" s="29"/>
      <c r="B237" s="234" t="s">
        <v>88</v>
      </c>
      <c r="C237" s="32"/>
      <c r="D237" s="32" t="s">
        <v>23</v>
      </c>
      <c r="E237" s="31" t="s">
        <v>196</v>
      </c>
      <c r="F237" s="32" t="s">
        <v>476</v>
      </c>
      <c r="G237" s="31" t="s">
        <v>89</v>
      </c>
      <c r="H237" s="65">
        <f>7093-7093+161+6886+46+2078-1000</f>
        <v>8171</v>
      </c>
      <c r="I237" s="74"/>
    </row>
    <row r="238" spans="1:9" s="5" customFormat="1" ht="25.5">
      <c r="A238" s="29"/>
      <c r="B238" s="237" t="s">
        <v>445</v>
      </c>
      <c r="C238" s="32"/>
      <c r="D238" s="32" t="s">
        <v>23</v>
      </c>
      <c r="E238" s="31" t="s">
        <v>196</v>
      </c>
      <c r="F238" s="32" t="s">
        <v>444</v>
      </c>
      <c r="G238" s="31"/>
      <c r="H238" s="65">
        <f>H239</f>
        <v>94</v>
      </c>
      <c r="I238" s="74"/>
    </row>
    <row r="239" spans="1:9" s="5" customFormat="1" ht="12.75" customHeight="1">
      <c r="A239" s="29"/>
      <c r="B239" s="237" t="s">
        <v>124</v>
      </c>
      <c r="C239" s="32"/>
      <c r="D239" s="32" t="s">
        <v>23</v>
      </c>
      <c r="E239" s="31" t="s">
        <v>196</v>
      </c>
      <c r="F239" s="32" t="s">
        <v>444</v>
      </c>
      <c r="G239" s="31" t="s">
        <v>125</v>
      </c>
      <c r="H239" s="65">
        <f>H240</f>
        <v>94</v>
      </c>
      <c r="I239" s="74"/>
    </row>
    <row r="240" spans="1:9" s="5" customFormat="1" ht="38.25">
      <c r="A240" s="29"/>
      <c r="B240" s="237" t="s">
        <v>548</v>
      </c>
      <c r="C240" s="32"/>
      <c r="D240" s="32" t="s">
        <v>23</v>
      </c>
      <c r="E240" s="31" t="s">
        <v>196</v>
      </c>
      <c r="F240" s="32" t="s">
        <v>444</v>
      </c>
      <c r="G240" s="31" t="s">
        <v>24</v>
      </c>
      <c r="H240" s="65">
        <v>94</v>
      </c>
      <c r="I240" s="74"/>
    </row>
    <row r="241" spans="1:9" s="5" customFormat="1" ht="38.25" customHeight="1">
      <c r="A241" s="29"/>
      <c r="B241" s="227" t="s">
        <v>193</v>
      </c>
      <c r="C241" s="32"/>
      <c r="D241" s="32" t="s">
        <v>23</v>
      </c>
      <c r="E241" s="31" t="s">
        <v>196</v>
      </c>
      <c r="F241" s="32" t="s">
        <v>197</v>
      </c>
      <c r="G241" s="31"/>
      <c r="H241" s="65">
        <f>H243</f>
        <v>479.52999999999975</v>
      </c>
      <c r="I241" s="74"/>
    </row>
    <row r="242" spans="1:9" s="5" customFormat="1" ht="25.5">
      <c r="A242" s="29"/>
      <c r="B242" s="235" t="s">
        <v>87</v>
      </c>
      <c r="C242" s="32"/>
      <c r="D242" s="32" t="s">
        <v>23</v>
      </c>
      <c r="E242" s="31" t="s">
        <v>196</v>
      </c>
      <c r="F242" s="32" t="s">
        <v>197</v>
      </c>
      <c r="G242" s="31" t="s">
        <v>94</v>
      </c>
      <c r="H242" s="65">
        <f>H243</f>
        <v>479.52999999999975</v>
      </c>
      <c r="I242" s="74"/>
    </row>
    <row r="243" spans="1:9" s="5" customFormat="1" ht="12.75" customHeight="1">
      <c r="A243" s="29"/>
      <c r="B243" s="234" t="s">
        <v>88</v>
      </c>
      <c r="C243" s="32"/>
      <c r="D243" s="32" t="s">
        <v>23</v>
      </c>
      <c r="E243" s="31" t="s">
        <v>196</v>
      </c>
      <c r="F243" s="32" t="s">
        <v>197</v>
      </c>
      <c r="G243" s="31" t="s">
        <v>89</v>
      </c>
      <c r="H243" s="65">
        <f>2470.14+180-2170.61</f>
        <v>479.52999999999975</v>
      </c>
      <c r="I243" s="74"/>
    </row>
    <row r="244" spans="1:8" ht="25.5">
      <c r="A244" s="29"/>
      <c r="B244" s="227" t="s">
        <v>201</v>
      </c>
      <c r="C244" s="32"/>
      <c r="D244" s="32" t="s">
        <v>23</v>
      </c>
      <c r="E244" s="31" t="s">
        <v>196</v>
      </c>
      <c r="F244" s="32" t="s">
        <v>202</v>
      </c>
      <c r="G244" s="31"/>
      <c r="H244" s="64">
        <f>H245</f>
        <v>530</v>
      </c>
    </row>
    <row r="245" spans="1:9" ht="12.75">
      <c r="A245" s="45"/>
      <c r="B245" s="227" t="s">
        <v>203</v>
      </c>
      <c r="C245" s="32"/>
      <c r="D245" s="32" t="s">
        <v>23</v>
      </c>
      <c r="E245" s="31" t="s">
        <v>196</v>
      </c>
      <c r="F245" s="32" t="s">
        <v>204</v>
      </c>
      <c r="G245" s="31" t="s">
        <v>51</v>
      </c>
      <c r="H245" s="64">
        <f>H251+H246+H257+H260+H263+H254</f>
        <v>530</v>
      </c>
      <c r="I245" s="73"/>
    </row>
    <row r="246" spans="1:9" ht="25.5" hidden="1">
      <c r="A246" s="45"/>
      <c r="B246" s="223" t="s">
        <v>205</v>
      </c>
      <c r="C246" s="32"/>
      <c r="D246" s="32" t="s">
        <v>23</v>
      </c>
      <c r="E246" s="31" t="s">
        <v>196</v>
      </c>
      <c r="F246" s="32" t="s">
        <v>25</v>
      </c>
      <c r="G246" s="31"/>
      <c r="H246" s="64">
        <f>H248+H250</f>
        <v>0</v>
      </c>
      <c r="I246" s="73"/>
    </row>
    <row r="247" spans="1:9" ht="25.5" hidden="1">
      <c r="A247" s="45"/>
      <c r="B247" s="223" t="s">
        <v>73</v>
      </c>
      <c r="C247" s="32"/>
      <c r="D247" s="32" t="s">
        <v>23</v>
      </c>
      <c r="E247" s="31" t="s">
        <v>196</v>
      </c>
      <c r="F247" s="32" t="s">
        <v>206</v>
      </c>
      <c r="G247" s="31" t="s">
        <v>101</v>
      </c>
      <c r="H247" s="64">
        <f>H248</f>
        <v>0</v>
      </c>
      <c r="I247" s="73"/>
    </row>
    <row r="248" spans="1:9" ht="25.5" hidden="1">
      <c r="A248" s="45"/>
      <c r="B248" s="227" t="s">
        <v>74</v>
      </c>
      <c r="C248" s="32"/>
      <c r="D248" s="32" t="s">
        <v>23</v>
      </c>
      <c r="E248" s="31" t="s">
        <v>196</v>
      </c>
      <c r="F248" s="32" t="s">
        <v>206</v>
      </c>
      <c r="G248" s="31" t="s">
        <v>75</v>
      </c>
      <c r="H248" s="64">
        <f>500-500</f>
        <v>0</v>
      </c>
      <c r="I248" s="73"/>
    </row>
    <row r="249" spans="1:9" ht="25.5" hidden="1">
      <c r="A249" s="45"/>
      <c r="B249" s="235" t="s">
        <v>87</v>
      </c>
      <c r="C249" s="32"/>
      <c r="D249" s="32" t="s">
        <v>23</v>
      </c>
      <c r="E249" s="31" t="s">
        <v>196</v>
      </c>
      <c r="F249" s="32" t="s">
        <v>206</v>
      </c>
      <c r="G249" s="31" t="s">
        <v>94</v>
      </c>
      <c r="H249" s="64">
        <f>H250</f>
        <v>0</v>
      </c>
      <c r="I249" s="73"/>
    </row>
    <row r="250" spans="1:9" ht="12.75" hidden="1">
      <c r="A250" s="45"/>
      <c r="B250" s="234" t="s">
        <v>88</v>
      </c>
      <c r="C250" s="32"/>
      <c r="D250" s="32" t="s">
        <v>23</v>
      </c>
      <c r="E250" s="31" t="s">
        <v>196</v>
      </c>
      <c r="F250" s="32" t="s">
        <v>206</v>
      </c>
      <c r="G250" s="31" t="s">
        <v>89</v>
      </c>
      <c r="H250" s="64">
        <v>0</v>
      </c>
      <c r="I250" s="73"/>
    </row>
    <row r="251" spans="1:9" ht="38.25">
      <c r="A251" s="29"/>
      <c r="B251" s="238" t="s">
        <v>207</v>
      </c>
      <c r="C251" s="32"/>
      <c r="D251" s="32" t="s">
        <v>23</v>
      </c>
      <c r="E251" s="31" t="s">
        <v>196</v>
      </c>
      <c r="F251" s="32" t="s">
        <v>208</v>
      </c>
      <c r="G251" s="31"/>
      <c r="H251" s="64">
        <f>H253</f>
        <v>200</v>
      </c>
      <c r="I251" s="73"/>
    </row>
    <row r="252" spans="1:9" ht="25.5">
      <c r="A252" s="29"/>
      <c r="B252" s="238" t="s">
        <v>73</v>
      </c>
      <c r="C252" s="32"/>
      <c r="D252" s="32" t="s">
        <v>23</v>
      </c>
      <c r="E252" s="31" t="s">
        <v>196</v>
      </c>
      <c r="F252" s="32" t="s">
        <v>208</v>
      </c>
      <c r="G252" s="31" t="s">
        <v>101</v>
      </c>
      <c r="H252" s="64">
        <f>H253</f>
        <v>200</v>
      </c>
      <c r="I252" s="73"/>
    </row>
    <row r="253" spans="1:9" ht="25.5">
      <c r="A253" s="29"/>
      <c r="B253" s="223" t="s">
        <v>74</v>
      </c>
      <c r="C253" s="32"/>
      <c r="D253" s="32" t="s">
        <v>23</v>
      </c>
      <c r="E253" s="31" t="s">
        <v>196</v>
      </c>
      <c r="F253" s="32" t="s">
        <v>208</v>
      </c>
      <c r="G253" s="31" t="s">
        <v>75</v>
      </c>
      <c r="H253" s="65">
        <f>1000-500-300</f>
        <v>200</v>
      </c>
      <c r="I253" s="73"/>
    </row>
    <row r="254" spans="1:9" ht="38.25" hidden="1">
      <c r="A254" s="45"/>
      <c r="B254" s="223" t="s">
        <v>489</v>
      </c>
      <c r="C254" s="32"/>
      <c r="D254" s="32" t="s">
        <v>23</v>
      </c>
      <c r="E254" s="31" t="s">
        <v>196</v>
      </c>
      <c r="F254" s="32" t="s">
        <v>488</v>
      </c>
      <c r="G254" s="31"/>
      <c r="H254" s="64">
        <f>H255</f>
        <v>0</v>
      </c>
      <c r="I254" s="73"/>
    </row>
    <row r="255" spans="1:9" ht="25.5" hidden="1">
      <c r="A255" s="45"/>
      <c r="B255" s="237" t="s">
        <v>87</v>
      </c>
      <c r="C255" s="32"/>
      <c r="D255" s="32" t="s">
        <v>23</v>
      </c>
      <c r="E255" s="31" t="s">
        <v>196</v>
      </c>
      <c r="F255" s="32" t="s">
        <v>488</v>
      </c>
      <c r="G255" s="31" t="s">
        <v>94</v>
      </c>
      <c r="H255" s="64">
        <f>H256</f>
        <v>0</v>
      </c>
      <c r="I255" s="73"/>
    </row>
    <row r="256" spans="1:9" ht="12.75" hidden="1">
      <c r="A256" s="45"/>
      <c r="B256" s="237" t="s">
        <v>88</v>
      </c>
      <c r="C256" s="32"/>
      <c r="D256" s="32" t="s">
        <v>23</v>
      </c>
      <c r="E256" s="31" t="s">
        <v>196</v>
      </c>
      <c r="F256" s="32" t="s">
        <v>488</v>
      </c>
      <c r="G256" s="31" t="s">
        <v>89</v>
      </c>
      <c r="H256" s="64">
        <f>7110.88-7110.88+1500+1500+4000+3500+6000+1889-18389</f>
        <v>0</v>
      </c>
      <c r="I256" s="73"/>
    </row>
    <row r="257" spans="1:8" ht="25.5" customHeight="1" hidden="1">
      <c r="A257" s="29"/>
      <c r="B257" s="223" t="s">
        <v>448</v>
      </c>
      <c r="C257" s="32"/>
      <c r="D257" s="32" t="s">
        <v>23</v>
      </c>
      <c r="E257" s="31" t="s">
        <v>196</v>
      </c>
      <c r="F257" s="32" t="s">
        <v>452</v>
      </c>
      <c r="G257" s="31"/>
      <c r="H257" s="64">
        <f>H258</f>
        <v>0</v>
      </c>
    </row>
    <row r="258" spans="1:8" ht="25.5" customHeight="1" hidden="1">
      <c r="A258" s="29"/>
      <c r="B258" s="233" t="s">
        <v>73</v>
      </c>
      <c r="C258" s="32"/>
      <c r="D258" s="32" t="s">
        <v>23</v>
      </c>
      <c r="E258" s="31" t="s">
        <v>196</v>
      </c>
      <c r="F258" s="32" t="s">
        <v>452</v>
      </c>
      <c r="G258" s="31" t="s">
        <v>101</v>
      </c>
      <c r="H258" s="65">
        <f>H259</f>
        <v>0</v>
      </c>
    </row>
    <row r="259" spans="1:8" ht="25.5" hidden="1">
      <c r="A259" s="29"/>
      <c r="B259" s="223" t="s">
        <v>74</v>
      </c>
      <c r="C259" s="32"/>
      <c r="D259" s="32" t="s">
        <v>23</v>
      </c>
      <c r="E259" s="31" t="s">
        <v>196</v>
      </c>
      <c r="F259" s="32" t="s">
        <v>452</v>
      </c>
      <c r="G259" s="31" t="s">
        <v>75</v>
      </c>
      <c r="H259" s="65">
        <v>0</v>
      </c>
    </row>
    <row r="260" spans="1:8" ht="25.5" customHeight="1">
      <c r="A260" s="45"/>
      <c r="B260" s="223" t="s">
        <v>205</v>
      </c>
      <c r="C260" s="32"/>
      <c r="D260" s="32" t="s">
        <v>23</v>
      </c>
      <c r="E260" s="31" t="s">
        <v>196</v>
      </c>
      <c r="F260" s="32" t="s">
        <v>446</v>
      </c>
      <c r="G260" s="31"/>
      <c r="H260" s="64">
        <f>H261</f>
        <v>330</v>
      </c>
    </row>
    <row r="261" spans="1:8" ht="25.5">
      <c r="A261" s="45"/>
      <c r="B261" s="237" t="s">
        <v>87</v>
      </c>
      <c r="C261" s="32"/>
      <c r="D261" s="32" t="s">
        <v>23</v>
      </c>
      <c r="E261" s="31" t="s">
        <v>196</v>
      </c>
      <c r="F261" s="32" t="s">
        <v>446</v>
      </c>
      <c r="G261" s="31" t="s">
        <v>94</v>
      </c>
      <c r="H261" s="64">
        <f>H262</f>
        <v>330</v>
      </c>
    </row>
    <row r="262" spans="1:8" ht="12.75">
      <c r="A262" s="45"/>
      <c r="B262" s="237" t="s">
        <v>88</v>
      </c>
      <c r="C262" s="32"/>
      <c r="D262" s="32" t="s">
        <v>23</v>
      </c>
      <c r="E262" s="31" t="s">
        <v>196</v>
      </c>
      <c r="F262" s="32" t="s">
        <v>446</v>
      </c>
      <c r="G262" s="31" t="s">
        <v>89</v>
      </c>
      <c r="H262" s="64">
        <f>213.33+25.41+102.84+198.84+44.58+18389-18089-555</f>
        <v>330</v>
      </c>
    </row>
    <row r="263" spans="1:8" ht="38.25" hidden="1">
      <c r="A263" s="45"/>
      <c r="B263" s="223" t="s">
        <v>448</v>
      </c>
      <c r="C263" s="32"/>
      <c r="D263" s="32" t="s">
        <v>23</v>
      </c>
      <c r="E263" s="31" t="s">
        <v>196</v>
      </c>
      <c r="F263" s="32" t="s">
        <v>447</v>
      </c>
      <c r="G263" s="31"/>
      <c r="H263" s="64">
        <f>H264</f>
        <v>0</v>
      </c>
    </row>
    <row r="264" spans="1:8" ht="25.5" hidden="1">
      <c r="A264" s="45"/>
      <c r="B264" s="233" t="s">
        <v>73</v>
      </c>
      <c r="C264" s="32"/>
      <c r="D264" s="32" t="s">
        <v>23</v>
      </c>
      <c r="E264" s="31" t="s">
        <v>196</v>
      </c>
      <c r="F264" s="32" t="s">
        <v>447</v>
      </c>
      <c r="G264" s="31" t="s">
        <v>101</v>
      </c>
      <c r="H264" s="64">
        <f>H265</f>
        <v>0</v>
      </c>
    </row>
    <row r="265" spans="1:8" ht="25.5" hidden="1">
      <c r="A265" s="45"/>
      <c r="B265" s="223" t="s">
        <v>74</v>
      </c>
      <c r="C265" s="32"/>
      <c r="D265" s="32" t="s">
        <v>23</v>
      </c>
      <c r="E265" s="31" t="s">
        <v>196</v>
      </c>
      <c r="F265" s="32" t="s">
        <v>447</v>
      </c>
      <c r="G265" s="31" t="s">
        <v>75</v>
      </c>
      <c r="H265" s="64">
        <v>0</v>
      </c>
    </row>
    <row r="266" spans="1:8" ht="25.5" customHeight="1">
      <c r="A266" s="29"/>
      <c r="B266" s="227" t="s">
        <v>496</v>
      </c>
      <c r="C266" s="32"/>
      <c r="D266" s="32" t="s">
        <v>23</v>
      </c>
      <c r="E266" s="31" t="s">
        <v>196</v>
      </c>
      <c r="F266" s="32" t="s">
        <v>501</v>
      </c>
      <c r="G266" s="31"/>
      <c r="H266" s="65">
        <f>H267</f>
        <v>200</v>
      </c>
    </row>
    <row r="267" spans="1:8" ht="12.75">
      <c r="A267" s="45"/>
      <c r="B267" s="227" t="s">
        <v>497</v>
      </c>
      <c r="C267" s="32"/>
      <c r="D267" s="32" t="s">
        <v>23</v>
      </c>
      <c r="E267" s="31" t="s">
        <v>196</v>
      </c>
      <c r="F267" s="32" t="s">
        <v>500</v>
      </c>
      <c r="G267" s="31" t="s">
        <v>51</v>
      </c>
      <c r="H267" s="65">
        <f>H268</f>
        <v>200</v>
      </c>
    </row>
    <row r="268" spans="1:8" ht="25.5">
      <c r="A268" s="45"/>
      <c r="B268" s="223" t="s">
        <v>510</v>
      </c>
      <c r="C268" s="32"/>
      <c r="D268" s="32" t="s">
        <v>23</v>
      </c>
      <c r="E268" s="31" t="s">
        <v>196</v>
      </c>
      <c r="F268" s="32" t="s">
        <v>499</v>
      </c>
      <c r="G268" s="31"/>
      <c r="H268" s="65">
        <f>H269</f>
        <v>200</v>
      </c>
    </row>
    <row r="269" spans="1:8" ht="25.5">
      <c r="A269" s="45"/>
      <c r="B269" s="223" t="s">
        <v>73</v>
      </c>
      <c r="C269" s="32"/>
      <c r="D269" s="32" t="s">
        <v>23</v>
      </c>
      <c r="E269" s="31" t="s">
        <v>196</v>
      </c>
      <c r="F269" s="32" t="s">
        <v>499</v>
      </c>
      <c r="G269" s="31" t="s">
        <v>101</v>
      </c>
      <c r="H269" s="65">
        <f>H270</f>
        <v>200</v>
      </c>
    </row>
    <row r="270" spans="1:8" ht="25.5">
      <c r="A270" s="45"/>
      <c r="B270" s="227" t="s">
        <v>74</v>
      </c>
      <c r="C270" s="32"/>
      <c r="D270" s="32" t="s">
        <v>23</v>
      </c>
      <c r="E270" s="31" t="s">
        <v>196</v>
      </c>
      <c r="F270" s="32" t="s">
        <v>499</v>
      </c>
      <c r="G270" s="31" t="s">
        <v>75</v>
      </c>
      <c r="H270" s="65">
        <f>1300-500-300-300</f>
        <v>200</v>
      </c>
    </row>
    <row r="271" spans="1:8" ht="38.25" customHeight="1">
      <c r="A271" s="29"/>
      <c r="B271" s="230" t="s">
        <v>249</v>
      </c>
      <c r="C271" s="28"/>
      <c r="D271" s="28" t="s">
        <v>23</v>
      </c>
      <c r="E271" s="27" t="s">
        <v>196</v>
      </c>
      <c r="F271" s="28" t="s">
        <v>250</v>
      </c>
      <c r="G271" s="27" t="s">
        <v>51</v>
      </c>
      <c r="H271" s="63">
        <f>H272</f>
        <v>12817</v>
      </c>
    </row>
    <row r="272" spans="1:9" ht="12.75">
      <c r="A272" s="45"/>
      <c r="B272" s="227" t="s">
        <v>251</v>
      </c>
      <c r="C272" s="32"/>
      <c r="D272" s="32" t="s">
        <v>23</v>
      </c>
      <c r="E272" s="31" t="s">
        <v>196</v>
      </c>
      <c r="F272" s="32" t="s">
        <v>252</v>
      </c>
      <c r="G272" s="31" t="s">
        <v>51</v>
      </c>
      <c r="H272" s="64">
        <f>H273</f>
        <v>12817</v>
      </c>
      <c r="I272" s="73"/>
    </row>
    <row r="273" spans="1:8" ht="25.5" customHeight="1">
      <c r="A273" s="29"/>
      <c r="B273" s="238" t="s">
        <v>253</v>
      </c>
      <c r="C273" s="32"/>
      <c r="D273" s="32" t="s">
        <v>23</v>
      </c>
      <c r="E273" s="31" t="s">
        <v>196</v>
      </c>
      <c r="F273" s="34" t="s">
        <v>254</v>
      </c>
      <c r="G273" s="31"/>
      <c r="H273" s="65">
        <f>H275</f>
        <v>12817</v>
      </c>
    </row>
    <row r="274" spans="1:8" ht="25.5" customHeight="1">
      <c r="A274" s="29"/>
      <c r="B274" s="238" t="s">
        <v>73</v>
      </c>
      <c r="C274" s="32"/>
      <c r="D274" s="32" t="s">
        <v>23</v>
      </c>
      <c r="E274" s="31" t="s">
        <v>196</v>
      </c>
      <c r="F274" s="34" t="s">
        <v>254</v>
      </c>
      <c r="G274" s="31" t="s">
        <v>101</v>
      </c>
      <c r="H274" s="65">
        <f>H275</f>
        <v>12817</v>
      </c>
    </row>
    <row r="275" spans="1:8" ht="25.5">
      <c r="A275" s="29"/>
      <c r="B275" s="223" t="s">
        <v>74</v>
      </c>
      <c r="C275" s="32"/>
      <c r="D275" s="32" t="s">
        <v>23</v>
      </c>
      <c r="E275" s="31" t="s">
        <v>196</v>
      </c>
      <c r="F275" s="34" t="s">
        <v>254</v>
      </c>
      <c r="G275" s="31" t="s">
        <v>75</v>
      </c>
      <c r="H275" s="65">
        <f>12000+817</f>
        <v>12817</v>
      </c>
    </row>
    <row r="276" spans="1:8" ht="38.25" customHeight="1">
      <c r="A276" s="29"/>
      <c r="B276" s="229" t="s">
        <v>315</v>
      </c>
      <c r="C276" s="42"/>
      <c r="D276" s="42" t="s">
        <v>23</v>
      </c>
      <c r="E276" s="37" t="s">
        <v>196</v>
      </c>
      <c r="F276" s="37" t="s">
        <v>316</v>
      </c>
      <c r="G276" s="27"/>
      <c r="H276" s="63">
        <f>H277</f>
        <v>1046</v>
      </c>
    </row>
    <row r="277" spans="1:8" ht="12.75" customHeight="1">
      <c r="A277" s="29"/>
      <c r="B277" s="223" t="s">
        <v>267</v>
      </c>
      <c r="C277" s="35"/>
      <c r="D277" s="31" t="s">
        <v>20</v>
      </c>
      <c r="E277" s="31" t="s">
        <v>196</v>
      </c>
      <c r="F277" s="35" t="s">
        <v>317</v>
      </c>
      <c r="G277" s="27"/>
      <c r="H277" s="64">
        <f>H278</f>
        <v>1046</v>
      </c>
    </row>
    <row r="278" spans="1:8" ht="12.75" customHeight="1">
      <c r="A278" s="29"/>
      <c r="B278" s="223" t="s">
        <v>267</v>
      </c>
      <c r="C278" s="35"/>
      <c r="D278" s="31" t="s">
        <v>20</v>
      </c>
      <c r="E278" s="31" t="s">
        <v>196</v>
      </c>
      <c r="F278" s="35" t="s">
        <v>318</v>
      </c>
      <c r="G278" s="27"/>
      <c r="H278" s="64">
        <f>H279</f>
        <v>1046</v>
      </c>
    </row>
    <row r="279" spans="1:8" ht="38.25">
      <c r="A279" s="29"/>
      <c r="B279" s="238" t="s">
        <v>336</v>
      </c>
      <c r="C279" s="32"/>
      <c r="D279" s="32" t="s">
        <v>23</v>
      </c>
      <c r="E279" s="31" t="s">
        <v>196</v>
      </c>
      <c r="F279" s="32" t="s">
        <v>335</v>
      </c>
      <c r="G279" s="31"/>
      <c r="H279" s="64">
        <f>H281+H282</f>
        <v>1046</v>
      </c>
    </row>
    <row r="280" spans="1:8" ht="25.5">
      <c r="A280" s="29"/>
      <c r="B280" s="238" t="s">
        <v>73</v>
      </c>
      <c r="C280" s="32"/>
      <c r="D280" s="32" t="s">
        <v>23</v>
      </c>
      <c r="E280" s="31" t="s">
        <v>196</v>
      </c>
      <c r="F280" s="32" t="s">
        <v>335</v>
      </c>
      <c r="G280" s="31" t="s">
        <v>101</v>
      </c>
      <c r="H280" s="64">
        <f aca="true" t="shared" si="7" ref="H280:H285">H281</f>
        <v>1046</v>
      </c>
    </row>
    <row r="281" spans="1:8" ht="25.5" customHeight="1">
      <c r="A281" s="29"/>
      <c r="B281" s="223" t="s">
        <v>74</v>
      </c>
      <c r="C281" s="32"/>
      <c r="D281" s="32" t="s">
        <v>23</v>
      </c>
      <c r="E281" s="31" t="s">
        <v>196</v>
      </c>
      <c r="F281" s="32" t="s">
        <v>335</v>
      </c>
      <c r="G281" s="35" t="s">
        <v>75</v>
      </c>
      <c r="H281" s="65">
        <f>870+176</f>
        <v>1046</v>
      </c>
    </row>
    <row r="282" spans="1:8" ht="12.75">
      <c r="A282" s="29"/>
      <c r="B282" s="223" t="s">
        <v>307</v>
      </c>
      <c r="C282" s="32"/>
      <c r="D282" s="32">
        <v>500</v>
      </c>
      <c r="E282" s="31" t="s">
        <v>196</v>
      </c>
      <c r="F282" s="32" t="s">
        <v>335</v>
      </c>
      <c r="G282" s="35" t="s">
        <v>308</v>
      </c>
      <c r="H282" s="65">
        <v>0</v>
      </c>
    </row>
    <row r="283" spans="1:8" s="6" customFormat="1" ht="12.75" customHeight="1">
      <c r="A283" s="23"/>
      <c r="B283" s="221" t="s">
        <v>186</v>
      </c>
      <c r="C283" s="25"/>
      <c r="D283" s="25" t="s">
        <v>23</v>
      </c>
      <c r="E283" s="24" t="s">
        <v>187</v>
      </c>
      <c r="F283" s="25"/>
      <c r="G283" s="24"/>
      <c r="H283" s="62">
        <f>H284+H289+H301+H309+H314+H319</f>
        <v>19648.5</v>
      </c>
    </row>
    <row r="284" spans="1:8" s="7" customFormat="1" ht="68.25" customHeight="1" hidden="1">
      <c r="A284" s="44"/>
      <c r="B284" s="230" t="s">
        <v>149</v>
      </c>
      <c r="C284" s="28"/>
      <c r="D284" s="28" t="s">
        <v>23</v>
      </c>
      <c r="E284" s="27" t="s">
        <v>187</v>
      </c>
      <c r="F284" s="28" t="s">
        <v>182</v>
      </c>
      <c r="G284" s="27" t="s">
        <v>51</v>
      </c>
      <c r="H284" s="63">
        <f t="shared" si="7"/>
        <v>0</v>
      </c>
    </row>
    <row r="285" spans="1:8" s="7" customFormat="1" ht="38.25" hidden="1">
      <c r="A285" s="44"/>
      <c r="B285" s="227" t="s">
        <v>183</v>
      </c>
      <c r="C285" s="32"/>
      <c r="D285" s="32" t="s">
        <v>23</v>
      </c>
      <c r="E285" s="31" t="s">
        <v>187</v>
      </c>
      <c r="F285" s="32" t="s">
        <v>184</v>
      </c>
      <c r="G285" s="31" t="s">
        <v>51</v>
      </c>
      <c r="H285" s="64">
        <f t="shared" si="7"/>
        <v>0</v>
      </c>
    </row>
    <row r="286" spans="1:8" s="7" customFormat="1" ht="13.5" hidden="1">
      <c r="A286" s="44"/>
      <c r="B286" s="227" t="s">
        <v>343</v>
      </c>
      <c r="C286" s="32"/>
      <c r="D286" s="32" t="s">
        <v>23</v>
      </c>
      <c r="E286" s="31" t="s">
        <v>187</v>
      </c>
      <c r="F286" s="32" t="s">
        <v>185</v>
      </c>
      <c r="G286" s="31"/>
      <c r="H286" s="65">
        <f>H288</f>
        <v>0</v>
      </c>
    </row>
    <row r="287" spans="1:8" s="7" customFormat="1" ht="25.5" hidden="1">
      <c r="A287" s="44"/>
      <c r="B287" s="227" t="s">
        <v>73</v>
      </c>
      <c r="C287" s="32"/>
      <c r="D287" s="32" t="s">
        <v>23</v>
      </c>
      <c r="E287" s="31" t="s">
        <v>187</v>
      </c>
      <c r="F287" s="34" t="s">
        <v>185</v>
      </c>
      <c r="G287" s="31" t="s">
        <v>101</v>
      </c>
      <c r="H287" s="65">
        <f>H288</f>
        <v>0</v>
      </c>
    </row>
    <row r="288" spans="1:8" s="7" customFormat="1" ht="25.5" hidden="1">
      <c r="A288" s="44"/>
      <c r="B288" s="223" t="s">
        <v>74</v>
      </c>
      <c r="C288" s="32"/>
      <c r="D288" s="32" t="s">
        <v>23</v>
      </c>
      <c r="E288" s="31" t="s">
        <v>187</v>
      </c>
      <c r="F288" s="34" t="s">
        <v>185</v>
      </c>
      <c r="G288" s="31" t="s">
        <v>75</v>
      </c>
      <c r="H288" s="65">
        <f>1100-1100</f>
        <v>0</v>
      </c>
    </row>
    <row r="289" spans="1:8" ht="76.5" customHeight="1">
      <c r="A289" s="45"/>
      <c r="B289" s="230" t="s">
        <v>150</v>
      </c>
      <c r="C289" s="28"/>
      <c r="D289" s="28" t="s">
        <v>23</v>
      </c>
      <c r="E289" s="27" t="s">
        <v>187</v>
      </c>
      <c r="F289" s="28" t="s">
        <v>188</v>
      </c>
      <c r="G289" s="27" t="s">
        <v>51</v>
      </c>
      <c r="H289" s="63">
        <f>H290</f>
        <v>12118</v>
      </c>
    </row>
    <row r="290" spans="1:8" ht="38.25">
      <c r="A290" s="45"/>
      <c r="B290" s="227" t="s">
        <v>209</v>
      </c>
      <c r="C290" s="32"/>
      <c r="D290" s="32" t="s">
        <v>23</v>
      </c>
      <c r="E290" s="31" t="s">
        <v>187</v>
      </c>
      <c r="F290" s="32" t="s">
        <v>210</v>
      </c>
      <c r="G290" s="31"/>
      <c r="H290" s="64">
        <f>H291</f>
        <v>12118</v>
      </c>
    </row>
    <row r="291" spans="1:8" ht="25.5">
      <c r="A291" s="45"/>
      <c r="B291" s="227" t="s">
        <v>211</v>
      </c>
      <c r="C291" s="32"/>
      <c r="D291" s="32" t="s">
        <v>23</v>
      </c>
      <c r="E291" s="31" t="s">
        <v>187</v>
      </c>
      <c r="F291" s="32" t="s">
        <v>212</v>
      </c>
      <c r="G291" s="31"/>
      <c r="H291" s="64">
        <f>H292+H298+H295</f>
        <v>12118</v>
      </c>
    </row>
    <row r="292" spans="1:9" s="5" customFormat="1" ht="25.5">
      <c r="A292" s="29"/>
      <c r="B292" s="227" t="s">
        <v>213</v>
      </c>
      <c r="C292" s="32"/>
      <c r="D292" s="32" t="s">
        <v>23</v>
      </c>
      <c r="E292" s="31" t="s">
        <v>187</v>
      </c>
      <c r="F292" s="32" t="s">
        <v>214</v>
      </c>
      <c r="G292" s="31"/>
      <c r="H292" s="65">
        <f>H294</f>
        <v>12118</v>
      </c>
      <c r="I292" s="77"/>
    </row>
    <row r="293" spans="1:9" s="5" customFormat="1" ht="25.5">
      <c r="A293" s="29"/>
      <c r="B293" s="227" t="s">
        <v>73</v>
      </c>
      <c r="C293" s="32"/>
      <c r="D293" s="32" t="s">
        <v>23</v>
      </c>
      <c r="E293" s="31" t="s">
        <v>187</v>
      </c>
      <c r="F293" s="32" t="s">
        <v>214</v>
      </c>
      <c r="G293" s="31" t="s">
        <v>101</v>
      </c>
      <c r="H293" s="65">
        <f>H294</f>
        <v>12118</v>
      </c>
      <c r="I293" s="77"/>
    </row>
    <row r="294" spans="1:8" ht="25.5">
      <c r="A294" s="29"/>
      <c r="B294" s="223" t="s">
        <v>74</v>
      </c>
      <c r="C294" s="32"/>
      <c r="D294" s="32" t="s">
        <v>23</v>
      </c>
      <c r="E294" s="31" t="s">
        <v>187</v>
      </c>
      <c r="F294" s="32" t="s">
        <v>214</v>
      </c>
      <c r="G294" s="31" t="s">
        <v>75</v>
      </c>
      <c r="H294" s="65">
        <f>11450-350-1000-180+2000+668-470</f>
        <v>12118</v>
      </c>
    </row>
    <row r="295" spans="1:8" ht="51" hidden="1">
      <c r="A295" s="29"/>
      <c r="B295" s="239" t="s">
        <v>217</v>
      </c>
      <c r="C295" s="32"/>
      <c r="D295" s="32" t="s">
        <v>23</v>
      </c>
      <c r="E295" s="31" t="s">
        <v>187</v>
      </c>
      <c r="F295" s="32" t="s">
        <v>218</v>
      </c>
      <c r="G295" s="31"/>
      <c r="H295" s="65">
        <f>H296</f>
        <v>0</v>
      </c>
    </row>
    <row r="296" spans="1:8" ht="25.5" hidden="1">
      <c r="A296" s="29"/>
      <c r="B296" s="239" t="s">
        <v>73</v>
      </c>
      <c r="C296" s="32"/>
      <c r="D296" s="32" t="s">
        <v>23</v>
      </c>
      <c r="E296" s="31" t="s">
        <v>187</v>
      </c>
      <c r="F296" s="32" t="s">
        <v>218</v>
      </c>
      <c r="G296" s="31" t="s">
        <v>101</v>
      </c>
      <c r="H296" s="65">
        <f>H297</f>
        <v>0</v>
      </c>
    </row>
    <row r="297" spans="1:8" ht="25.5" hidden="1">
      <c r="A297" s="29"/>
      <c r="B297" s="223" t="s">
        <v>74</v>
      </c>
      <c r="C297" s="32"/>
      <c r="D297" s="32" t="s">
        <v>23</v>
      </c>
      <c r="E297" s="31" t="s">
        <v>187</v>
      </c>
      <c r="F297" s="32" t="s">
        <v>218</v>
      </c>
      <c r="G297" s="31" t="s">
        <v>75</v>
      </c>
      <c r="H297" s="65">
        <v>0</v>
      </c>
    </row>
    <row r="298" spans="1:8" ht="51" hidden="1">
      <c r="A298" s="29"/>
      <c r="B298" s="239" t="s">
        <v>215</v>
      </c>
      <c r="C298" s="32"/>
      <c r="D298" s="32" t="s">
        <v>23</v>
      </c>
      <c r="E298" s="31" t="s">
        <v>187</v>
      </c>
      <c r="F298" s="32" t="s">
        <v>216</v>
      </c>
      <c r="G298" s="31"/>
      <c r="H298" s="65">
        <f>H300</f>
        <v>0</v>
      </c>
    </row>
    <row r="299" spans="1:8" ht="25.5" hidden="1">
      <c r="A299" s="29"/>
      <c r="B299" s="239" t="s">
        <v>73</v>
      </c>
      <c r="C299" s="32"/>
      <c r="D299" s="32" t="s">
        <v>23</v>
      </c>
      <c r="E299" s="31" t="s">
        <v>187</v>
      </c>
      <c r="F299" s="32" t="s">
        <v>216</v>
      </c>
      <c r="G299" s="31" t="s">
        <v>101</v>
      </c>
      <c r="H299" s="65">
        <f>H300</f>
        <v>0</v>
      </c>
    </row>
    <row r="300" spans="1:8" ht="24" customHeight="1" hidden="1">
      <c r="A300" s="29"/>
      <c r="B300" s="223" t="s">
        <v>74</v>
      </c>
      <c r="C300" s="32"/>
      <c r="D300" s="32" t="s">
        <v>23</v>
      </c>
      <c r="E300" s="31" t="s">
        <v>187</v>
      </c>
      <c r="F300" s="32" t="s">
        <v>216</v>
      </c>
      <c r="G300" s="31" t="s">
        <v>75</v>
      </c>
      <c r="H300" s="65">
        <v>0</v>
      </c>
    </row>
    <row r="301" spans="1:8" ht="63.75" customHeight="1">
      <c r="A301" s="29"/>
      <c r="B301" s="222" t="s">
        <v>534</v>
      </c>
      <c r="C301" s="32"/>
      <c r="D301" s="28" t="s">
        <v>23</v>
      </c>
      <c r="E301" s="27" t="s">
        <v>187</v>
      </c>
      <c r="F301" s="28" t="s">
        <v>539</v>
      </c>
      <c r="G301" s="27"/>
      <c r="H301" s="174">
        <f>H302</f>
        <v>2461.5</v>
      </c>
    </row>
    <row r="302" spans="1:8" ht="25.5" customHeight="1">
      <c r="A302" s="29"/>
      <c r="B302" s="223" t="s">
        <v>535</v>
      </c>
      <c r="C302" s="32"/>
      <c r="D302" s="32" t="s">
        <v>23</v>
      </c>
      <c r="E302" s="31" t="s">
        <v>187</v>
      </c>
      <c r="F302" s="32" t="s">
        <v>538</v>
      </c>
      <c r="G302" s="31"/>
      <c r="H302" s="65">
        <f>H303+H306</f>
        <v>2461.5</v>
      </c>
    </row>
    <row r="303" spans="1:8" ht="63.75" customHeight="1">
      <c r="A303" s="29"/>
      <c r="B303" s="223" t="s">
        <v>541</v>
      </c>
      <c r="C303" s="32"/>
      <c r="D303" s="32" t="s">
        <v>23</v>
      </c>
      <c r="E303" s="31" t="s">
        <v>187</v>
      </c>
      <c r="F303" s="32" t="s">
        <v>542</v>
      </c>
      <c r="G303" s="31"/>
      <c r="H303" s="65">
        <f>H304</f>
        <v>2127.5</v>
      </c>
    </row>
    <row r="304" spans="1:8" ht="25.5" customHeight="1">
      <c r="A304" s="29"/>
      <c r="B304" s="227" t="s">
        <v>73</v>
      </c>
      <c r="C304" s="32"/>
      <c r="D304" s="32" t="s">
        <v>23</v>
      </c>
      <c r="E304" s="31" t="s">
        <v>187</v>
      </c>
      <c r="F304" s="32" t="s">
        <v>542</v>
      </c>
      <c r="G304" s="31" t="s">
        <v>101</v>
      </c>
      <c r="H304" s="65">
        <f>H305</f>
        <v>2127.5</v>
      </c>
    </row>
    <row r="305" spans="1:8" ht="25.5" customHeight="1">
      <c r="A305" s="29"/>
      <c r="B305" s="223" t="s">
        <v>74</v>
      </c>
      <c r="C305" s="32"/>
      <c r="D305" s="32" t="s">
        <v>23</v>
      </c>
      <c r="E305" s="31" t="s">
        <v>187</v>
      </c>
      <c r="F305" s="32" t="s">
        <v>542</v>
      </c>
      <c r="G305" s="31" t="s">
        <v>75</v>
      </c>
      <c r="H305" s="65">
        <v>2127.5</v>
      </c>
    </row>
    <row r="306" spans="1:8" ht="51" customHeight="1">
      <c r="A306" s="29"/>
      <c r="B306" s="223" t="s">
        <v>536</v>
      </c>
      <c r="C306" s="32"/>
      <c r="D306" s="32" t="s">
        <v>23</v>
      </c>
      <c r="E306" s="31" t="s">
        <v>187</v>
      </c>
      <c r="F306" s="32" t="s">
        <v>537</v>
      </c>
      <c r="G306" s="31"/>
      <c r="H306" s="65">
        <f>H307</f>
        <v>334</v>
      </c>
    </row>
    <row r="307" spans="1:8" ht="25.5" customHeight="1">
      <c r="A307" s="29"/>
      <c r="B307" s="227" t="s">
        <v>73</v>
      </c>
      <c r="C307" s="32"/>
      <c r="D307" s="32" t="s">
        <v>23</v>
      </c>
      <c r="E307" s="31" t="s">
        <v>187</v>
      </c>
      <c r="F307" s="32" t="s">
        <v>537</v>
      </c>
      <c r="G307" s="31" t="s">
        <v>101</v>
      </c>
      <c r="H307" s="65">
        <f>H308</f>
        <v>334</v>
      </c>
    </row>
    <row r="308" spans="1:8" ht="25.5" customHeight="1">
      <c r="A308" s="29"/>
      <c r="B308" s="223" t="s">
        <v>74</v>
      </c>
      <c r="C308" s="32"/>
      <c r="D308" s="32" t="s">
        <v>23</v>
      </c>
      <c r="E308" s="31" t="s">
        <v>187</v>
      </c>
      <c r="F308" s="32" t="s">
        <v>537</v>
      </c>
      <c r="G308" s="31" t="s">
        <v>75</v>
      </c>
      <c r="H308" s="65">
        <v>334</v>
      </c>
    </row>
    <row r="309" spans="1:8" ht="38.25" customHeight="1">
      <c r="A309" s="29"/>
      <c r="B309" s="222" t="s">
        <v>151</v>
      </c>
      <c r="C309" s="27"/>
      <c r="D309" s="40" t="s">
        <v>23</v>
      </c>
      <c r="E309" s="54" t="s">
        <v>187</v>
      </c>
      <c r="F309" s="27" t="s">
        <v>219</v>
      </c>
      <c r="G309" s="27"/>
      <c r="H309" s="174">
        <f>H310</f>
        <v>300</v>
      </c>
    </row>
    <row r="310" spans="1:8" ht="25.5" customHeight="1">
      <c r="A310" s="29"/>
      <c r="B310" s="223" t="s">
        <v>220</v>
      </c>
      <c r="C310" s="27"/>
      <c r="D310" s="32" t="s">
        <v>23</v>
      </c>
      <c r="E310" s="31" t="s">
        <v>187</v>
      </c>
      <c r="F310" s="31" t="s">
        <v>221</v>
      </c>
      <c r="G310" s="31"/>
      <c r="H310" s="65">
        <f>H311</f>
        <v>300</v>
      </c>
    </row>
    <row r="311" spans="1:8" ht="12.75" customHeight="1">
      <c r="A311" s="29"/>
      <c r="B311" s="223" t="s">
        <v>222</v>
      </c>
      <c r="C311" s="31"/>
      <c r="D311" s="32" t="s">
        <v>23</v>
      </c>
      <c r="E311" s="31" t="s">
        <v>187</v>
      </c>
      <c r="F311" s="31" t="s">
        <v>223</v>
      </c>
      <c r="G311" s="31"/>
      <c r="H311" s="65">
        <f>H312</f>
        <v>300</v>
      </c>
    </row>
    <row r="312" spans="1:8" ht="25.5" customHeight="1">
      <c r="A312" s="29"/>
      <c r="B312" s="223" t="s">
        <v>73</v>
      </c>
      <c r="C312" s="31"/>
      <c r="D312" s="32" t="s">
        <v>23</v>
      </c>
      <c r="E312" s="31" t="s">
        <v>187</v>
      </c>
      <c r="F312" s="31" t="s">
        <v>223</v>
      </c>
      <c r="G312" s="31" t="s">
        <v>101</v>
      </c>
      <c r="H312" s="65">
        <f>H313</f>
        <v>300</v>
      </c>
    </row>
    <row r="313" spans="1:8" ht="25.5" customHeight="1">
      <c r="A313" s="29"/>
      <c r="B313" s="223" t="s">
        <v>74</v>
      </c>
      <c r="C313" s="31"/>
      <c r="D313" s="32" t="s">
        <v>23</v>
      </c>
      <c r="E313" s="31" t="s">
        <v>187</v>
      </c>
      <c r="F313" s="31" t="s">
        <v>223</v>
      </c>
      <c r="G313" s="31" t="s">
        <v>75</v>
      </c>
      <c r="H313" s="65">
        <v>300</v>
      </c>
    </row>
    <row r="314" spans="1:8" ht="38.25" customHeight="1">
      <c r="A314" s="29"/>
      <c r="B314" s="230" t="s">
        <v>249</v>
      </c>
      <c r="C314" s="28"/>
      <c r="D314" s="28" t="s">
        <v>23</v>
      </c>
      <c r="E314" s="27" t="s">
        <v>187</v>
      </c>
      <c r="F314" s="28" t="s">
        <v>250</v>
      </c>
      <c r="G314" s="27" t="s">
        <v>51</v>
      </c>
      <c r="H314" s="63">
        <f>H315</f>
        <v>2250</v>
      </c>
    </row>
    <row r="315" spans="1:8" ht="12.75" customHeight="1">
      <c r="A315" s="45"/>
      <c r="B315" s="227" t="s">
        <v>251</v>
      </c>
      <c r="C315" s="32"/>
      <c r="D315" s="32" t="s">
        <v>23</v>
      </c>
      <c r="E315" s="31" t="s">
        <v>187</v>
      </c>
      <c r="F315" s="32" t="s">
        <v>252</v>
      </c>
      <c r="G315" s="31" t="s">
        <v>51</v>
      </c>
      <c r="H315" s="64">
        <f>H316</f>
        <v>2250</v>
      </c>
    </row>
    <row r="316" spans="1:8" ht="12.75" customHeight="1">
      <c r="A316" s="29"/>
      <c r="B316" s="238" t="s">
        <v>343</v>
      </c>
      <c r="C316" s="32"/>
      <c r="D316" s="32" t="s">
        <v>23</v>
      </c>
      <c r="E316" s="31" t="s">
        <v>187</v>
      </c>
      <c r="F316" s="34" t="s">
        <v>478</v>
      </c>
      <c r="G316" s="31"/>
      <c r="H316" s="65">
        <f>H318</f>
        <v>2250</v>
      </c>
    </row>
    <row r="317" spans="1:8" ht="25.5" customHeight="1">
      <c r="A317" s="29"/>
      <c r="B317" s="238" t="s">
        <v>73</v>
      </c>
      <c r="C317" s="32"/>
      <c r="D317" s="32" t="s">
        <v>23</v>
      </c>
      <c r="E317" s="31" t="s">
        <v>187</v>
      </c>
      <c r="F317" s="34" t="s">
        <v>478</v>
      </c>
      <c r="G317" s="31" t="s">
        <v>101</v>
      </c>
      <c r="H317" s="65">
        <f>H318</f>
        <v>2250</v>
      </c>
    </row>
    <row r="318" spans="1:8" ht="25.5" customHeight="1">
      <c r="A318" s="29"/>
      <c r="B318" s="223" t="s">
        <v>74</v>
      </c>
      <c r="C318" s="32"/>
      <c r="D318" s="32" t="s">
        <v>23</v>
      </c>
      <c r="E318" s="31" t="s">
        <v>187</v>
      </c>
      <c r="F318" s="34" t="s">
        <v>478</v>
      </c>
      <c r="G318" s="31" t="s">
        <v>75</v>
      </c>
      <c r="H318" s="65">
        <v>2250</v>
      </c>
    </row>
    <row r="319" spans="1:8" ht="38.25" customHeight="1">
      <c r="A319" s="29"/>
      <c r="B319" s="229" t="s">
        <v>315</v>
      </c>
      <c r="C319" s="52"/>
      <c r="D319" s="52" t="s">
        <v>23</v>
      </c>
      <c r="E319" s="53" t="s">
        <v>187</v>
      </c>
      <c r="F319" s="37" t="s">
        <v>316</v>
      </c>
      <c r="G319" s="54"/>
      <c r="H319" s="75">
        <f>H320</f>
        <v>2519</v>
      </c>
    </row>
    <row r="320" spans="1:8" ht="12.75">
      <c r="A320" s="29"/>
      <c r="B320" s="223" t="s">
        <v>267</v>
      </c>
      <c r="C320" s="52"/>
      <c r="D320" s="32" t="s">
        <v>23</v>
      </c>
      <c r="E320" s="31" t="s">
        <v>187</v>
      </c>
      <c r="F320" s="35" t="s">
        <v>317</v>
      </c>
      <c r="G320" s="54"/>
      <c r="H320" s="64">
        <f>H321</f>
        <v>2519</v>
      </c>
    </row>
    <row r="321" spans="1:8" ht="12.75">
      <c r="A321" s="29"/>
      <c r="B321" s="223" t="s">
        <v>267</v>
      </c>
      <c r="C321" s="52"/>
      <c r="D321" s="32" t="s">
        <v>23</v>
      </c>
      <c r="E321" s="31" t="s">
        <v>187</v>
      </c>
      <c r="F321" s="35" t="s">
        <v>318</v>
      </c>
      <c r="G321" s="54"/>
      <c r="H321" s="64">
        <f>H322+H327+H332</f>
        <v>2519</v>
      </c>
    </row>
    <row r="322" spans="1:8" ht="25.5" hidden="1">
      <c r="A322" s="29"/>
      <c r="B322" s="227" t="s">
        <v>213</v>
      </c>
      <c r="C322" s="52"/>
      <c r="D322" s="32" t="s">
        <v>23</v>
      </c>
      <c r="E322" s="31" t="s">
        <v>187</v>
      </c>
      <c r="F322" s="35" t="s">
        <v>342</v>
      </c>
      <c r="G322" s="54"/>
      <c r="H322" s="64">
        <f>H324+H326</f>
        <v>0</v>
      </c>
    </row>
    <row r="323" spans="1:8" ht="25.5" hidden="1">
      <c r="A323" s="29"/>
      <c r="B323" s="227" t="s">
        <v>73</v>
      </c>
      <c r="C323" s="52"/>
      <c r="D323" s="32" t="s">
        <v>23</v>
      </c>
      <c r="E323" s="31" t="s">
        <v>187</v>
      </c>
      <c r="F323" s="35" t="s">
        <v>342</v>
      </c>
      <c r="G323" s="31" t="s">
        <v>101</v>
      </c>
      <c r="H323" s="64">
        <f>H324</f>
        <v>0</v>
      </c>
    </row>
    <row r="324" spans="1:8" ht="25.5" hidden="1">
      <c r="A324" s="29"/>
      <c r="B324" s="223" t="s">
        <v>74</v>
      </c>
      <c r="C324" s="52"/>
      <c r="D324" s="32" t="s">
        <v>23</v>
      </c>
      <c r="E324" s="31" t="s">
        <v>187</v>
      </c>
      <c r="F324" s="35" t="s">
        <v>342</v>
      </c>
      <c r="G324" s="31" t="s">
        <v>75</v>
      </c>
      <c r="H324" s="64">
        <v>0</v>
      </c>
    </row>
    <row r="325" spans="1:8" ht="12.75" hidden="1">
      <c r="A325" s="29"/>
      <c r="B325" s="223" t="s">
        <v>124</v>
      </c>
      <c r="C325" s="52"/>
      <c r="D325" s="32" t="s">
        <v>23</v>
      </c>
      <c r="E325" s="31" t="s">
        <v>187</v>
      </c>
      <c r="F325" s="35" t="s">
        <v>342</v>
      </c>
      <c r="G325" s="31" t="s">
        <v>125</v>
      </c>
      <c r="H325" s="64">
        <f aca="true" t="shared" si="8" ref="H325:H330">H326</f>
        <v>0</v>
      </c>
    </row>
    <row r="326" spans="1:8" ht="12.75" hidden="1">
      <c r="A326" s="29"/>
      <c r="B326" s="223" t="s">
        <v>307</v>
      </c>
      <c r="C326" s="52"/>
      <c r="D326" s="32" t="s">
        <v>23</v>
      </c>
      <c r="E326" s="31" t="s">
        <v>187</v>
      </c>
      <c r="F326" s="35" t="s">
        <v>342</v>
      </c>
      <c r="G326" s="31" t="s">
        <v>308</v>
      </c>
      <c r="H326" s="64">
        <v>0</v>
      </c>
    </row>
    <row r="327" spans="1:8" ht="12.75">
      <c r="A327" s="29"/>
      <c r="B327" s="223" t="s">
        <v>343</v>
      </c>
      <c r="C327" s="32"/>
      <c r="D327" s="32" t="s">
        <v>23</v>
      </c>
      <c r="E327" s="31" t="s">
        <v>187</v>
      </c>
      <c r="F327" s="35" t="s">
        <v>344</v>
      </c>
      <c r="G327" s="31"/>
      <c r="H327" s="65">
        <f>H329+H331</f>
        <v>2519</v>
      </c>
    </row>
    <row r="328" spans="1:8" ht="25.5">
      <c r="A328" s="29"/>
      <c r="B328" s="223" t="s">
        <v>73</v>
      </c>
      <c r="C328" s="32"/>
      <c r="D328" s="32" t="s">
        <v>23</v>
      </c>
      <c r="E328" s="31" t="s">
        <v>187</v>
      </c>
      <c r="F328" s="35" t="s">
        <v>344</v>
      </c>
      <c r="G328" s="31" t="s">
        <v>101</v>
      </c>
      <c r="H328" s="65">
        <f t="shared" si="8"/>
        <v>2519</v>
      </c>
    </row>
    <row r="329" spans="1:8" ht="25.5">
      <c r="A329" s="29"/>
      <c r="B329" s="223" t="s">
        <v>74</v>
      </c>
      <c r="C329" s="32"/>
      <c r="D329" s="32" t="s">
        <v>23</v>
      </c>
      <c r="E329" s="31" t="s">
        <v>187</v>
      </c>
      <c r="F329" s="35" t="s">
        <v>344</v>
      </c>
      <c r="G329" s="35" t="s">
        <v>75</v>
      </c>
      <c r="H329" s="65">
        <f>3753-200-336-364-334</f>
        <v>2519</v>
      </c>
    </row>
    <row r="330" spans="1:8" ht="12.75" hidden="1">
      <c r="A330" s="29"/>
      <c r="B330" s="223" t="s">
        <v>124</v>
      </c>
      <c r="C330" s="32"/>
      <c r="D330" s="32" t="s">
        <v>23</v>
      </c>
      <c r="E330" s="31" t="s">
        <v>187</v>
      </c>
      <c r="F330" s="35" t="s">
        <v>344</v>
      </c>
      <c r="G330" s="35" t="s">
        <v>125</v>
      </c>
      <c r="H330" s="65">
        <f t="shared" si="8"/>
        <v>0</v>
      </c>
    </row>
    <row r="331" spans="1:8" ht="17.25" customHeight="1" hidden="1">
      <c r="A331" s="29"/>
      <c r="B331" s="223" t="s">
        <v>307</v>
      </c>
      <c r="C331" s="32"/>
      <c r="D331" s="32" t="s">
        <v>23</v>
      </c>
      <c r="E331" s="31" t="s">
        <v>187</v>
      </c>
      <c r="F331" s="35" t="s">
        <v>344</v>
      </c>
      <c r="G331" s="35" t="s">
        <v>308</v>
      </c>
      <c r="H331" s="65">
        <v>0</v>
      </c>
    </row>
    <row r="332" spans="1:8" ht="27.75" customHeight="1" hidden="1">
      <c r="A332" s="29"/>
      <c r="B332" s="223" t="s">
        <v>443</v>
      </c>
      <c r="C332" s="32"/>
      <c r="D332" s="32" t="s">
        <v>23</v>
      </c>
      <c r="E332" s="31" t="s">
        <v>187</v>
      </c>
      <c r="F332" s="31" t="s">
        <v>320</v>
      </c>
      <c r="G332" s="31"/>
      <c r="H332" s="65">
        <f>H333</f>
        <v>0</v>
      </c>
    </row>
    <row r="333" spans="1:8" ht="27" customHeight="1" hidden="1">
      <c r="A333" s="29"/>
      <c r="B333" s="223" t="s">
        <v>73</v>
      </c>
      <c r="C333" s="32"/>
      <c r="D333" s="32" t="s">
        <v>23</v>
      </c>
      <c r="E333" s="31" t="s">
        <v>187</v>
      </c>
      <c r="F333" s="35" t="s">
        <v>320</v>
      </c>
      <c r="G333" s="32">
        <v>200</v>
      </c>
      <c r="H333" s="65">
        <f>H334</f>
        <v>0</v>
      </c>
    </row>
    <row r="334" spans="1:8" ht="27" customHeight="1" hidden="1">
      <c r="A334" s="29"/>
      <c r="B334" s="223" t="s">
        <v>74</v>
      </c>
      <c r="C334" s="32"/>
      <c r="D334" s="32" t="s">
        <v>23</v>
      </c>
      <c r="E334" s="31" t="s">
        <v>187</v>
      </c>
      <c r="F334" s="35" t="s">
        <v>320</v>
      </c>
      <c r="G334" s="32">
        <v>240</v>
      </c>
      <c r="H334" s="65">
        <v>0</v>
      </c>
    </row>
    <row r="335" spans="1:8" ht="15" customHeight="1">
      <c r="A335" s="20" t="s">
        <v>29</v>
      </c>
      <c r="B335" s="220" t="s">
        <v>27</v>
      </c>
      <c r="C335" s="43"/>
      <c r="D335" s="43" t="s">
        <v>28</v>
      </c>
      <c r="E335" s="43"/>
      <c r="F335" s="43"/>
      <c r="G335" s="43"/>
      <c r="H335" s="69">
        <f>H336</f>
        <v>376</v>
      </c>
    </row>
    <row r="336" spans="1:8" ht="12.75" customHeight="1">
      <c r="A336" s="23"/>
      <c r="B336" s="240" t="s">
        <v>547</v>
      </c>
      <c r="C336" s="55"/>
      <c r="D336" s="55" t="s">
        <v>28</v>
      </c>
      <c r="E336" s="55" t="s">
        <v>261</v>
      </c>
      <c r="F336" s="55"/>
      <c r="G336" s="55"/>
      <c r="H336" s="76">
        <f>H337</f>
        <v>376</v>
      </c>
    </row>
    <row r="337" spans="1:8" ht="51" customHeight="1">
      <c r="A337" s="26"/>
      <c r="B337" s="222" t="s">
        <v>255</v>
      </c>
      <c r="C337" s="27"/>
      <c r="D337" s="27" t="s">
        <v>28</v>
      </c>
      <c r="E337" s="27" t="s">
        <v>261</v>
      </c>
      <c r="F337" s="37" t="s">
        <v>256</v>
      </c>
      <c r="G337" s="27"/>
      <c r="H337" s="63">
        <f>H338</f>
        <v>376</v>
      </c>
    </row>
    <row r="338" spans="1:8" ht="25.5">
      <c r="A338" s="26"/>
      <c r="B338" s="227" t="s">
        <v>257</v>
      </c>
      <c r="C338" s="27"/>
      <c r="D338" s="31" t="s">
        <v>28</v>
      </c>
      <c r="E338" s="31" t="s">
        <v>261</v>
      </c>
      <c r="F338" s="31" t="s">
        <v>258</v>
      </c>
      <c r="G338" s="27"/>
      <c r="H338" s="64">
        <f>H339</f>
        <v>376</v>
      </c>
    </row>
    <row r="339" spans="1:8" ht="12.75">
      <c r="A339" s="29"/>
      <c r="B339" s="227" t="s">
        <v>259</v>
      </c>
      <c r="C339" s="31"/>
      <c r="D339" s="31" t="s">
        <v>28</v>
      </c>
      <c r="E339" s="31" t="s">
        <v>261</v>
      </c>
      <c r="F339" s="31" t="s">
        <v>260</v>
      </c>
      <c r="G339" s="31"/>
      <c r="H339" s="64">
        <f>H341</f>
        <v>376</v>
      </c>
    </row>
    <row r="340" spans="1:8" ht="25.5">
      <c r="A340" s="29"/>
      <c r="B340" s="227" t="s">
        <v>73</v>
      </c>
      <c r="C340" s="31"/>
      <c r="D340" s="31" t="s">
        <v>28</v>
      </c>
      <c r="E340" s="31" t="s">
        <v>261</v>
      </c>
      <c r="F340" s="31" t="s">
        <v>260</v>
      </c>
      <c r="G340" s="31" t="s">
        <v>101</v>
      </c>
      <c r="H340" s="64">
        <f aca="true" t="shared" si="9" ref="H340:H346">H341</f>
        <v>376</v>
      </c>
    </row>
    <row r="341" spans="1:8" ht="25.5">
      <c r="A341" s="29"/>
      <c r="B341" s="223" t="s">
        <v>74</v>
      </c>
      <c r="C341" s="31"/>
      <c r="D341" s="31" t="s">
        <v>28</v>
      </c>
      <c r="E341" s="31" t="s">
        <v>261</v>
      </c>
      <c r="F341" s="31" t="s">
        <v>260</v>
      </c>
      <c r="G341" s="31" t="s">
        <v>75</v>
      </c>
      <c r="H341" s="65">
        <f>360+16</f>
        <v>376</v>
      </c>
    </row>
    <row r="342" spans="1:8" ht="15.75" hidden="1">
      <c r="A342" s="20" t="s">
        <v>32</v>
      </c>
      <c r="B342" s="220" t="s">
        <v>30</v>
      </c>
      <c r="C342" s="43"/>
      <c r="D342" s="43" t="s">
        <v>31</v>
      </c>
      <c r="E342" s="43"/>
      <c r="F342" s="43"/>
      <c r="G342" s="43"/>
      <c r="H342" s="69">
        <f>H344</f>
        <v>0</v>
      </c>
    </row>
    <row r="343" spans="1:8" ht="13.5" hidden="1">
      <c r="A343" s="23"/>
      <c r="B343" s="240" t="s">
        <v>122</v>
      </c>
      <c r="C343" s="55"/>
      <c r="D343" s="55" t="s">
        <v>31</v>
      </c>
      <c r="E343" s="55" t="s">
        <v>123</v>
      </c>
      <c r="F343" s="55"/>
      <c r="G343" s="55"/>
      <c r="H343" s="76">
        <f t="shared" si="9"/>
        <v>0</v>
      </c>
    </row>
    <row r="344" spans="1:8" ht="54.75" customHeight="1" hidden="1">
      <c r="A344" s="29"/>
      <c r="B344" s="230" t="s">
        <v>152</v>
      </c>
      <c r="C344" s="28"/>
      <c r="D344" s="27" t="s">
        <v>31</v>
      </c>
      <c r="E344" s="27" t="s">
        <v>123</v>
      </c>
      <c r="F344" s="37" t="s">
        <v>228</v>
      </c>
      <c r="G344" s="28"/>
      <c r="H344" s="65">
        <f t="shared" si="9"/>
        <v>0</v>
      </c>
    </row>
    <row r="345" spans="1:8" ht="51" hidden="1">
      <c r="A345" s="29"/>
      <c r="B345" s="227" t="s">
        <v>243</v>
      </c>
      <c r="C345" s="31"/>
      <c r="D345" s="31" t="s">
        <v>31</v>
      </c>
      <c r="E345" s="31" t="s">
        <v>123</v>
      </c>
      <c r="F345" s="31" t="s">
        <v>244</v>
      </c>
      <c r="G345" s="31"/>
      <c r="H345" s="65">
        <f t="shared" si="9"/>
        <v>0</v>
      </c>
    </row>
    <row r="346" spans="1:8" ht="25.5" hidden="1">
      <c r="A346" s="29"/>
      <c r="B346" s="227" t="s">
        <v>245</v>
      </c>
      <c r="C346" s="31"/>
      <c r="D346" s="31" t="s">
        <v>31</v>
      </c>
      <c r="E346" s="31" t="s">
        <v>123</v>
      </c>
      <c r="F346" s="31" t="s">
        <v>246</v>
      </c>
      <c r="G346" s="31"/>
      <c r="H346" s="65">
        <f t="shared" si="9"/>
        <v>0</v>
      </c>
    </row>
    <row r="347" spans="1:8" ht="15.75" customHeight="1" hidden="1">
      <c r="A347" s="29"/>
      <c r="B347" s="227" t="s">
        <v>247</v>
      </c>
      <c r="C347" s="31"/>
      <c r="D347" s="31" t="s">
        <v>31</v>
      </c>
      <c r="E347" s="31" t="s">
        <v>123</v>
      </c>
      <c r="F347" s="31" t="s">
        <v>248</v>
      </c>
      <c r="G347" s="31"/>
      <c r="H347" s="65">
        <f>H349</f>
        <v>0</v>
      </c>
    </row>
    <row r="348" spans="1:8" ht="24" customHeight="1" hidden="1">
      <c r="A348" s="29"/>
      <c r="B348" s="227" t="s">
        <v>73</v>
      </c>
      <c r="C348" s="31"/>
      <c r="D348" s="31" t="s">
        <v>31</v>
      </c>
      <c r="E348" s="31" t="s">
        <v>123</v>
      </c>
      <c r="F348" s="31" t="s">
        <v>248</v>
      </c>
      <c r="G348" s="31" t="s">
        <v>101</v>
      </c>
      <c r="H348" s="65">
        <f aca="true" t="shared" si="10" ref="H348:H354">H349</f>
        <v>0</v>
      </c>
    </row>
    <row r="349" spans="1:8" ht="25.5" hidden="1">
      <c r="A349" s="29"/>
      <c r="B349" s="223" t="s">
        <v>74</v>
      </c>
      <c r="C349" s="31"/>
      <c r="D349" s="31" t="s">
        <v>31</v>
      </c>
      <c r="E349" s="31" t="s">
        <v>123</v>
      </c>
      <c r="F349" s="31" t="s">
        <v>248</v>
      </c>
      <c r="G349" s="31" t="s">
        <v>75</v>
      </c>
      <c r="H349" s="65">
        <v>0</v>
      </c>
    </row>
    <row r="350" spans="1:9" ht="15" customHeight="1">
      <c r="A350" s="20" t="s">
        <v>32</v>
      </c>
      <c r="B350" s="220" t="s">
        <v>33</v>
      </c>
      <c r="C350" s="43"/>
      <c r="D350" s="43" t="s">
        <v>34</v>
      </c>
      <c r="E350" s="43"/>
      <c r="F350" s="43"/>
      <c r="G350" s="43"/>
      <c r="H350" s="69">
        <f>H351+H358</f>
        <v>3914.30639</v>
      </c>
      <c r="I350" s="72"/>
    </row>
    <row r="351" spans="1:9" ht="12.75">
      <c r="A351" s="36"/>
      <c r="B351" s="221" t="s">
        <v>326</v>
      </c>
      <c r="C351" s="25"/>
      <c r="D351" s="25" t="s">
        <v>34</v>
      </c>
      <c r="E351" s="25">
        <v>1001</v>
      </c>
      <c r="F351" s="25" t="s">
        <v>80</v>
      </c>
      <c r="G351" s="25" t="s">
        <v>80</v>
      </c>
      <c r="H351" s="62">
        <f t="shared" si="10"/>
        <v>385</v>
      </c>
      <c r="I351" s="72"/>
    </row>
    <row r="352" spans="1:9" s="3" customFormat="1" ht="38.25" customHeight="1">
      <c r="A352" s="41"/>
      <c r="B352" s="229" t="s">
        <v>315</v>
      </c>
      <c r="C352" s="28"/>
      <c r="D352" s="28">
        <v>1000</v>
      </c>
      <c r="E352" s="28">
        <v>1001</v>
      </c>
      <c r="F352" s="37" t="s">
        <v>316</v>
      </c>
      <c r="G352" s="28"/>
      <c r="H352" s="63">
        <f t="shared" si="10"/>
        <v>385</v>
      </c>
      <c r="I352" s="78"/>
    </row>
    <row r="353" spans="1:9" s="3" customFormat="1" ht="12.75" customHeight="1">
      <c r="A353" s="41"/>
      <c r="B353" s="223" t="s">
        <v>267</v>
      </c>
      <c r="C353" s="28"/>
      <c r="D353" s="32">
        <v>1000</v>
      </c>
      <c r="E353" s="32">
        <v>1001</v>
      </c>
      <c r="F353" s="35" t="s">
        <v>317</v>
      </c>
      <c r="G353" s="28"/>
      <c r="H353" s="64">
        <f t="shared" si="10"/>
        <v>385</v>
      </c>
      <c r="I353" s="78"/>
    </row>
    <row r="354" spans="1:9" s="3" customFormat="1" ht="12.75" customHeight="1">
      <c r="A354" s="41"/>
      <c r="B354" s="223" t="s">
        <v>267</v>
      </c>
      <c r="C354" s="28"/>
      <c r="D354" s="32">
        <v>1000</v>
      </c>
      <c r="E354" s="32">
        <v>1001</v>
      </c>
      <c r="F354" s="35" t="s">
        <v>318</v>
      </c>
      <c r="G354" s="28"/>
      <c r="H354" s="64">
        <f t="shared" si="10"/>
        <v>385</v>
      </c>
      <c r="I354" s="78"/>
    </row>
    <row r="355" spans="1:9" ht="25.5">
      <c r="A355" s="29"/>
      <c r="B355" s="223" t="s">
        <v>321</v>
      </c>
      <c r="C355" s="32"/>
      <c r="D355" s="32">
        <v>1000</v>
      </c>
      <c r="E355" s="32">
        <v>1001</v>
      </c>
      <c r="F355" s="32" t="s">
        <v>322</v>
      </c>
      <c r="G355" s="31"/>
      <c r="H355" s="64">
        <f>H357</f>
        <v>385</v>
      </c>
      <c r="I355" s="79"/>
    </row>
    <row r="356" spans="1:9" ht="12.75">
      <c r="A356" s="29"/>
      <c r="B356" s="223" t="s">
        <v>323</v>
      </c>
      <c r="C356" s="32"/>
      <c r="D356" s="32">
        <v>1000</v>
      </c>
      <c r="E356" s="32">
        <v>1001</v>
      </c>
      <c r="F356" s="32" t="s">
        <v>322</v>
      </c>
      <c r="G356" s="31" t="s">
        <v>339</v>
      </c>
      <c r="H356" s="64">
        <f>H357</f>
        <v>385</v>
      </c>
      <c r="I356" s="79"/>
    </row>
    <row r="357" spans="1:9" ht="25.5">
      <c r="A357" s="29"/>
      <c r="B357" s="223" t="s">
        <v>324</v>
      </c>
      <c r="C357" s="32"/>
      <c r="D357" s="32">
        <v>1000</v>
      </c>
      <c r="E357" s="32">
        <v>1001</v>
      </c>
      <c r="F357" s="32" t="s">
        <v>322</v>
      </c>
      <c r="G357" s="31" t="s">
        <v>325</v>
      </c>
      <c r="H357" s="64">
        <v>385</v>
      </c>
      <c r="I357" s="79"/>
    </row>
    <row r="358" spans="1:9" ht="12.75">
      <c r="A358" s="36"/>
      <c r="B358" s="221" t="s">
        <v>167</v>
      </c>
      <c r="C358" s="25"/>
      <c r="D358" s="25" t="s">
        <v>34</v>
      </c>
      <c r="E358" s="25">
        <v>1003</v>
      </c>
      <c r="F358" s="25" t="s">
        <v>80</v>
      </c>
      <c r="G358" s="25" t="s">
        <v>80</v>
      </c>
      <c r="H358" s="62">
        <f>H359+H375+H380</f>
        <v>3529.30639</v>
      </c>
      <c r="I358" s="72"/>
    </row>
    <row r="359" spans="1:9" ht="51" customHeight="1">
      <c r="A359" s="51"/>
      <c r="B359" s="230" t="s">
        <v>78</v>
      </c>
      <c r="C359" s="28"/>
      <c r="D359" s="28">
        <v>1000</v>
      </c>
      <c r="E359" s="27" t="s">
        <v>338</v>
      </c>
      <c r="F359" s="27" t="s">
        <v>79</v>
      </c>
      <c r="G359" s="28"/>
      <c r="H359" s="208">
        <f>H360</f>
        <v>3529.30639</v>
      </c>
      <c r="I359" s="72"/>
    </row>
    <row r="360" spans="1:9" ht="38.25">
      <c r="A360" s="51"/>
      <c r="B360" s="227" t="s">
        <v>81</v>
      </c>
      <c r="C360" s="32"/>
      <c r="D360" s="32">
        <v>1000</v>
      </c>
      <c r="E360" s="31" t="s">
        <v>338</v>
      </c>
      <c r="F360" s="31" t="s">
        <v>82</v>
      </c>
      <c r="G360" s="31" t="s">
        <v>51</v>
      </c>
      <c r="H360" s="207">
        <f>H361+H368</f>
        <v>3529.30639</v>
      </c>
      <c r="I360" s="72"/>
    </row>
    <row r="361" spans="1:9" ht="25.5">
      <c r="A361" s="51"/>
      <c r="B361" s="227" t="s">
        <v>502</v>
      </c>
      <c r="C361" s="32"/>
      <c r="D361" s="32">
        <v>1000</v>
      </c>
      <c r="E361" s="31" t="s">
        <v>338</v>
      </c>
      <c r="F361" s="31" t="s">
        <v>503</v>
      </c>
      <c r="G361" s="31" t="s">
        <v>51</v>
      </c>
      <c r="H361" s="207">
        <f>H362+H365</f>
        <v>2384.07254</v>
      </c>
      <c r="I361" s="72"/>
    </row>
    <row r="362" spans="1:9" ht="51">
      <c r="A362" s="51"/>
      <c r="B362" s="227" t="s">
        <v>528</v>
      </c>
      <c r="C362" s="32"/>
      <c r="D362" s="32">
        <v>1000</v>
      </c>
      <c r="E362" s="31" t="s">
        <v>338</v>
      </c>
      <c r="F362" s="31" t="s">
        <v>530</v>
      </c>
      <c r="G362" s="31"/>
      <c r="H362" s="207">
        <f>H363</f>
        <v>2304.07254</v>
      </c>
      <c r="I362" s="72"/>
    </row>
    <row r="363" spans="1:9" ht="12.75" customHeight="1">
      <c r="A363" s="51"/>
      <c r="B363" s="223" t="s">
        <v>323</v>
      </c>
      <c r="C363" s="28"/>
      <c r="D363" s="32">
        <v>1000</v>
      </c>
      <c r="E363" s="31" t="s">
        <v>338</v>
      </c>
      <c r="F363" s="31" t="s">
        <v>530</v>
      </c>
      <c r="G363" s="31" t="s">
        <v>339</v>
      </c>
      <c r="H363" s="207">
        <f>H364</f>
        <v>2304.07254</v>
      </c>
      <c r="I363" s="72"/>
    </row>
    <row r="364" spans="1:9" ht="25.5">
      <c r="A364" s="51"/>
      <c r="B364" s="223" t="s">
        <v>324</v>
      </c>
      <c r="C364" s="204"/>
      <c r="D364" s="206">
        <v>1000</v>
      </c>
      <c r="E364" s="206">
        <v>1003</v>
      </c>
      <c r="F364" s="31" t="s">
        <v>530</v>
      </c>
      <c r="G364" s="206">
        <v>320</v>
      </c>
      <c r="H364" s="207">
        <v>2304.07254</v>
      </c>
      <c r="I364" s="72"/>
    </row>
    <row r="365" spans="1:9" ht="38.25" customHeight="1">
      <c r="A365" s="51"/>
      <c r="B365" s="227" t="s">
        <v>504</v>
      </c>
      <c r="C365" s="32"/>
      <c r="D365" s="32">
        <v>1000</v>
      </c>
      <c r="E365" s="31" t="s">
        <v>338</v>
      </c>
      <c r="F365" s="31" t="s">
        <v>505</v>
      </c>
      <c r="G365" s="31"/>
      <c r="H365" s="207">
        <f>H366</f>
        <v>80</v>
      </c>
      <c r="I365" s="72"/>
    </row>
    <row r="366" spans="1:9" ht="12.75" customHeight="1">
      <c r="A366" s="51"/>
      <c r="B366" s="223" t="s">
        <v>323</v>
      </c>
      <c r="C366" s="28"/>
      <c r="D366" s="32">
        <v>1000</v>
      </c>
      <c r="E366" s="31" t="s">
        <v>338</v>
      </c>
      <c r="F366" s="31" t="s">
        <v>505</v>
      </c>
      <c r="G366" s="31" t="s">
        <v>339</v>
      </c>
      <c r="H366" s="207">
        <f>H367</f>
        <v>80</v>
      </c>
      <c r="I366" s="72"/>
    </row>
    <row r="367" spans="1:9" ht="25.5">
      <c r="A367" s="209"/>
      <c r="B367" s="223" t="s">
        <v>324</v>
      </c>
      <c r="C367" s="204"/>
      <c r="D367" s="206">
        <v>1000</v>
      </c>
      <c r="E367" s="206">
        <v>1003</v>
      </c>
      <c r="F367" s="31" t="s">
        <v>505</v>
      </c>
      <c r="G367" s="206">
        <v>320</v>
      </c>
      <c r="H367" s="207">
        <v>80</v>
      </c>
      <c r="I367" s="72"/>
    </row>
    <row r="368" spans="1:9" ht="25.5">
      <c r="A368" s="51"/>
      <c r="B368" s="227" t="s">
        <v>506</v>
      </c>
      <c r="C368" s="32"/>
      <c r="D368" s="32">
        <v>1000</v>
      </c>
      <c r="E368" s="31" t="s">
        <v>338</v>
      </c>
      <c r="F368" s="31" t="s">
        <v>507</v>
      </c>
      <c r="G368" s="31" t="s">
        <v>51</v>
      </c>
      <c r="H368" s="207">
        <f>H369+H372</f>
        <v>1145.23385</v>
      </c>
      <c r="I368" s="72"/>
    </row>
    <row r="369" spans="1:9" ht="38.25">
      <c r="A369" s="51"/>
      <c r="B369" s="227" t="s">
        <v>529</v>
      </c>
      <c r="C369" s="32"/>
      <c r="D369" s="32">
        <v>1000</v>
      </c>
      <c r="E369" s="31" t="s">
        <v>338</v>
      </c>
      <c r="F369" s="31" t="s">
        <v>531</v>
      </c>
      <c r="G369" s="31"/>
      <c r="H369" s="207">
        <f>H370</f>
        <v>1075.23385</v>
      </c>
      <c r="I369" s="72"/>
    </row>
    <row r="370" spans="1:9" ht="12.75" customHeight="1">
      <c r="A370" s="51"/>
      <c r="B370" s="223" t="s">
        <v>323</v>
      </c>
      <c r="C370" s="28"/>
      <c r="D370" s="32">
        <v>1000</v>
      </c>
      <c r="E370" s="31" t="s">
        <v>338</v>
      </c>
      <c r="F370" s="31" t="s">
        <v>531</v>
      </c>
      <c r="G370" s="31" t="s">
        <v>339</v>
      </c>
      <c r="H370" s="207">
        <f>H371</f>
        <v>1075.23385</v>
      </c>
      <c r="I370" s="72"/>
    </row>
    <row r="371" spans="1:9" ht="25.5">
      <c r="A371" s="209"/>
      <c r="B371" s="223" t="s">
        <v>324</v>
      </c>
      <c r="C371" s="204"/>
      <c r="D371" s="206">
        <v>1000</v>
      </c>
      <c r="E371" s="206">
        <v>1003</v>
      </c>
      <c r="F371" s="31" t="s">
        <v>531</v>
      </c>
      <c r="G371" s="206">
        <v>320</v>
      </c>
      <c r="H371" s="207">
        <v>1075.23385</v>
      </c>
      <c r="I371" s="72"/>
    </row>
    <row r="372" spans="1:9" ht="38.25">
      <c r="A372" s="51"/>
      <c r="B372" s="227" t="s">
        <v>508</v>
      </c>
      <c r="C372" s="32"/>
      <c r="D372" s="32">
        <v>1000</v>
      </c>
      <c r="E372" s="31" t="s">
        <v>338</v>
      </c>
      <c r="F372" s="31" t="s">
        <v>509</v>
      </c>
      <c r="G372" s="31"/>
      <c r="H372" s="207">
        <f>H373</f>
        <v>70</v>
      </c>
      <c r="I372" s="72"/>
    </row>
    <row r="373" spans="1:9" ht="12.75" customHeight="1">
      <c r="A373" s="51"/>
      <c r="B373" s="223" t="s">
        <v>323</v>
      </c>
      <c r="C373" s="28"/>
      <c r="D373" s="32">
        <v>1000</v>
      </c>
      <c r="E373" s="31" t="s">
        <v>338</v>
      </c>
      <c r="F373" s="31" t="s">
        <v>509</v>
      </c>
      <c r="G373" s="31" t="s">
        <v>339</v>
      </c>
      <c r="H373" s="207">
        <f>H374</f>
        <v>70</v>
      </c>
      <c r="I373" s="72"/>
    </row>
    <row r="374" spans="1:9" ht="25.5">
      <c r="A374" s="209"/>
      <c r="B374" s="223" t="s">
        <v>324</v>
      </c>
      <c r="C374" s="204"/>
      <c r="D374" s="206">
        <v>1000</v>
      </c>
      <c r="E374" s="206">
        <v>1003</v>
      </c>
      <c r="F374" s="31" t="s">
        <v>509</v>
      </c>
      <c r="G374" s="206">
        <v>320</v>
      </c>
      <c r="H374" s="207">
        <v>70</v>
      </c>
      <c r="I374" s="72"/>
    </row>
    <row r="375" spans="1:9" s="8" customFormat="1" ht="54" hidden="1">
      <c r="A375" s="39"/>
      <c r="B375" s="230" t="s">
        <v>161</v>
      </c>
      <c r="C375" s="28"/>
      <c r="D375" s="28">
        <v>1000</v>
      </c>
      <c r="E375" s="28">
        <v>1003</v>
      </c>
      <c r="F375" s="27" t="s">
        <v>162</v>
      </c>
      <c r="G375" s="28"/>
      <c r="H375" s="63">
        <f>H376</f>
        <v>0</v>
      </c>
      <c r="I375" s="80"/>
    </row>
    <row r="376" spans="1:9" s="8" customFormat="1" ht="25.5" hidden="1">
      <c r="A376" s="39"/>
      <c r="B376" s="227" t="s">
        <v>35</v>
      </c>
      <c r="C376" s="28"/>
      <c r="D376" s="32">
        <v>1000</v>
      </c>
      <c r="E376" s="32">
        <v>1003</v>
      </c>
      <c r="F376" s="31" t="s">
        <v>164</v>
      </c>
      <c r="G376" s="28"/>
      <c r="H376" s="64">
        <f>H377</f>
        <v>0</v>
      </c>
      <c r="I376" s="80"/>
    </row>
    <row r="377" spans="1:9" s="8" customFormat="1" ht="12.75" hidden="1">
      <c r="A377" s="39"/>
      <c r="B377" s="223" t="s">
        <v>165</v>
      </c>
      <c r="C377" s="32"/>
      <c r="D377" s="32">
        <v>1000</v>
      </c>
      <c r="E377" s="32">
        <v>1003</v>
      </c>
      <c r="F377" s="31" t="s">
        <v>166</v>
      </c>
      <c r="G377" s="40"/>
      <c r="H377" s="64">
        <f>H379</f>
        <v>0</v>
      </c>
      <c r="I377" s="80"/>
    </row>
    <row r="378" spans="1:9" s="8" customFormat="1" ht="25.5" hidden="1">
      <c r="A378" s="39"/>
      <c r="B378" s="223" t="s">
        <v>73</v>
      </c>
      <c r="C378" s="32"/>
      <c r="D378" s="32">
        <v>1000</v>
      </c>
      <c r="E378" s="32">
        <v>1003</v>
      </c>
      <c r="F378" s="31" t="s">
        <v>166</v>
      </c>
      <c r="G378" s="32">
        <v>200</v>
      </c>
      <c r="H378" s="64">
        <f>H379</f>
        <v>0</v>
      </c>
      <c r="I378" s="80"/>
    </row>
    <row r="379" spans="1:9" s="8" customFormat="1" ht="25.5" hidden="1">
      <c r="A379" s="39"/>
      <c r="B379" s="223" t="s">
        <v>74</v>
      </c>
      <c r="C379" s="32"/>
      <c r="D379" s="32">
        <v>1000</v>
      </c>
      <c r="E379" s="32">
        <v>1003</v>
      </c>
      <c r="F379" s="31" t="s">
        <v>166</v>
      </c>
      <c r="G379" s="31" t="s">
        <v>75</v>
      </c>
      <c r="H379" s="65">
        <f>300-300</f>
        <v>0</v>
      </c>
      <c r="I379" s="80"/>
    </row>
    <row r="380" spans="1:9" s="3" customFormat="1" ht="39.75" customHeight="1" hidden="1">
      <c r="A380" s="41"/>
      <c r="B380" s="229" t="s">
        <v>315</v>
      </c>
      <c r="C380" s="42"/>
      <c r="D380" s="42">
        <v>1000</v>
      </c>
      <c r="E380" s="42">
        <v>1003</v>
      </c>
      <c r="F380" s="37" t="s">
        <v>316</v>
      </c>
      <c r="G380" s="28"/>
      <c r="H380" s="63">
        <f>H381</f>
        <v>0</v>
      </c>
      <c r="I380" s="78"/>
    </row>
    <row r="381" spans="1:9" s="3" customFormat="1" ht="15" hidden="1">
      <c r="A381" s="41"/>
      <c r="B381" s="223" t="s">
        <v>267</v>
      </c>
      <c r="C381" s="42"/>
      <c r="D381" s="32">
        <v>1000</v>
      </c>
      <c r="E381" s="32">
        <v>1003</v>
      </c>
      <c r="F381" s="35" t="s">
        <v>317</v>
      </c>
      <c r="G381" s="28"/>
      <c r="H381" s="64">
        <f>H382</f>
        <v>0</v>
      </c>
      <c r="I381" s="78"/>
    </row>
    <row r="382" spans="1:9" s="3" customFormat="1" ht="15" hidden="1">
      <c r="A382" s="41"/>
      <c r="B382" s="223" t="s">
        <v>267</v>
      </c>
      <c r="C382" s="42"/>
      <c r="D382" s="32">
        <v>1000</v>
      </c>
      <c r="E382" s="32">
        <v>1003</v>
      </c>
      <c r="F382" s="35" t="s">
        <v>318</v>
      </c>
      <c r="G382" s="28"/>
      <c r="H382" s="64">
        <f>H383</f>
        <v>0</v>
      </c>
      <c r="I382" s="78"/>
    </row>
    <row r="383" spans="1:9" ht="15" hidden="1">
      <c r="A383" s="41"/>
      <c r="B383" s="223" t="s">
        <v>165</v>
      </c>
      <c r="C383" s="32"/>
      <c r="D383" s="32">
        <v>1000</v>
      </c>
      <c r="E383" s="32">
        <v>1003</v>
      </c>
      <c r="F383" s="35" t="s">
        <v>354</v>
      </c>
      <c r="G383" s="32" t="s">
        <v>51</v>
      </c>
      <c r="H383" s="64">
        <f>H385+H387</f>
        <v>0</v>
      </c>
      <c r="I383" s="81"/>
    </row>
    <row r="384" spans="1:9" ht="25.5" hidden="1">
      <c r="A384" s="41"/>
      <c r="B384" s="223" t="s">
        <v>73</v>
      </c>
      <c r="C384" s="32"/>
      <c r="D384" s="32">
        <v>1000</v>
      </c>
      <c r="E384" s="32">
        <v>1003</v>
      </c>
      <c r="F384" s="35" t="s">
        <v>354</v>
      </c>
      <c r="G384" s="32">
        <v>200</v>
      </c>
      <c r="H384" s="64">
        <f aca="true" t="shared" si="11" ref="H384:H391">H385</f>
        <v>0</v>
      </c>
      <c r="I384" s="81"/>
    </row>
    <row r="385" spans="1:9" ht="25.5" hidden="1">
      <c r="A385" s="41"/>
      <c r="B385" s="223" t="s">
        <v>74</v>
      </c>
      <c r="C385" s="32"/>
      <c r="D385" s="32">
        <v>1000</v>
      </c>
      <c r="E385" s="32">
        <v>1003</v>
      </c>
      <c r="F385" s="35" t="s">
        <v>354</v>
      </c>
      <c r="G385" s="32">
        <v>240</v>
      </c>
      <c r="H385" s="64">
        <v>0</v>
      </c>
      <c r="I385" s="81"/>
    </row>
    <row r="386" spans="1:9" ht="15" hidden="1">
      <c r="A386" s="41"/>
      <c r="B386" s="237" t="s">
        <v>323</v>
      </c>
      <c r="C386" s="32"/>
      <c r="D386" s="32">
        <v>1000</v>
      </c>
      <c r="E386" s="32">
        <v>1003</v>
      </c>
      <c r="F386" s="35" t="s">
        <v>354</v>
      </c>
      <c r="G386" s="32">
        <v>300</v>
      </c>
      <c r="H386" s="64">
        <f t="shared" si="11"/>
        <v>0</v>
      </c>
      <c r="I386" s="81"/>
    </row>
    <row r="387" spans="1:9" ht="12.75" hidden="1">
      <c r="A387" s="29"/>
      <c r="B387" s="223" t="s">
        <v>340</v>
      </c>
      <c r="C387" s="32"/>
      <c r="D387" s="32">
        <v>1000</v>
      </c>
      <c r="E387" s="32">
        <v>1003</v>
      </c>
      <c r="F387" s="35" t="s">
        <v>354</v>
      </c>
      <c r="G387" s="31" t="s">
        <v>341</v>
      </c>
      <c r="H387" s="65">
        <v>0</v>
      </c>
      <c r="I387" s="79"/>
    </row>
    <row r="388" spans="1:9" ht="15" customHeight="1">
      <c r="A388" s="20" t="s">
        <v>36</v>
      </c>
      <c r="B388" s="220" t="s">
        <v>549</v>
      </c>
      <c r="C388" s="50"/>
      <c r="D388" s="50">
        <v>1100</v>
      </c>
      <c r="E388" s="43"/>
      <c r="F388" s="43"/>
      <c r="G388" s="43"/>
      <c r="H388" s="69">
        <f t="shared" si="11"/>
        <v>334</v>
      </c>
      <c r="I388" s="72"/>
    </row>
    <row r="389" spans="1:8" ht="12.75">
      <c r="A389" s="23"/>
      <c r="B389" s="221" t="s">
        <v>76</v>
      </c>
      <c r="C389" s="24"/>
      <c r="D389" s="24" t="s">
        <v>37</v>
      </c>
      <c r="E389" s="24" t="s">
        <v>77</v>
      </c>
      <c r="F389" s="24"/>
      <c r="G389" s="24"/>
      <c r="H389" s="62">
        <f t="shared" si="11"/>
        <v>334</v>
      </c>
    </row>
    <row r="390" spans="1:8" ht="51" customHeight="1">
      <c r="A390" s="26"/>
      <c r="B390" s="230" t="s">
        <v>67</v>
      </c>
      <c r="C390" s="27"/>
      <c r="D390" s="27" t="s">
        <v>37</v>
      </c>
      <c r="E390" s="37" t="s">
        <v>77</v>
      </c>
      <c r="F390" s="56" t="s">
        <v>68</v>
      </c>
      <c r="G390" s="27"/>
      <c r="H390" s="63">
        <f t="shared" si="11"/>
        <v>334</v>
      </c>
    </row>
    <row r="391" spans="1:8" ht="25.5">
      <c r="A391" s="26"/>
      <c r="B391" s="237" t="s">
        <v>69</v>
      </c>
      <c r="C391" s="27"/>
      <c r="D391" s="31" t="s">
        <v>37</v>
      </c>
      <c r="E391" s="31" t="s">
        <v>77</v>
      </c>
      <c r="F391" s="31" t="s">
        <v>70</v>
      </c>
      <c r="G391" s="27"/>
      <c r="H391" s="64">
        <f t="shared" si="11"/>
        <v>334</v>
      </c>
    </row>
    <row r="392" spans="1:8" ht="25.5">
      <c r="A392" s="29"/>
      <c r="B392" s="238" t="s">
        <v>71</v>
      </c>
      <c r="C392" s="31"/>
      <c r="D392" s="31" t="s">
        <v>37</v>
      </c>
      <c r="E392" s="31" t="s">
        <v>77</v>
      </c>
      <c r="F392" s="31" t="s">
        <v>72</v>
      </c>
      <c r="G392" s="31"/>
      <c r="H392" s="64">
        <f>H394</f>
        <v>334</v>
      </c>
    </row>
    <row r="393" spans="1:8" ht="25.5">
      <c r="A393" s="29"/>
      <c r="B393" s="238" t="s">
        <v>73</v>
      </c>
      <c r="C393" s="31"/>
      <c r="D393" s="31" t="s">
        <v>37</v>
      </c>
      <c r="E393" s="31" t="s">
        <v>77</v>
      </c>
      <c r="F393" s="31" t="s">
        <v>72</v>
      </c>
      <c r="G393" s="31" t="s">
        <v>101</v>
      </c>
      <c r="H393" s="64">
        <f aca="true" t="shared" si="12" ref="H393:H399">H394</f>
        <v>334</v>
      </c>
    </row>
    <row r="394" spans="1:8" ht="25.5">
      <c r="A394" s="29"/>
      <c r="B394" s="223" t="s">
        <v>74</v>
      </c>
      <c r="C394" s="31"/>
      <c r="D394" s="31" t="s">
        <v>37</v>
      </c>
      <c r="E394" s="31" t="s">
        <v>77</v>
      </c>
      <c r="F394" s="31" t="s">
        <v>72</v>
      </c>
      <c r="G394" s="31" t="s">
        <v>75</v>
      </c>
      <c r="H394" s="65">
        <f>350-16</f>
        <v>334</v>
      </c>
    </row>
    <row r="395" spans="1:8" ht="15.75" hidden="1">
      <c r="A395" s="20" t="s">
        <v>38</v>
      </c>
      <c r="B395" s="220" t="s">
        <v>39</v>
      </c>
      <c r="C395" s="50"/>
      <c r="D395" s="43" t="s">
        <v>40</v>
      </c>
      <c r="E395" s="43"/>
      <c r="F395" s="43"/>
      <c r="G395" s="43"/>
      <c r="H395" s="69">
        <f t="shared" si="12"/>
        <v>0</v>
      </c>
    </row>
    <row r="396" spans="1:8" ht="13.5" hidden="1">
      <c r="A396" s="23"/>
      <c r="B396" s="240" t="s">
        <v>347</v>
      </c>
      <c r="C396" s="24"/>
      <c r="D396" s="55" t="s">
        <v>40</v>
      </c>
      <c r="E396" s="55" t="s">
        <v>348</v>
      </c>
      <c r="F396" s="55"/>
      <c r="G396" s="55"/>
      <c r="H396" s="76">
        <f t="shared" si="12"/>
        <v>0</v>
      </c>
    </row>
    <row r="397" spans="1:8" ht="40.5" customHeight="1" hidden="1">
      <c r="A397" s="26"/>
      <c r="B397" s="229" t="s">
        <v>315</v>
      </c>
      <c r="C397" s="31"/>
      <c r="D397" s="37" t="s">
        <v>40</v>
      </c>
      <c r="E397" s="37" t="s">
        <v>348</v>
      </c>
      <c r="F397" s="42" t="s">
        <v>316</v>
      </c>
      <c r="G397" s="27"/>
      <c r="H397" s="63">
        <f t="shared" si="12"/>
        <v>0</v>
      </c>
    </row>
    <row r="398" spans="1:8" ht="13.5" hidden="1">
      <c r="A398" s="26"/>
      <c r="B398" s="223" t="s">
        <v>267</v>
      </c>
      <c r="C398" s="31"/>
      <c r="D398" s="31" t="s">
        <v>40</v>
      </c>
      <c r="E398" s="31" t="s">
        <v>348</v>
      </c>
      <c r="F398" s="35" t="s">
        <v>317</v>
      </c>
      <c r="G398" s="27"/>
      <c r="H398" s="63">
        <f t="shared" si="12"/>
        <v>0</v>
      </c>
    </row>
    <row r="399" spans="1:8" ht="13.5" hidden="1">
      <c r="A399" s="26"/>
      <c r="B399" s="223" t="s">
        <v>267</v>
      </c>
      <c r="C399" s="31"/>
      <c r="D399" s="31" t="s">
        <v>40</v>
      </c>
      <c r="E399" s="31" t="s">
        <v>348</v>
      </c>
      <c r="F399" s="35" t="s">
        <v>318</v>
      </c>
      <c r="G399" s="27"/>
      <c r="H399" s="63">
        <f t="shared" si="12"/>
        <v>0</v>
      </c>
    </row>
    <row r="400" spans="1:8" ht="40.5" customHeight="1" hidden="1">
      <c r="A400" s="29"/>
      <c r="B400" s="223" t="s">
        <v>345</v>
      </c>
      <c r="C400" s="31"/>
      <c r="D400" s="31" t="s">
        <v>40</v>
      </c>
      <c r="E400" s="31" t="s">
        <v>348</v>
      </c>
      <c r="F400" s="35" t="s">
        <v>346</v>
      </c>
      <c r="G400" s="31" t="s">
        <v>80</v>
      </c>
      <c r="H400" s="64">
        <f>H402</f>
        <v>0</v>
      </c>
    </row>
    <row r="401" spans="1:8" ht="27" customHeight="1" hidden="1">
      <c r="A401" s="29"/>
      <c r="B401" s="223" t="s">
        <v>73</v>
      </c>
      <c r="C401" s="31"/>
      <c r="D401" s="31" t="s">
        <v>40</v>
      </c>
      <c r="E401" s="31" t="s">
        <v>348</v>
      </c>
      <c r="F401" s="35" t="s">
        <v>346</v>
      </c>
      <c r="G401" s="31" t="s">
        <v>101</v>
      </c>
      <c r="H401" s="64">
        <f>H402</f>
        <v>0</v>
      </c>
    </row>
    <row r="402" spans="1:8" ht="25.5" hidden="1">
      <c r="A402" s="29"/>
      <c r="B402" s="223" t="s">
        <v>74</v>
      </c>
      <c r="C402" s="31"/>
      <c r="D402" s="31" t="s">
        <v>40</v>
      </c>
      <c r="E402" s="31" t="s">
        <v>348</v>
      </c>
      <c r="F402" s="35" t="s">
        <v>346</v>
      </c>
      <c r="G402" s="31" t="s">
        <v>75</v>
      </c>
      <c r="H402" s="65">
        <v>0</v>
      </c>
    </row>
    <row r="403" spans="1:9" ht="31.5" hidden="1">
      <c r="A403" s="16" t="s">
        <v>41</v>
      </c>
      <c r="B403" s="219" t="s">
        <v>42</v>
      </c>
      <c r="C403" s="17"/>
      <c r="D403" s="19"/>
      <c r="E403" s="19"/>
      <c r="F403" s="19"/>
      <c r="G403" s="19"/>
      <c r="H403" s="60">
        <f aca="true" t="shared" si="13" ref="H403:H408">H404</f>
        <v>0</v>
      </c>
      <c r="I403" s="72"/>
    </row>
    <row r="404" spans="1:9" ht="15.75" hidden="1">
      <c r="A404" s="20" t="s">
        <v>43</v>
      </c>
      <c r="B404" s="220" t="s">
        <v>22</v>
      </c>
      <c r="C404" s="50"/>
      <c r="D404" s="50" t="s">
        <v>23</v>
      </c>
      <c r="E404" s="50"/>
      <c r="F404" s="50" t="s">
        <v>80</v>
      </c>
      <c r="G404" s="50" t="s">
        <v>80</v>
      </c>
      <c r="H404" s="69">
        <f t="shared" si="13"/>
        <v>0</v>
      </c>
      <c r="I404" s="72"/>
    </row>
    <row r="405" spans="1:9" ht="25.5" hidden="1">
      <c r="A405" s="23"/>
      <c r="B405" s="221" t="s">
        <v>313</v>
      </c>
      <c r="C405" s="25"/>
      <c r="D405" s="25" t="s">
        <v>23</v>
      </c>
      <c r="E405" s="24" t="s">
        <v>314</v>
      </c>
      <c r="F405" s="25"/>
      <c r="G405" s="24"/>
      <c r="H405" s="62">
        <f t="shared" si="13"/>
        <v>0</v>
      </c>
      <c r="I405" s="72"/>
    </row>
    <row r="406" spans="1:9" ht="27" hidden="1">
      <c r="A406" s="45"/>
      <c r="B406" s="222" t="s">
        <v>309</v>
      </c>
      <c r="C406" s="27"/>
      <c r="D406" s="27" t="s">
        <v>23</v>
      </c>
      <c r="E406" s="27" t="s">
        <v>314</v>
      </c>
      <c r="F406" s="28" t="s">
        <v>310</v>
      </c>
      <c r="G406" s="27"/>
      <c r="H406" s="63">
        <f t="shared" si="13"/>
        <v>0</v>
      </c>
      <c r="I406" s="72"/>
    </row>
    <row r="407" spans="1:9" ht="13.5" hidden="1">
      <c r="A407" s="45"/>
      <c r="B407" s="223" t="s">
        <v>267</v>
      </c>
      <c r="C407" s="31"/>
      <c r="D407" s="31" t="s">
        <v>23</v>
      </c>
      <c r="E407" s="31" t="s">
        <v>314</v>
      </c>
      <c r="F407" s="31" t="s">
        <v>513</v>
      </c>
      <c r="G407" s="27"/>
      <c r="H407" s="63">
        <f t="shared" si="13"/>
        <v>0</v>
      </c>
      <c r="I407" s="72"/>
    </row>
    <row r="408" spans="1:9" ht="13.5" hidden="1">
      <c r="A408" s="45"/>
      <c r="B408" s="223" t="s">
        <v>267</v>
      </c>
      <c r="C408" s="31"/>
      <c r="D408" s="31" t="s">
        <v>23</v>
      </c>
      <c r="E408" s="31" t="s">
        <v>314</v>
      </c>
      <c r="F408" s="31" t="s">
        <v>311</v>
      </c>
      <c r="G408" s="27"/>
      <c r="H408" s="63">
        <f t="shared" si="13"/>
        <v>0</v>
      </c>
      <c r="I408" s="72"/>
    </row>
    <row r="409" spans="1:9" ht="25.5" hidden="1">
      <c r="A409" s="45"/>
      <c r="B409" s="238" t="s">
        <v>117</v>
      </c>
      <c r="C409" s="32"/>
      <c r="D409" s="32" t="s">
        <v>23</v>
      </c>
      <c r="E409" s="31" t="s">
        <v>314</v>
      </c>
      <c r="F409" s="31" t="s">
        <v>312</v>
      </c>
      <c r="G409" s="31"/>
      <c r="H409" s="64">
        <f>H410+H412+H414</f>
        <v>0</v>
      </c>
      <c r="I409" s="72"/>
    </row>
    <row r="410" spans="1:9" ht="52.5" customHeight="1" hidden="1">
      <c r="A410" s="45"/>
      <c r="B410" s="241" t="s">
        <v>119</v>
      </c>
      <c r="C410" s="32"/>
      <c r="D410" s="32" t="s">
        <v>23</v>
      </c>
      <c r="E410" s="31" t="s">
        <v>314</v>
      </c>
      <c r="F410" s="31" t="s">
        <v>312</v>
      </c>
      <c r="G410" s="31" t="s">
        <v>120</v>
      </c>
      <c r="H410" s="64">
        <f>H411</f>
        <v>0</v>
      </c>
      <c r="I410" s="72"/>
    </row>
    <row r="411" spans="1:9" ht="12.75" hidden="1">
      <c r="A411" s="29"/>
      <c r="B411" s="223" t="s">
        <v>121</v>
      </c>
      <c r="C411" s="32"/>
      <c r="D411" s="32" t="s">
        <v>23</v>
      </c>
      <c r="E411" s="31" t="s">
        <v>314</v>
      </c>
      <c r="F411" s="31" t="s">
        <v>312</v>
      </c>
      <c r="G411" s="31" t="s">
        <v>130</v>
      </c>
      <c r="H411" s="65">
        <v>0</v>
      </c>
      <c r="I411" s="72"/>
    </row>
    <row r="412" spans="1:9" ht="25.5" hidden="1">
      <c r="A412" s="29"/>
      <c r="B412" s="223" t="s">
        <v>73</v>
      </c>
      <c r="C412" s="32"/>
      <c r="D412" s="32" t="s">
        <v>23</v>
      </c>
      <c r="E412" s="31" t="s">
        <v>314</v>
      </c>
      <c r="F412" s="31" t="s">
        <v>312</v>
      </c>
      <c r="G412" s="31" t="s">
        <v>101</v>
      </c>
      <c r="H412" s="65">
        <f>H413</f>
        <v>0</v>
      </c>
      <c r="I412" s="72"/>
    </row>
    <row r="413" spans="1:9" ht="25.5" hidden="1">
      <c r="A413" s="29"/>
      <c r="B413" s="223" t="s">
        <v>74</v>
      </c>
      <c r="C413" s="32"/>
      <c r="D413" s="32" t="s">
        <v>23</v>
      </c>
      <c r="E413" s="31" t="s">
        <v>314</v>
      </c>
      <c r="F413" s="31" t="s">
        <v>312</v>
      </c>
      <c r="G413" s="31" t="s">
        <v>75</v>
      </c>
      <c r="H413" s="65">
        <v>0</v>
      </c>
      <c r="I413" s="72"/>
    </row>
    <row r="414" spans="1:9" ht="12.75" hidden="1">
      <c r="A414" s="29"/>
      <c r="B414" s="223" t="s">
        <v>124</v>
      </c>
      <c r="C414" s="32"/>
      <c r="D414" s="32" t="s">
        <v>23</v>
      </c>
      <c r="E414" s="31" t="s">
        <v>314</v>
      </c>
      <c r="F414" s="31" t="s">
        <v>312</v>
      </c>
      <c r="G414" s="31" t="s">
        <v>125</v>
      </c>
      <c r="H414" s="65">
        <f>H415</f>
        <v>0</v>
      </c>
      <c r="I414" s="72"/>
    </row>
    <row r="415" spans="1:9" ht="12.75" hidden="1">
      <c r="A415" s="29"/>
      <c r="B415" s="223" t="s">
        <v>126</v>
      </c>
      <c r="C415" s="32"/>
      <c r="D415" s="32" t="s">
        <v>23</v>
      </c>
      <c r="E415" s="31" t="s">
        <v>314</v>
      </c>
      <c r="F415" s="31" t="s">
        <v>312</v>
      </c>
      <c r="G415" s="31" t="s">
        <v>127</v>
      </c>
      <c r="H415" s="65">
        <v>0</v>
      </c>
      <c r="I415" s="72"/>
    </row>
    <row r="416" spans="1:9" ht="15" customHeight="1">
      <c r="A416" s="16" t="s">
        <v>41</v>
      </c>
      <c r="B416" s="219" t="s">
        <v>44</v>
      </c>
      <c r="C416" s="17"/>
      <c r="D416" s="19"/>
      <c r="E416" s="19"/>
      <c r="F416" s="19"/>
      <c r="G416" s="19"/>
      <c r="H416" s="60">
        <f>H417</f>
        <v>15870.995</v>
      </c>
      <c r="I416" s="72"/>
    </row>
    <row r="417" spans="1:9" ht="15" customHeight="1">
      <c r="A417" s="20" t="s">
        <v>43</v>
      </c>
      <c r="B417" s="220" t="s">
        <v>30</v>
      </c>
      <c r="C417" s="43"/>
      <c r="D417" s="43" t="s">
        <v>31</v>
      </c>
      <c r="E417" s="43"/>
      <c r="F417" s="43"/>
      <c r="G417" s="43"/>
      <c r="H417" s="69">
        <f>H418</f>
        <v>15870.995</v>
      </c>
      <c r="I417" s="72"/>
    </row>
    <row r="418" spans="1:9" ht="12.75" customHeight="1">
      <c r="A418" s="23"/>
      <c r="B418" s="240" t="s">
        <v>122</v>
      </c>
      <c r="C418" s="55"/>
      <c r="D418" s="55" t="s">
        <v>31</v>
      </c>
      <c r="E418" s="55" t="s">
        <v>123</v>
      </c>
      <c r="F418" s="55"/>
      <c r="G418" s="55"/>
      <c r="H418" s="76">
        <f>H419+H436</f>
        <v>15870.995</v>
      </c>
      <c r="I418" s="72"/>
    </row>
    <row r="419" spans="1:9" ht="51" customHeight="1">
      <c r="A419" s="26"/>
      <c r="B419" s="222" t="s">
        <v>147</v>
      </c>
      <c r="C419" s="27"/>
      <c r="D419" s="27" t="s">
        <v>31</v>
      </c>
      <c r="E419" s="27" t="s">
        <v>123</v>
      </c>
      <c r="F419" s="27" t="s">
        <v>114</v>
      </c>
      <c r="G419" s="27"/>
      <c r="H419" s="63">
        <f>H420</f>
        <v>15620.995</v>
      </c>
      <c r="I419" s="72"/>
    </row>
    <row r="420" spans="1:9" ht="25.5">
      <c r="A420" s="29"/>
      <c r="B420" s="223" t="s">
        <v>115</v>
      </c>
      <c r="C420" s="31"/>
      <c r="D420" s="31" t="s">
        <v>31</v>
      </c>
      <c r="E420" s="31" t="s">
        <v>123</v>
      </c>
      <c r="F420" s="31" t="s">
        <v>116</v>
      </c>
      <c r="G420" s="31" t="s">
        <v>80</v>
      </c>
      <c r="H420" s="64">
        <f>H421+H430+H433</f>
        <v>15620.995</v>
      </c>
      <c r="I420" s="72"/>
    </row>
    <row r="421" spans="1:9" ht="25.5">
      <c r="A421" s="29"/>
      <c r="B421" s="223" t="s">
        <v>117</v>
      </c>
      <c r="C421" s="31"/>
      <c r="D421" s="31" t="s">
        <v>31</v>
      </c>
      <c r="E421" s="31" t="s">
        <v>123</v>
      </c>
      <c r="F421" s="31" t="s">
        <v>118</v>
      </c>
      <c r="G421" s="31"/>
      <c r="H421" s="65">
        <f>H423+H425+H427+H429</f>
        <v>11086.595000000001</v>
      </c>
      <c r="I421" s="72"/>
    </row>
    <row r="422" spans="1:9" ht="51" customHeight="1">
      <c r="A422" s="29"/>
      <c r="B422" s="241" t="s">
        <v>119</v>
      </c>
      <c r="C422" s="31"/>
      <c r="D422" s="31" t="s">
        <v>31</v>
      </c>
      <c r="E422" s="31" t="s">
        <v>123</v>
      </c>
      <c r="F422" s="31" t="s">
        <v>118</v>
      </c>
      <c r="G422" s="31" t="s">
        <v>120</v>
      </c>
      <c r="H422" s="65">
        <f>H423</f>
        <v>7046.095</v>
      </c>
      <c r="I422" s="72"/>
    </row>
    <row r="423" spans="1:9" ht="12.75">
      <c r="A423" s="29"/>
      <c r="B423" s="223" t="s">
        <v>121</v>
      </c>
      <c r="C423" s="31"/>
      <c r="D423" s="31" t="s">
        <v>31</v>
      </c>
      <c r="E423" s="31" t="s">
        <v>123</v>
      </c>
      <c r="F423" s="31" t="s">
        <v>118</v>
      </c>
      <c r="G423" s="31" t="s">
        <v>130</v>
      </c>
      <c r="H423" s="65">
        <f>9313.295-2267.2</f>
        <v>7046.095</v>
      </c>
      <c r="I423" s="72"/>
    </row>
    <row r="424" spans="1:9" ht="25.5">
      <c r="A424" s="29"/>
      <c r="B424" s="223" t="s">
        <v>73</v>
      </c>
      <c r="C424" s="31"/>
      <c r="D424" s="31" t="s">
        <v>31</v>
      </c>
      <c r="E424" s="31" t="s">
        <v>123</v>
      </c>
      <c r="F424" s="31" t="s">
        <v>118</v>
      </c>
      <c r="G424" s="31" t="s">
        <v>101</v>
      </c>
      <c r="H424" s="65">
        <f>H425</f>
        <v>3060.5</v>
      </c>
      <c r="I424" s="72"/>
    </row>
    <row r="425" spans="1:9" ht="25.5">
      <c r="A425" s="29"/>
      <c r="B425" s="223" t="s">
        <v>74</v>
      </c>
      <c r="C425" s="31"/>
      <c r="D425" s="31" t="s">
        <v>31</v>
      </c>
      <c r="E425" s="31" t="s">
        <v>123</v>
      </c>
      <c r="F425" s="31" t="s">
        <v>118</v>
      </c>
      <c r="G425" s="31" t="s">
        <v>75</v>
      </c>
      <c r="H425" s="65">
        <f>2860.5+100+200-100</f>
        <v>3060.5</v>
      </c>
      <c r="I425" s="72"/>
    </row>
    <row r="426" spans="1:9" ht="25.5">
      <c r="A426" s="29"/>
      <c r="B426" s="235" t="s">
        <v>87</v>
      </c>
      <c r="C426" s="31"/>
      <c r="D426" s="31" t="s">
        <v>31</v>
      </c>
      <c r="E426" s="31" t="s">
        <v>123</v>
      </c>
      <c r="F426" s="31" t="s">
        <v>118</v>
      </c>
      <c r="G426" s="31" t="s">
        <v>94</v>
      </c>
      <c r="H426" s="65">
        <f>H427</f>
        <v>955</v>
      </c>
      <c r="I426" s="72"/>
    </row>
    <row r="427" spans="1:9" ht="12.75">
      <c r="A427" s="29"/>
      <c r="B427" s="223" t="s">
        <v>88</v>
      </c>
      <c r="C427" s="31"/>
      <c r="D427" s="31" t="s">
        <v>31</v>
      </c>
      <c r="E427" s="31" t="s">
        <v>123</v>
      </c>
      <c r="F427" s="31" t="s">
        <v>118</v>
      </c>
      <c r="G427" s="31" t="s">
        <v>89</v>
      </c>
      <c r="H427" s="65">
        <f>855+100</f>
        <v>955</v>
      </c>
      <c r="I427" s="72"/>
    </row>
    <row r="428" spans="1:9" ht="12.75">
      <c r="A428" s="29"/>
      <c r="B428" s="223" t="s">
        <v>124</v>
      </c>
      <c r="C428" s="31"/>
      <c r="D428" s="31" t="s">
        <v>31</v>
      </c>
      <c r="E428" s="31" t="s">
        <v>123</v>
      </c>
      <c r="F428" s="31" t="s">
        <v>118</v>
      </c>
      <c r="G428" s="31" t="s">
        <v>125</v>
      </c>
      <c r="H428" s="65">
        <f aca="true" t="shared" si="14" ref="H428:H437">H429</f>
        <v>25</v>
      </c>
      <c r="I428" s="72"/>
    </row>
    <row r="429" spans="1:9" ht="12.75">
      <c r="A429" s="29"/>
      <c r="B429" s="223" t="s">
        <v>126</v>
      </c>
      <c r="C429" s="31"/>
      <c r="D429" s="31" t="s">
        <v>31</v>
      </c>
      <c r="E429" s="31" t="s">
        <v>123</v>
      </c>
      <c r="F429" s="31" t="s">
        <v>118</v>
      </c>
      <c r="G429" s="31" t="s">
        <v>127</v>
      </c>
      <c r="H429" s="65">
        <v>25</v>
      </c>
      <c r="I429" s="72"/>
    </row>
    <row r="430" spans="1:9" ht="27.75" customHeight="1" hidden="1">
      <c r="A430" s="29"/>
      <c r="B430" s="57" t="s">
        <v>45</v>
      </c>
      <c r="C430" s="31"/>
      <c r="D430" s="31" t="s">
        <v>31</v>
      </c>
      <c r="E430" s="31" t="s">
        <v>123</v>
      </c>
      <c r="F430" s="31" t="s">
        <v>129</v>
      </c>
      <c r="G430" s="31"/>
      <c r="H430" s="65">
        <f>H432</f>
        <v>0</v>
      </c>
      <c r="I430" s="72"/>
    </row>
    <row r="431" spans="1:9" ht="53.25" customHeight="1" hidden="1">
      <c r="A431" s="29"/>
      <c r="B431" s="241" t="s">
        <v>119</v>
      </c>
      <c r="C431" s="31"/>
      <c r="D431" s="31" t="s">
        <v>31</v>
      </c>
      <c r="E431" s="31" t="s">
        <v>123</v>
      </c>
      <c r="F431" s="31" t="s">
        <v>129</v>
      </c>
      <c r="G431" s="31" t="s">
        <v>120</v>
      </c>
      <c r="H431" s="65">
        <f t="shared" si="14"/>
        <v>0</v>
      </c>
      <c r="I431" s="72"/>
    </row>
    <row r="432" spans="1:9" ht="17.25" customHeight="1" hidden="1">
      <c r="A432" s="29"/>
      <c r="B432" s="223" t="s">
        <v>121</v>
      </c>
      <c r="C432" s="31"/>
      <c r="D432" s="31" t="s">
        <v>31</v>
      </c>
      <c r="E432" s="31" t="s">
        <v>123</v>
      </c>
      <c r="F432" s="31" t="s">
        <v>129</v>
      </c>
      <c r="G432" s="31" t="s">
        <v>130</v>
      </c>
      <c r="H432" s="65">
        <f>1817.5-1817.5</f>
        <v>0</v>
      </c>
      <c r="I432" s="72"/>
    </row>
    <row r="433" spans="1:9" ht="38.25" customHeight="1">
      <c r="A433" s="29"/>
      <c r="B433" s="57" t="s">
        <v>546</v>
      </c>
      <c r="C433" s="31"/>
      <c r="D433" s="31" t="s">
        <v>31</v>
      </c>
      <c r="E433" s="31" t="s">
        <v>123</v>
      </c>
      <c r="F433" s="31" t="s">
        <v>545</v>
      </c>
      <c r="G433" s="31"/>
      <c r="H433" s="65">
        <f>H435</f>
        <v>4534.4</v>
      </c>
      <c r="I433" s="72"/>
    </row>
    <row r="434" spans="1:9" ht="51" customHeight="1">
      <c r="A434" s="29"/>
      <c r="B434" s="241" t="s">
        <v>119</v>
      </c>
      <c r="C434" s="31"/>
      <c r="D434" s="31" t="s">
        <v>31</v>
      </c>
      <c r="E434" s="31" t="s">
        <v>123</v>
      </c>
      <c r="F434" s="31" t="s">
        <v>545</v>
      </c>
      <c r="G434" s="31" t="s">
        <v>120</v>
      </c>
      <c r="H434" s="65">
        <f t="shared" si="14"/>
        <v>4534.4</v>
      </c>
      <c r="I434" s="72"/>
    </row>
    <row r="435" spans="1:9" ht="12.75" customHeight="1">
      <c r="A435" s="29"/>
      <c r="B435" s="223" t="s">
        <v>121</v>
      </c>
      <c r="C435" s="31"/>
      <c r="D435" s="31" t="s">
        <v>31</v>
      </c>
      <c r="E435" s="31" t="s">
        <v>123</v>
      </c>
      <c r="F435" s="31" t="s">
        <v>545</v>
      </c>
      <c r="G435" s="31" t="s">
        <v>130</v>
      </c>
      <c r="H435" s="65">
        <f>1817.5+449.7+2267.2</f>
        <v>4534.4</v>
      </c>
      <c r="I435" s="72"/>
    </row>
    <row r="436" spans="1:9" ht="25.5" customHeight="1">
      <c r="A436" s="29"/>
      <c r="B436" s="229" t="s">
        <v>315</v>
      </c>
      <c r="C436" s="52"/>
      <c r="D436" s="27" t="s">
        <v>31</v>
      </c>
      <c r="E436" s="53" t="s">
        <v>123</v>
      </c>
      <c r="F436" s="37" t="s">
        <v>316</v>
      </c>
      <c r="G436" s="54"/>
      <c r="H436" s="75">
        <f t="shared" si="14"/>
        <v>250</v>
      </c>
      <c r="I436" s="72"/>
    </row>
    <row r="437" spans="1:9" ht="12.75" customHeight="1">
      <c r="A437" s="29"/>
      <c r="B437" s="223" t="s">
        <v>267</v>
      </c>
      <c r="C437" s="52"/>
      <c r="D437" s="31" t="s">
        <v>31</v>
      </c>
      <c r="E437" s="31" t="s">
        <v>123</v>
      </c>
      <c r="F437" s="35" t="s">
        <v>317</v>
      </c>
      <c r="G437" s="54"/>
      <c r="H437" s="64">
        <f t="shared" si="14"/>
        <v>250</v>
      </c>
      <c r="I437" s="72"/>
    </row>
    <row r="438" spans="1:9" ht="12.75" customHeight="1">
      <c r="A438" s="29"/>
      <c r="B438" s="223" t="s">
        <v>267</v>
      </c>
      <c r="C438" s="52"/>
      <c r="D438" s="31" t="s">
        <v>31</v>
      </c>
      <c r="E438" s="31" t="s">
        <v>123</v>
      </c>
      <c r="F438" s="35" t="s">
        <v>318</v>
      </c>
      <c r="G438" s="54"/>
      <c r="H438" s="64">
        <f>H439+H442</f>
        <v>250</v>
      </c>
      <c r="I438" s="72"/>
    </row>
    <row r="439" spans="1:9" ht="24" customHeight="1" hidden="1">
      <c r="A439" s="29"/>
      <c r="B439" s="223" t="s">
        <v>117</v>
      </c>
      <c r="C439" s="52"/>
      <c r="D439" s="31" t="s">
        <v>31</v>
      </c>
      <c r="E439" s="31" t="s">
        <v>123</v>
      </c>
      <c r="F439" s="35" t="s">
        <v>319</v>
      </c>
      <c r="G439" s="54"/>
      <c r="H439" s="64">
        <f>H440+H441</f>
        <v>0</v>
      </c>
      <c r="I439" s="72"/>
    </row>
    <row r="440" spans="1:9" ht="23.25" customHeight="1" hidden="1">
      <c r="A440" s="29"/>
      <c r="B440" s="223" t="s">
        <v>74</v>
      </c>
      <c r="C440" s="52"/>
      <c r="D440" s="31" t="s">
        <v>31</v>
      </c>
      <c r="E440" s="31" t="s">
        <v>123</v>
      </c>
      <c r="F440" s="35" t="s">
        <v>319</v>
      </c>
      <c r="G440" s="31" t="s">
        <v>75</v>
      </c>
      <c r="H440" s="64">
        <v>0</v>
      </c>
      <c r="I440" s="72"/>
    </row>
    <row r="441" spans="1:9" ht="15.75" customHeight="1" hidden="1">
      <c r="A441" s="29"/>
      <c r="B441" s="223" t="s">
        <v>307</v>
      </c>
      <c r="C441" s="52"/>
      <c r="D441" s="31" t="s">
        <v>31</v>
      </c>
      <c r="E441" s="31" t="s">
        <v>123</v>
      </c>
      <c r="F441" s="35" t="s">
        <v>319</v>
      </c>
      <c r="G441" s="31" t="s">
        <v>308</v>
      </c>
      <c r="H441" s="64">
        <v>0</v>
      </c>
      <c r="I441" s="72"/>
    </row>
    <row r="442" spans="1:9" ht="25.5" customHeight="1">
      <c r="A442" s="29"/>
      <c r="B442" s="223" t="s">
        <v>443</v>
      </c>
      <c r="C442" s="52"/>
      <c r="D442" s="31" t="s">
        <v>31</v>
      </c>
      <c r="E442" s="31" t="s">
        <v>123</v>
      </c>
      <c r="F442" s="35" t="s">
        <v>320</v>
      </c>
      <c r="G442" s="54"/>
      <c r="H442" s="64">
        <f>H443</f>
        <v>250</v>
      </c>
      <c r="I442" s="72"/>
    </row>
    <row r="443" spans="1:9" ht="25.5" customHeight="1">
      <c r="A443" s="29"/>
      <c r="B443" s="223" t="s">
        <v>73</v>
      </c>
      <c r="C443" s="52"/>
      <c r="D443" s="31" t="s">
        <v>31</v>
      </c>
      <c r="E443" s="31" t="s">
        <v>123</v>
      </c>
      <c r="F443" s="35" t="s">
        <v>320</v>
      </c>
      <c r="G443" s="31" t="s">
        <v>101</v>
      </c>
      <c r="H443" s="64">
        <f>H444</f>
        <v>250</v>
      </c>
      <c r="I443" s="72"/>
    </row>
    <row r="444" spans="1:9" ht="25.5" customHeight="1">
      <c r="A444" s="29"/>
      <c r="B444" s="223" t="s">
        <v>74</v>
      </c>
      <c r="C444" s="52"/>
      <c r="D444" s="31" t="s">
        <v>31</v>
      </c>
      <c r="E444" s="31" t="s">
        <v>123</v>
      </c>
      <c r="F444" s="35" t="s">
        <v>320</v>
      </c>
      <c r="G444" s="31" t="s">
        <v>75</v>
      </c>
      <c r="H444" s="64">
        <v>250</v>
      </c>
      <c r="I444" s="72"/>
    </row>
    <row r="445" spans="1:9" s="9" customFormat="1" ht="15" customHeight="1">
      <c r="A445" s="392" t="s">
        <v>353</v>
      </c>
      <c r="B445" s="393"/>
      <c r="C445" s="393"/>
      <c r="D445" s="393"/>
      <c r="E445" s="393"/>
      <c r="F445" s="393"/>
      <c r="G445" s="394"/>
      <c r="H445" s="82">
        <f>H22</f>
        <v>102108.64888999998</v>
      </c>
      <c r="I445" s="83"/>
    </row>
    <row r="446" ht="12.75">
      <c r="H446" s="58"/>
    </row>
    <row r="447" ht="12.75">
      <c r="H447" s="58"/>
    </row>
    <row r="448" ht="12.75">
      <c r="H448" s="58"/>
    </row>
    <row r="449" ht="12.75">
      <c r="H449" s="58"/>
    </row>
    <row r="450" ht="12.75">
      <c r="H450" s="58"/>
    </row>
    <row r="451" ht="12.75">
      <c r="H451" s="58"/>
    </row>
    <row r="452" ht="12.75">
      <c r="H452" s="58"/>
    </row>
    <row r="453" ht="12.75">
      <c r="H453" s="58"/>
    </row>
    <row r="454" ht="12.75">
      <c r="H454" s="58"/>
    </row>
    <row r="455" ht="12.75">
      <c r="H455" s="58"/>
    </row>
    <row r="456" ht="12.75">
      <c r="H456" s="58"/>
    </row>
    <row r="457" ht="12.75">
      <c r="H457" s="58"/>
    </row>
    <row r="458" ht="12.75">
      <c r="H458" s="58"/>
    </row>
    <row r="459" ht="12.75">
      <c r="H459" s="58"/>
    </row>
    <row r="460" ht="12.75">
      <c r="H460" s="58"/>
    </row>
    <row r="461" ht="12.75">
      <c r="H461" s="58"/>
    </row>
    <row r="462" ht="12.75">
      <c r="H462" s="58"/>
    </row>
    <row r="463" ht="12.75">
      <c r="H463" s="58"/>
    </row>
    <row r="464" ht="12.75">
      <c r="H464" s="58"/>
    </row>
    <row r="465" ht="12.75">
      <c r="H465" s="58"/>
    </row>
    <row r="466" ht="12.75">
      <c r="H466" s="58"/>
    </row>
    <row r="467" ht="12.75">
      <c r="H467" s="58"/>
    </row>
    <row r="468" ht="12.75">
      <c r="H468" s="58"/>
    </row>
    <row r="469" ht="12.75">
      <c r="H469" s="58"/>
    </row>
    <row r="470" ht="12.75">
      <c r="H470" s="58"/>
    </row>
    <row r="471" ht="12.75">
      <c r="H471" s="58"/>
    </row>
    <row r="472" ht="12.75">
      <c r="H472" s="58"/>
    </row>
    <row r="473" ht="12.75">
      <c r="H473" s="58"/>
    </row>
    <row r="474" ht="12.75">
      <c r="H474" s="58"/>
    </row>
    <row r="475" ht="12.75">
      <c r="H475" s="58"/>
    </row>
    <row r="476" ht="12.75">
      <c r="H476" s="58"/>
    </row>
    <row r="477" ht="12.75">
      <c r="H477" s="58"/>
    </row>
    <row r="478" ht="12.75">
      <c r="H478" s="58"/>
    </row>
    <row r="479" ht="12.75">
      <c r="H479" s="58"/>
    </row>
    <row r="480" ht="12.75">
      <c r="H480" s="58"/>
    </row>
    <row r="481" ht="12.75">
      <c r="H481" s="58"/>
    </row>
    <row r="482" ht="12.75">
      <c r="H482" s="58"/>
    </row>
    <row r="483" ht="12.75">
      <c r="H483" s="58"/>
    </row>
    <row r="484" ht="12.75">
      <c r="H484" s="58"/>
    </row>
  </sheetData>
  <sheetProtection/>
  <mergeCells count="13">
    <mergeCell ref="A445:G445"/>
    <mergeCell ref="A11:H11"/>
    <mergeCell ref="A9:H9"/>
    <mergeCell ref="A10:H10"/>
    <mergeCell ref="A12:H12"/>
    <mergeCell ref="A13:H13"/>
    <mergeCell ref="A17:H17"/>
    <mergeCell ref="A18:H18"/>
    <mergeCell ref="A1:H1"/>
    <mergeCell ref="A2:H2"/>
    <mergeCell ref="A3:H3"/>
    <mergeCell ref="A4:H4"/>
    <mergeCell ref="A5:H5"/>
  </mergeCells>
  <printOptions/>
  <pageMargins left="0.7874015748031497" right="0.2362204724409449" top="0.7874015748031497" bottom="0.3937007874015748" header="0" footer="0"/>
  <pageSetup horizontalDpi="600" verticalDpi="600" orientation="portrait" paperSize="9" scale="85" r:id="rId1"/>
  <rowBreaks count="7" manualBreakCount="7">
    <brk id="41" max="7" man="1"/>
    <brk id="74" max="7" man="1"/>
    <brk id="113" max="7" man="1"/>
    <brk id="148" max="7" man="1"/>
    <brk id="199" max="7" man="1"/>
    <brk id="256" max="255" man="1"/>
    <brk id="3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2018-12-20T09:02:49Z</cp:lastPrinted>
  <dcterms:created xsi:type="dcterms:W3CDTF">1996-10-08T23:32:33Z</dcterms:created>
  <dcterms:modified xsi:type="dcterms:W3CDTF">2018-12-24T07:50:29Z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