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95" tabRatio="936" activeTab="0"/>
  </bookViews>
  <sheets>
    <sheet name="Источники 2023-2025-1" sheetId="1" r:id="rId1"/>
    <sheet name="Доходы 2023-2025-2" sheetId="2" r:id="rId2"/>
    <sheet name="Программы и непрогр 2023-2025-4" sheetId="3" r:id="rId3"/>
    <sheet name="Ведомственная 2023-2025-5" sheetId="4" r:id="rId4"/>
    <sheet name="АИП 2023-2025-6" sheetId="5" r:id="rId5"/>
  </sheets>
  <definedNames>
    <definedName name="_xlnm.Print_Area" localSheetId="2">'Программы и непрогр 2023-2025-4'!$A$17:$H$546</definedName>
  </definedNames>
  <calcPr fullCalcOnLoad="1"/>
</workbook>
</file>

<file path=xl/comments3.xml><?xml version="1.0" encoding="utf-8"?>
<comments xmlns="http://schemas.openxmlformats.org/spreadsheetml/2006/main">
  <authors>
    <author>Шведова</author>
  </authors>
  <commentList>
    <comment ref="G508" authorId="0">
      <text>
        <r>
          <rPr>
            <b/>
            <sz val="9"/>
            <rFont val="Tahoma"/>
            <family val="2"/>
          </rPr>
          <t>Шведова:</t>
        </r>
        <r>
          <rPr>
            <sz val="9"/>
            <rFont val="Tahoma"/>
            <family val="2"/>
          </rPr>
          <t xml:space="preserve">
Сняты условно-утвержденные расходы: 2024 год - 2 546,0 тыс. руб.; 2025 год - 5 188,0 тыс. руб.</t>
        </r>
      </text>
    </comment>
  </commentList>
</comments>
</file>

<file path=xl/comments4.xml><?xml version="1.0" encoding="utf-8"?>
<comments xmlns="http://schemas.openxmlformats.org/spreadsheetml/2006/main">
  <authors>
    <author>Шведова</author>
  </authors>
  <commentList>
    <comment ref="I432" authorId="0">
      <text>
        <r>
          <rPr>
            <b/>
            <sz val="9"/>
            <rFont val="Tahoma"/>
            <family val="2"/>
          </rPr>
          <t>Шведова:</t>
        </r>
        <r>
          <rPr>
            <sz val="9"/>
            <rFont val="Tahoma"/>
            <family val="2"/>
          </rPr>
          <t xml:space="preserve">
Сняты условно-утвержденные расходы: 2024 год - 2 546,0 тыс. руб.; 2025 год - 5 188,0 тыс. руб.</t>
        </r>
      </text>
    </comment>
  </commentList>
</comments>
</file>

<file path=xl/sharedStrings.xml><?xml version="1.0" encoding="utf-8"?>
<sst xmlns="http://schemas.openxmlformats.org/spreadsheetml/2006/main" count="4217" uniqueCount="676">
  <si>
    <t>Ведомственная структура расходов бюджета</t>
  </si>
  <si>
    <t>Код Гл Распор</t>
  </si>
  <si>
    <t>Рз раздел</t>
  </si>
  <si>
    <t>ПР            под-раздел</t>
  </si>
  <si>
    <t>Совет депутатов Ульяновского городского поселения Тосненского района Ленинградской области</t>
  </si>
  <si>
    <t>1.1</t>
  </si>
  <si>
    <t>Общегосударственные вопросы</t>
  </si>
  <si>
    <t>0100</t>
  </si>
  <si>
    <t>2.1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</si>
  <si>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</si>
  <si>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</si>
  <si>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</si>
  <si>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</si>
  <si>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</si>
  <si>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</si>
  <si>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</si>
  <si>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</si>
  <si>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</si>
  <si>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810</t>
  </si>
  <si>
    <t>Образование</t>
  </si>
  <si>
    <t>0700</t>
  </si>
  <si>
    <t>Культура и кинематография</t>
  </si>
  <si>
    <t>0800</t>
  </si>
  <si>
    <t>Социальная политика</t>
  </si>
  <si>
    <t>1000</t>
  </si>
  <si>
    <t>Основное мероприятие "Социальная поддержка отдельных категорий граждан"</t>
  </si>
  <si>
    <t>1100</t>
  </si>
  <si>
    <t>Средства массовой информации</t>
  </si>
  <si>
    <t>1200</t>
  </si>
  <si>
    <t>МУ "Управление жилищного хозяйства и благоустройства"</t>
  </si>
  <si>
    <t>МКУК "ТКЦ "Саблино"</t>
  </si>
  <si>
    <t>Приложение № 1</t>
  </si>
  <si>
    <t>к решению Совета депутатов</t>
  </si>
  <si>
    <t>Ульяновского городского поселения</t>
  </si>
  <si>
    <t>Тосненского района Ленинградской области</t>
  </si>
  <si>
    <t>Сумма, тыс. руб.</t>
  </si>
  <si>
    <t xml:space="preserve"> </t>
  </si>
  <si>
    <t>№ п/п</t>
  </si>
  <si>
    <t>1</t>
  </si>
  <si>
    <t>2</t>
  </si>
  <si>
    <t>013</t>
  </si>
  <si>
    <t>Администрация Ульяновского городского поселения Тосненского района Ленинградской области</t>
  </si>
  <si>
    <t>Распределение бюджетных ассигнований по целевым статьям</t>
  </si>
  <si>
    <t xml:space="preserve">(муниципальным программам Ульяновского городского поселения и непрограммным направлениям </t>
  </si>
  <si>
    <t xml:space="preserve">деятельности), группам и подгруппам видов расходов классификации расходов бюджетов, </t>
  </si>
  <si>
    <t>а также по разделам и подразделам классификации расходов бюджетов</t>
  </si>
  <si>
    <t>Наименование статьи расходов</t>
  </si>
  <si>
    <t>ЦСР целевая статья</t>
  </si>
  <si>
    <t>ВР       вид расхода</t>
  </si>
  <si>
    <t>Рз ПР раздел подраздел</t>
  </si>
  <si>
    <t>МУНИЦИПАЛЬНЫЕ ПРОГРАММЫ</t>
  </si>
  <si>
    <t>04 0 00 00000</t>
  </si>
  <si>
    <t>Организация и проведение физкультурных спортивно-массовых мероприятий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</si>
  <si>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</si>
  <si>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</si>
  <si>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</si>
  <si>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Физическая культура</t>
  </si>
  <si>
    <t>1101</t>
  </si>
  <si>
    <t>06 0 00 00000</t>
  </si>
  <si>
    <t/>
  </si>
  <si>
    <t>Капитальные вложения в объекты государственной (муниципальной) собственности</t>
  </si>
  <si>
    <t>Бюджетные инвестиции</t>
  </si>
  <si>
    <t>410</t>
  </si>
  <si>
    <t>Жилищное хозяйство</t>
  </si>
  <si>
    <t>0501</t>
  </si>
  <si>
    <t>400</t>
  </si>
  <si>
    <t>Обеспечение мероприятий по капитальному ремонту многоквартирных домов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</si>
  <si>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</si>
  <si>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</si>
  <si>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</si>
  <si>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
государственных (муниципальных) учреждений)</t>
  </si>
  <si>
    <t>630</t>
  </si>
  <si>
    <t>Обеспечение мероприятий по переселению граждан из аварийного жилищного фонда</t>
  </si>
  <si>
    <t>07 0 00 00000</t>
  </si>
  <si>
    <t>Расходы на обеспечение деятельности муниципальных казенных учреждений</t>
  </si>
  <si>
    <t>07 0 01 00160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</si>
  <si>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</si>
  <si>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</si>
  <si>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</si>
  <si>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Культура</t>
  </si>
  <si>
    <t>0801</t>
  </si>
  <si>
    <t>Иные бюджетные ассигнования</t>
  </si>
  <si>
    <t>800</t>
  </si>
  <si>
    <t>Уплата налогов, сборов и иных платежей</t>
  </si>
  <si>
    <t>850</t>
  </si>
  <si>
    <t>110</t>
  </si>
  <si>
    <t>08 0 00 00000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</si>
  <si>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</si>
  <si>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08 1 00 00000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</si>
  <si>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 </t>
  </si>
  <si>
    <t>08 1 01 00000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</si>
  <si>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</si>
  <si>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>08 1 01 11570</t>
  </si>
  <si>
    <t>0309</t>
  </si>
  <si>
    <t xml:space="preserve">Мероприятия в области пожарной безопасности 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</si>
  <si>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</si>
  <si>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</si>
  <si>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"Социальная поддержка граждан на территории Ульяновского городского поселения Тосненского района Ленинградской области на 2017-2019 годы"</t>
  </si>
  <si>
    <t>09 0 00 00000</t>
  </si>
  <si>
    <t>09 0 01 00000</t>
  </si>
  <si>
    <t>Мероприятия в области социальной политики</t>
  </si>
  <si>
    <t>09 0 01 12730</t>
  </si>
  <si>
    <t>Социальное обеспечение населения</t>
  </si>
  <si>
    <t>10 0 00 00000</t>
  </si>
  <si>
    <t>Мероприятия по содержанию автомобильных дорог общего пользования местного значения</t>
  </si>
  <si>
    <t>Дорожное хозяйство (дорожные фонды)</t>
  </si>
  <si>
    <t>0409</t>
  </si>
  <si>
    <t>Мероприятия по капитальному ремонту и ремонту автомобильных дорог общего пользования местного значения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</si>
  <si>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</si>
  <si>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>12 0 00 00000</t>
  </si>
  <si>
    <t>Благоустройство</t>
  </si>
  <si>
    <t>0503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</si>
  <si>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</si>
  <si>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Коммунальное хозяйство</t>
  </si>
  <si>
    <t>0502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</si>
  <si>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</si>
  <si>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Мероприятия по обслуживанию объектов газификации </t>
  </si>
  <si>
    <t>Мероприятия по строительству и реконструкции  объектов водоснабжения, водоотведения и очистки сточных вод</t>
  </si>
  <si>
    <t>Мероприятия направленные на безаварийную работу объектов водоснабжения, водоотведения и очистки сточных вод</t>
  </si>
  <si>
    <t>Мероприятия по повышению надежности и энергетической эффективности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</si>
  <si>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</si>
  <si>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17 0 00 00000</t>
  </si>
  <si>
    <t>17 0 01 00000</t>
  </si>
  <si>
    <t>Мероприятия по землеустройству и землепользованию</t>
  </si>
  <si>
    <t>17 0 01 10350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</si>
  <si>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</si>
  <si>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</si>
  <si>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</si>
  <si>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18 0 00 00000</t>
  </si>
  <si>
    <t>Мероприятия по содержанию объектов имущества муниципальной казны и приватизации муниципального имущества</t>
  </si>
  <si>
    <t>Другие общегосударственные вопросы</t>
  </si>
  <si>
    <t>0113</t>
  </si>
  <si>
    <t>18 2 00 00000</t>
  </si>
  <si>
    <t>18 2 01 00000</t>
  </si>
  <si>
    <t>Мероприятия в области жилищного хозяйства</t>
  </si>
  <si>
    <t>Подпрограмма "Содержание и ремонт памятников культурного наследия, находящихся в собственности Ульяновского городского поселения Тосненского района Ленинградской области"</t>
  </si>
  <si>
    <t>Основное мероприятие "Содержание и ремонт объектов культурного наследия"</t>
  </si>
  <si>
    <t>Мероприятия по сохранению объектов культурного наследия</t>
  </si>
  <si>
    <t>19 0 00 00000</t>
  </si>
  <si>
    <t>Основное мероприятие "Охрана окружающей среды"</t>
  </si>
  <si>
    <t>19 0 01 00000</t>
  </si>
  <si>
    <t>Мероприятия по организации сбора и вывоза бытовых отходов</t>
  </si>
  <si>
    <t>19 0 01 13320</t>
  </si>
  <si>
    <t>20 0 00 00000</t>
  </si>
  <si>
    <t>Организация отдыха и оздоровления детей и подростков</t>
  </si>
  <si>
    <t>0707</t>
  </si>
  <si>
    <t>НЕПРОГРАММНЫЕ НАПРАВЛЕНИЯ ДЕЯТЕЛЬНОСТИ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</si>
  <si>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</si>
  <si>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</si>
  <si>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</t>
  </si>
  <si>
    <t>91 3 00 00000</t>
  </si>
  <si>
    <t>Непрограммные расходы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</si>
  <si>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</si>
  <si>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</si>
  <si>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</si>
  <si>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</si>
  <si>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</si>
  <si>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</si>
  <si>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</si>
  <si>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</si>
  <si>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</si>
  <si>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</si>
  <si>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>Межбюджетные трансферты</t>
  </si>
  <si>
    <t>500</t>
  </si>
  <si>
    <t>Иные межбюджетные трансферты</t>
  </si>
  <si>
    <t>540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</si>
  <si>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</si>
  <si>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>91 3 01 60620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</si>
  <si>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</si>
  <si>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91 3 01 60650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</si>
  <si>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</si>
  <si>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</si>
  <si>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</si>
  <si>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</si>
  <si>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91 3 01 71340</t>
  </si>
  <si>
    <t xml:space="preserve">Обеспечение деятельности депутатов представительного органа местного самоуправления муниципального образования </t>
  </si>
  <si>
    <t>91 5 00 00000</t>
  </si>
  <si>
    <t>91 5 01 00000</t>
  </si>
  <si>
    <t>Обеспечение деятельности депутатов представительного органа муниципального образования</t>
  </si>
  <si>
    <t>91 5 01 00120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</si>
  <si>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</si>
  <si>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</si>
  <si>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</si>
  <si>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 xml:space="preserve">Обеспечение деятельности главы администрации 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</si>
  <si>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</si>
  <si>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</si>
  <si>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</si>
  <si>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</si>
  <si>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</si>
  <si>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</si>
  <si>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</si>
  <si>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Исполнение судебных актов</t>
  </si>
  <si>
    <t>830</t>
  </si>
  <si>
    <t>Учреждения по обеспечению развития жилищно-коммунального комплекса и благоустройства</t>
  </si>
  <si>
    <t>95 0 00 00000</t>
  </si>
  <si>
    <t>95 9 01 00000</t>
  </si>
  <si>
    <t>95 9 01 00160</t>
  </si>
  <si>
    <t>Другие вопросы в области жилищно-коммунального хозяйства</t>
  </si>
  <si>
    <t>0505</t>
  </si>
  <si>
    <t>99 0 00 00000</t>
  </si>
  <si>
    <t>99 9 00 00000</t>
  </si>
  <si>
    <t>99 9 01 00000</t>
  </si>
  <si>
    <t>99 9 01 00160</t>
  </si>
  <si>
    <t>99 9 01 72020</t>
  </si>
  <si>
    <t>Доплаты к пенсиям государственных служащих субъектов Российской Федерации и муниципальных служащих</t>
  </si>
  <si>
    <t>99 9 01 03080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</si>
  <si>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</si>
  <si>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</si>
  <si>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</si>
  <si>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Пенсионное обеспечение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</si>
  <si>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</si>
  <si>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</si>
  <si>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</si>
  <si>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</si>
  <si>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Резервные фонды</t>
  </si>
  <si>
    <t>0111</t>
  </si>
  <si>
    <t>Мероприятия в области национальной экономики</t>
  </si>
  <si>
    <t>99  9 01 10360</t>
  </si>
  <si>
    <t>99 9 01 10630</t>
  </si>
  <si>
    <t xml:space="preserve">Мероприятия в сфере коммунального хозяйства, направленные на обеспечение условий проживания населения, отвечающих стандартам качества </t>
  </si>
  <si>
    <t>Мероприятия по социальной поддержке</t>
  </si>
  <si>
    <t>1003</t>
  </si>
  <si>
    <t>300</t>
  </si>
  <si>
    <t>Публичные нормативные социальные выплаты гражданам</t>
  </si>
  <si>
    <t>310</t>
  </si>
  <si>
    <t>99 9 01 13180</t>
  </si>
  <si>
    <t xml:space="preserve">Мероприятия по благоустройству территории </t>
  </si>
  <si>
    <t>99 9 01 13280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</si>
  <si>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</si>
  <si>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>99 9 01 13730</t>
  </si>
  <si>
    <t>Периодическая печать и издательства</t>
  </si>
  <si>
    <t>1202</t>
  </si>
  <si>
    <t>Осуществление первичного воинского учета на территориях, где отсутствуют военные комиссариаты (Федеральные средства)</t>
  </si>
  <si>
    <t>99 9 01 51180</t>
  </si>
  <si>
    <t>Мобилизационная  и вневойсковая подготовка</t>
  </si>
  <si>
    <t>0203</t>
  </si>
  <si>
    <t>ИТОГО РАСХОДОВ</t>
  </si>
  <si>
    <t>99 9 01 12730</t>
  </si>
  <si>
    <t>Код бюджетной классификации</t>
  </si>
  <si>
    <t>Источник доходов</t>
  </si>
  <si>
    <t>Мероприятия по развитию общественной инфраструктуры муниципального значения</t>
  </si>
  <si>
    <t>Реализация мероприятий по повышению надежности и энергетической эффективности в системах водоснабжения и водоотведения</t>
  </si>
  <si>
    <t>99 9 01 10360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</si>
  <si>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</si>
  <si>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>02 0 00 00000</t>
  </si>
  <si>
    <t>Мероприятия по строительству и реконструкции  объектов  теплоснабжения</t>
  </si>
  <si>
    <t>Мероприятия по строительству и реконструкции объектов теплоснабжения</t>
  </si>
  <si>
    <t>95 9 00 00000</t>
  </si>
  <si>
    <t>Приложение № 2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</si>
  <si>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2018 -2022 годы»</t>
  </si>
  <si>
    <t>Основное мероприятие "Поддержка проектов местных инициатив граждан"</t>
  </si>
  <si>
    <t>15 0 01 S4660</t>
  </si>
  <si>
    <t>15 0 01 00000</t>
  </si>
  <si>
    <t>15 0 00 00000</t>
  </si>
  <si>
    <t>Ульяновского городского поселения Тосненского района Ленинградской области</t>
  </si>
  <si>
    <t>ВР      вид расхода</t>
  </si>
  <si>
    <t>ЦСР      целевая статья</t>
  </si>
  <si>
    <t>Мероприятия в сфере молодежной политики</t>
  </si>
  <si>
    <t>Муниципальная программа "Управление муниципальным имуществом Ульяновского городского поселения Тосненского района Ленинградской области на 2019-2023 годы"</t>
  </si>
  <si>
    <t>Муниципальная программа "Развитие автомобильных дорог в Ульяновском городском поселении Тосненского района Ленинградской области на 2019-2023 годы"</t>
  </si>
  <si>
    <t>Муниципальная программа "Поддержка отдельных категорий граждан, нуждающихся в улучшении жилищных условий, в Ульяновском городском поселении Тосненского района Ленинградской области на 2019-2023 годы"</t>
  </si>
  <si>
    <t>Основное мероприятие "Поддержка граждан, нуждающихся в улучшении жилищных условий, на основе принципов ипотечного кредитования"</t>
  </si>
  <si>
    <t>Основное мероприятие "Жилье для молодежи"</t>
  </si>
  <si>
    <t>18 2 01 11090</t>
  </si>
  <si>
    <t>Муниципальная программа "Развитие культуры в Ульяновском городском поселении Тосненского района Ленинградской области на 2019-2023 годы"</t>
  </si>
  <si>
    <t>05 0 00 00000</t>
  </si>
  <si>
    <t>05 0 01 00000</t>
  </si>
  <si>
    <t>05 0 01 S0740</t>
  </si>
  <si>
    <t>05 0 02 00000</t>
  </si>
  <si>
    <t>05 0 02 S0750</t>
  </si>
  <si>
    <t>Муниципальная программа "Обеспечение качественным жильем граждан в Ульяновском городском поселении Тосненского района Ленинградской области на 2019-2023 годы"</t>
  </si>
  <si>
    <t>06 1 00 00000</t>
  </si>
  <si>
    <t>27 0 00 00000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</si>
  <si>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Ульяновском городском поселении Тосненского района Ленинградской области на 2019-2023 годы"</t>
  </si>
  <si>
    <t>Субсидии на реализацию мероприятий по повышению надежности и энергетической эффективности в системах теплоснабжения</t>
  </si>
  <si>
    <t>Муниципальная программа "Безопасность в  Ульяновском городском поселении Тосненского района Ленинградской области на 2019-2023 годы"</t>
  </si>
  <si>
    <t>Непрограммные расходы органов исполнительной власти Ульяновского городского поселения Тосненского района Ленинградской области</t>
  </si>
  <si>
    <t>Обеспечение проведения выборов и референдумов в Ульяновском городском поселении Тосненского района Ленинградской области</t>
  </si>
  <si>
    <t>Обеспечение проведения выборов и референдумов</t>
  </si>
  <si>
    <t>99 9 01 12040</t>
  </si>
  <si>
    <t>0107</t>
  </si>
  <si>
    <t>99 9 01 10400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</si>
  <si>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</si>
  <si>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</si>
  <si>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Мероприятия, направленные на противодействие терроризму и экстремизму</t>
  </si>
  <si>
    <t>Мероприятия по строительству и реконструкции объектов водоснабжения, водоотведения и очистки сточных вод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</si>
  <si>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</si>
  <si>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</si>
  <si>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Молодежная политика</t>
  </si>
  <si>
    <t>Физическая культура и спорт</t>
  </si>
  <si>
    <t>Основное мероприятие "Землеустройство, землепользование, архитектура и градостроительство"</t>
  </si>
  <si>
    <t>Культура, кинематография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</si>
  <si>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</si>
  <si>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>880</t>
  </si>
  <si>
    <t>Специальные расходы</t>
  </si>
  <si>
    <t>ТЕРРИТОРИАЛЬНАЯ ИЗБИРАТЕЛЬНАЯ КОМИССИЯ ТОСНЕНСКОГО МУНИЦИПАЛЬНОГО РАЙОНА ЛЕНИНГРАДСКОЙ ОБЛАСТИ</t>
  </si>
  <si>
    <t>031</t>
  </si>
  <si>
    <t>043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</si>
  <si>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</si>
  <si>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</si>
  <si>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</si>
  <si>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</si>
  <si>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</si>
  <si>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</si>
  <si>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</si>
  <si>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</si>
  <si>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</si>
  <si>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</t>
  </si>
  <si>
    <t>1.2.1</t>
  </si>
  <si>
    <t>Реализация программ формирования современной городской среды</t>
  </si>
  <si>
    <t>Муниципальная программа "Формирование комфортной городской среды на территории Ульяновского городского поселения на 2018-2024 годы"</t>
  </si>
  <si>
    <t>Федеральный проект "Формирование комфортной городской среды"</t>
  </si>
  <si>
    <t>99 9 01 76020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</si>
  <si>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 - экономического развития Ленинградской области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</si>
  <si>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</si>
  <si>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Муниципальная программа "Строительство и поддержание в надлежащем состоянии детских игровых и спортивных площадок на территории Ульяновского городского поселения Тосненского района Ленинградской области в 2020-2024 годах"</t>
  </si>
  <si>
    <t>Муниципальная программа "Охрана окружающей среды в  Ульяновском городском поселении Тосненского района Ленинградской области на 2020-2024 годы"</t>
  </si>
  <si>
    <t>Муниципальная программа "Развитие градостроительной деятельности и территориального планирования Ульяновского городского поселения Тосненского района Ленинградской области на 2020-2024 годы"</t>
  </si>
  <si>
    <t>99 9 01 S4840</t>
  </si>
  <si>
    <t>99 9 01 96010</t>
  </si>
  <si>
    <t>0102</t>
  </si>
  <si>
    <t>Функционирование высшего должностного лица субъекта Российской Федерации и муниципального образования</t>
  </si>
  <si>
    <t>91 1 00 00000</t>
  </si>
  <si>
    <t xml:space="preserve">Обеспечение деятельности Главы муниципального образования </t>
  </si>
  <si>
    <t>91 1 01 00000</t>
  </si>
  <si>
    <t>91 1 01 00030</t>
  </si>
  <si>
    <t>Ликвидация аварийного жилищного фонда на территории Ульяновского городского поселения Тосненского района Ленинградской области</t>
  </si>
  <si>
    <t>Реализация программ формирования современной городской среды (благоустройство дворовых территорий)</t>
  </si>
  <si>
    <t>Муниципальная программа "Устойчивое общественное развитие на территории Ульяновского городского поселения Тосненского района Ленинградской области на 2020 – 2024 годы"</t>
  </si>
  <si>
    <t>Основное мероприятие "Мероприятия по развитию общественной инфраструктуры муниципального значения"</t>
  </si>
  <si>
    <t>09 0 01 S4840</t>
  </si>
  <si>
    <t xml:space="preserve">Обеспечение мероприятий по приобретению объектов недвижимого имущества для оказания поддержки гражданам, пострадавшим в результате пожара муниципального жилого фонда </t>
  </si>
  <si>
    <t>99 9 01 06040</t>
  </si>
  <si>
    <t>Мероприятие по увековечению памяти погибших при защите Отечества</t>
  </si>
  <si>
    <t>Мероприятия по созданию мест (площадок) накопления твердых коммунальных отходов</t>
  </si>
  <si>
    <t>Мероприятия по ликвидации несанкционированных свалок</t>
  </si>
  <si>
    <t>2023 год</t>
  </si>
  <si>
    <t>Муниципальная программа "Развитие физической культуры и спорта в Ульяновском городском поселении Тосненского района Ленинградской области на 2021-2024 годы"</t>
  </si>
  <si>
    <t>Муниципальная программа "Развитие молодежной политики в Ульяновском городском поселении Тосненского района Ленинградской области на 2021-2024 годы"</t>
  </si>
  <si>
    <t>Муниципальная программа "Борьба с борщевиком Сосновского на территории Ульяновского городского поселения Тосненского района Ленинградской области на 2020-2024 годы"</t>
  </si>
  <si>
    <t>25 0 00 00000</t>
  </si>
  <si>
    <t>15 0 01 10110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</si>
  <si>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</si>
  <si>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</si>
  <si>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</si>
  <si>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</si>
  <si>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Обеспечение устойчивого сокращения непригодного для проживания жилого фонда (средства местного бюджета)</t>
  </si>
  <si>
    <t>Приложение № 4</t>
  </si>
  <si>
    <t>Мероприятия по борьбе с борщевиком Сосновского на территории Ульяновского городского поселения Тосненского района Ленинградской области</t>
  </si>
  <si>
    <t>Реализация комплекса мероприятий по борьбе с борщевиком Сосновского на территории Ульяновского городского поселения Тосненского района Ленинградской области</t>
  </si>
  <si>
    <t>Федеральный проект "Обеспечение устойчивого сокращения непригодного для проживания жилищного фонда"</t>
  </si>
  <si>
    <t>ИСТОЧНИКИ</t>
  </si>
  <si>
    <t>внутреннего финансирования дефицита бюджета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</si>
  <si>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</si>
  <si>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</si>
  <si>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</si>
  <si>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</si>
  <si>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Всего источников внутреннего финансирования</t>
  </si>
  <si>
    <t>Обеспечение устойчивого сокращения непригодного для проживания жилого фонда (средства Фонда содействия реформированию ЖКХ)</t>
  </si>
  <si>
    <t>Обеспечение устойчивого сокращения непригодного для проживания жилого фонда (средства областного бюджета Ленинградской области)</t>
  </si>
  <si>
    <t>Реализация мероприятий, направленных на повышение качества городской среды</t>
  </si>
  <si>
    <t>Достижение показателей деятельности органов исполнительной власти субъектов Российской Федерации</t>
  </si>
  <si>
    <t>99 9 01 55490</t>
  </si>
  <si>
    <t>Приложение № 5</t>
  </si>
  <si>
    <t>2024 год</t>
  </si>
  <si>
    <t>Муниципальная программа "Поддержка и развитие социально ориентированных некоммерческих организаций на территории Ульяновского городского поселения Тосненского района Ленинградской области на 2022-2026 годы"</t>
  </si>
  <si>
    <t>32 0 00 00000</t>
  </si>
  <si>
    <t>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</t>
  </si>
  <si>
    <t>Субсидии некоммерческим организациям (за исключением государственных (муниципальных) учреждений)</t>
  </si>
  <si>
    <t>Мероприятия по обеспечению устойчивого функционирования объектов теплоснабжения</t>
  </si>
  <si>
    <t>Комплекс процессных мероприятий</t>
  </si>
  <si>
    <t>02 4 00 00000</t>
  </si>
  <si>
    <t>02 4 01 00000</t>
  </si>
  <si>
    <t>02 4 01 12320</t>
  </si>
  <si>
    <t>04 4 00 00000</t>
  </si>
  <si>
    <t>Комплекс процессных мероприятий "Развитие физической культуры и спорта"</t>
  </si>
  <si>
    <t>04 4 01 00000</t>
  </si>
  <si>
    <t>04 4 01 13300</t>
  </si>
  <si>
    <t>07 4 00 00000</t>
  </si>
  <si>
    <t>Комплекс процессных мероприятий "Развитие культуры на территории поселения"</t>
  </si>
  <si>
    <t>07 4 04 00000</t>
  </si>
  <si>
    <t>07 4 04 00160</t>
  </si>
  <si>
    <t>07 4 04 S0360</t>
  </si>
  <si>
    <t>08 4 00 00000</t>
  </si>
  <si>
    <t xml:space="preserve"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 </t>
  </si>
  <si>
    <t>08 4 01 00000</t>
  </si>
  <si>
    <t>08 4 01 11570</t>
  </si>
  <si>
    <t xml:space="preserve">Комплекс процессных мероприятий "Обеспечения пожарной безопасности" </t>
  </si>
  <si>
    <t>08 4 02 00000</t>
  </si>
  <si>
    <t>08 4 02 11620</t>
  </si>
  <si>
    <t>Комплекс процессных мероприятий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</si>
  <si>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>08 4 03 00000</t>
  </si>
  <si>
    <t>08 4 03 13290</t>
  </si>
  <si>
    <t>10 4 00 00000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</si>
  <si>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</si>
  <si>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10 4 01 00000</t>
  </si>
  <si>
    <t>10 4 01 10100</t>
  </si>
  <si>
    <t>10 4 01 10110</t>
  </si>
  <si>
    <t>10 4 01 10130</t>
  </si>
  <si>
    <t>10 8 00 00000</t>
  </si>
  <si>
    <t>Мероприятия, направленные на достижение целей проектов</t>
  </si>
  <si>
    <t>10 8 01 00000</t>
  </si>
  <si>
    <t>Мероприятия, направленные на достижение цели федерального проекта "Дорожная сеть"</t>
  </si>
  <si>
    <t>10 8 01 S0140</t>
  </si>
  <si>
    <t>10 8 01 S4200</t>
  </si>
  <si>
    <t>12 4 00 00000</t>
  </si>
  <si>
    <t>Комплекс процессных мероприятий "Строительство и поддержание в надлежащем состоянии детских игровых и спортивных площадок"</t>
  </si>
  <si>
    <t>12 4 01 00000</t>
  </si>
  <si>
    <t>12 4 01 13280</t>
  </si>
  <si>
    <t>09 4 00 00000</t>
  </si>
  <si>
    <t>09 4 01 00000</t>
  </si>
  <si>
    <t>09 4 01 13280</t>
  </si>
  <si>
    <t>Комплекс процессных мероприятий "Мероприятия по развитию общественной инфраструктуры муниципального значения"</t>
  </si>
  <si>
    <t>15 4 00 00000</t>
  </si>
  <si>
    <t>Комплекс процессных мероприятий "Поддержка проектов местных инициатив граждан"</t>
  </si>
  <si>
    <t>15 4 01 00000</t>
  </si>
  <si>
    <t>15 4 01 S4660</t>
  </si>
  <si>
    <t>15 4 01 14660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</si>
  <si>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</si>
  <si>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17 4 00 00000</t>
  </si>
  <si>
    <t>Комплекс процессных мероприятий "Землеустройство, землепользование, архитектура и градостроительство"</t>
  </si>
  <si>
    <t>17 4 01 00000</t>
  </si>
  <si>
    <t>17 4 01 10350</t>
  </si>
  <si>
    <t>17 4 01 10400</t>
  </si>
  <si>
    <t>18 4 00 00000</t>
  </si>
  <si>
    <t xml:space="preserve">Комплекс процессных мероприятий "Содержание объектов имущества муниципальной казны и приватизация муниципального имущества" </t>
  </si>
  <si>
    <t>18 4 01 00000</t>
  </si>
  <si>
    <t>18 4 01 10290</t>
  </si>
  <si>
    <t>19 4 00 00000</t>
  </si>
  <si>
    <t>Комплекс процессных мероприятий "Реализация функций в сфере обращения с отходами"</t>
  </si>
  <si>
    <t>19 4 01 00000</t>
  </si>
  <si>
    <t>19 4 01 13280</t>
  </si>
  <si>
    <t>19 4 01 13320</t>
  </si>
  <si>
    <t>Мероприятия, нацеленные на достижение целей проектов</t>
  </si>
  <si>
    <t>19 8 00 00000</t>
  </si>
  <si>
    <t>20 4 00 00000</t>
  </si>
  <si>
    <t>Комплекс процессных мероприятий "Развитие молодежной политики"</t>
  </si>
  <si>
    <t>20 4 01 00000</t>
  </si>
  <si>
    <t>20 4 01 11680</t>
  </si>
  <si>
    <t>20 4 01 12290</t>
  </si>
  <si>
    <t>25 4 00 00000</t>
  </si>
  <si>
    <t>Комплекс процессных мероприятий "Борьба с борщевиком Сосновского на территории Ульяновского городского поселения Тосненского района Ленинградской области"</t>
  </si>
  <si>
    <t>25 4 01 00000</t>
  </si>
  <si>
    <t>25 4 01 14310</t>
  </si>
  <si>
    <t>25 8 00 00000</t>
  </si>
  <si>
    <t>25 8 01 00000</t>
  </si>
  <si>
    <t>25 8 01 S4310</t>
  </si>
  <si>
    <t>Федеральные проекты, входящие в состав национальных проектов</t>
  </si>
  <si>
    <t>27 1 00 00000</t>
  </si>
  <si>
    <t>27 1 F2 00000</t>
  </si>
  <si>
    <t>27 1 F2 55550</t>
  </si>
  <si>
    <t>27 4 00 00000</t>
  </si>
  <si>
    <t>27 4 02 00000</t>
  </si>
  <si>
    <t>Комплекс процессных мероприятий "Формирование комфортной городской среды"</t>
  </si>
  <si>
    <t>27 4 02 10130</t>
  </si>
  <si>
    <t>27 4 02 13280</t>
  </si>
  <si>
    <t>27 8 00 00000</t>
  </si>
  <si>
    <t>Мероприятия, направленные на достижение цели федерального проекта "Формирование комфортной городской среды"</t>
  </si>
  <si>
    <t>27 8 01 00000</t>
  </si>
  <si>
    <t>27 8 01 S4750</t>
  </si>
  <si>
    <t>27 8 01 S4800</t>
  </si>
  <si>
    <t>32 4 00 00000</t>
  </si>
  <si>
    <t>Комплекс процессных мероприятий "Финансовая 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области"</t>
  </si>
  <si>
    <t>32 4 01 00000</t>
  </si>
  <si>
    <t>32 4 01 06470</t>
  </si>
  <si>
    <t>34 0 00 00000</t>
  </si>
  <si>
    <t>34 8 00 00000</t>
  </si>
  <si>
    <t>Мероприятия, направленные на достижение цели федерального проекта "Жилье"</t>
  </si>
  <si>
    <t>34 8 01 00000</t>
  </si>
  <si>
    <t>34 8 01 S0800</t>
  </si>
  <si>
    <t>06 1 F3 00000</t>
  </si>
  <si>
    <t>06 1 F3 67483</t>
  </si>
  <si>
    <t>06 1 F3 67484</t>
  </si>
  <si>
    <t>06 1 F3 6748S</t>
  </si>
  <si>
    <t>06 4 00 00000</t>
  </si>
  <si>
    <t>Комплекс процессных мероприятий "Капитальный ремонт муниципального жилищного фонда"</t>
  </si>
  <si>
    <t>06 4 02 00000</t>
  </si>
  <si>
    <t>06 4 02 96010</t>
  </si>
  <si>
    <t xml:space="preserve">Комплекс процессных мероприятий "Переселение граждан из аварийного жилищного фонда" </t>
  </si>
  <si>
    <t>06 4 03 00000</t>
  </si>
  <si>
    <t>06 4 03 10770</t>
  </si>
  <si>
    <t>06 4 03 14860</t>
  </si>
  <si>
    <t>Комплекс процессных мероприятий "Содержание и ремонт муниципальных жилых помещений"</t>
  </si>
  <si>
    <t>06 4 04 00000</t>
  </si>
  <si>
    <t>06 4 04 13770</t>
  </si>
  <si>
    <t>Комплекс процессных мероприятий "Содержание и ремонт муниципальных нежилых помещений"</t>
  </si>
  <si>
    <t>06 4 05 00000</t>
  </si>
  <si>
    <t>06 4 05 10290</t>
  </si>
  <si>
    <t>22 0 00 00000</t>
  </si>
  <si>
    <t>22 4 00 00000</t>
  </si>
  <si>
    <t>Комплекс процессных мероприятий "Организация теплоснабжения"</t>
  </si>
  <si>
    <t>22 4 01 00000</t>
  </si>
  <si>
    <t>22 4 01 11160</t>
  </si>
  <si>
    <t>Комплекс процессных мероприятий "Организация газоснабжения"</t>
  </si>
  <si>
    <t>22 4 02 00000</t>
  </si>
  <si>
    <t>22 4 02 13200</t>
  </si>
  <si>
    <t>22 4 02 04200</t>
  </si>
  <si>
    <t>Комплекс процессных мероприятий "Организация водоснабжения"</t>
  </si>
  <si>
    <t>22 4 03 00000</t>
  </si>
  <si>
    <t>22 4 03 14250</t>
  </si>
  <si>
    <t>22 4 03 14260</t>
  </si>
  <si>
    <t>22 4 01 13160</t>
  </si>
  <si>
    <t>22 4 04 00000</t>
  </si>
  <si>
    <t>22 4 04 13180</t>
  </si>
  <si>
    <t>22 8 00 00000</t>
  </si>
  <si>
    <t>Комплекс процессных мероприятий  "Реализация энергосберегающих мероприятий"</t>
  </si>
  <si>
    <t>22 8 01 00000</t>
  </si>
  <si>
    <t>Комплекс процессных мероприятий  "Мероприятия,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</si>
  <si>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22 8 01 S0200</t>
  </si>
  <si>
    <t>22 8 01 S0250</t>
  </si>
  <si>
    <t>22 8 01 S0280</t>
  </si>
  <si>
    <t>22 8 01 S4270</t>
  </si>
  <si>
    <t>22 8 01 S4730</t>
  </si>
  <si>
    <t>04 00</t>
  </si>
  <si>
    <t>04 09</t>
  </si>
  <si>
    <t>Комплекс процессных мероприятий "Реализация энергосберегающих мероприятий"</t>
  </si>
  <si>
    <t>22 8 01 S0180</t>
  </si>
  <si>
    <t>09 4 01 S4840</t>
  </si>
  <si>
    <t>19 4 01 S4880</t>
  </si>
  <si>
    <t>Мероприятия, направленные на достижение цели федерального проекта "Благоустройство сельских территорий"</t>
  </si>
  <si>
    <t>Комплекс процессных мероприятий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</si>
  <si>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>Мероприятия по капитальному ремонту и ремонт автомобильных дорог общего пользования местного значения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</si>
  <si>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</si>
  <si>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Капитальное строительство (реконструкция) объектов теплоэнергетики, включая проектно-изыскательские работы</t>
  </si>
  <si>
    <t>99 0 01 00160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</si>
  <si>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</si>
  <si>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19 8 01 00000</t>
  </si>
  <si>
    <t>19 8 01 S4790</t>
  </si>
  <si>
    <t>на 2023 год и на плановый период 2024 и 2025 годов</t>
  </si>
  <si>
    <t>2025 год</t>
  </si>
  <si>
    <t>Муниципальная программа "Повышение квалификации кадров администрации Ульяновского городского поселения Тосненского района Ленинградской области на 2023-2027 годы"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</si>
  <si>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2023 -2027 годы»</t>
  </si>
  <si>
    <t>99 9 01 S0360</t>
  </si>
  <si>
    <t>Муниципальная программа "Охрана окружающей среды в  Ульяновском городском поселении Тосненского района Ленинградской области на 2020-2025 годы"</t>
  </si>
  <si>
    <t>0709</t>
  </si>
  <si>
    <t>Другие вопросы в области образования</t>
  </si>
  <si>
    <t>99 9 01 10110</t>
  </si>
  <si>
    <t>от 23.12.2022 № 127</t>
  </si>
  <si>
    <t>Приложение № 3</t>
  </si>
  <si>
    <t>Прогнозируемые поступления  налоговых, неналоговых доходов и безвозмездных поступлений в бюджет</t>
  </si>
  <si>
    <t>по кодам видов доходов на 2023 год и на плановый период 2024 и 2025 годов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</si>
  <si>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</si>
  <si>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</si>
  <si>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</si>
  <si>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</si>
  <si>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</si>
  <si>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</si>
  <si>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</si>
  <si>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</si>
  <si>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</si>
  <si>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</si>
  <si>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</si>
  <si>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</si>
  <si>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</si>
  <si>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</si>
  <si>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</si>
  <si>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</si>
  <si>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</si>
  <si>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</si>
  <si>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</si>
  <si>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</si>
  <si>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</si>
  <si>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</si>
  <si>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</si>
  <si>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</si>
  <si>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</si>
  <si>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</si>
  <si>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</si>
  <si>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</si>
  <si>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</si>
  <si>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</si>
  <si>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</si>
  <si>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</si>
  <si>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</si>
  <si>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</si>
  <si>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</si>
  <si>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</si>
  <si>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</si>
  <si>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</si>
  <si>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</si>
  <si>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И КОМПЕНСАЦИИ ЗАТРАТ ГОСУДАРСТВА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</si>
  <si>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</si>
  <si>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</si>
  <si>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</si>
  <si>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</si>
  <si>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</si>
  <si>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</si>
  <si>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</si>
  <si>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</si>
  <si>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</si>
  <si>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</si>
  <si>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</si>
  <si>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</si>
  <si>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</si>
  <si>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</si>
  <si>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</si>
  <si>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</si>
  <si>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</si>
  <si>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</si>
  <si>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</si>
  <si>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</si>
  <si>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</si>
  <si>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</si>
  <si>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2 02 15001 13 0000 150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</si>
  <si>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</si>
  <si>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</si>
  <si>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</si>
  <si>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</si>
  <si>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</si>
  <si>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2 02 20077 13 0000 150</t>
  </si>
  <si>
    <t>Субсидии бюджетам городских поселений на софинансирование капитальных вложений в объекты муниципальной собственности (Бюджетные инвестиции в объекты капитального строительства объектов газификации (в том числе проектно-изыскательские работы) - Газоснабжение ИЖС)</t>
  </si>
  <si>
    <t>Субсидии бюджетам городских поселений на софинансирование капитальных вложений в объекты муниципальной собственности (Субсидии на мероприятия по строительству и реконструкции объектов водоснабжения, водоотведения, и очистки сточных вод)</t>
  </si>
  <si>
    <t>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</si>
  <si>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(Ремонт автомобильных дорог общего пользования местного значения)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</si>
  <si>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(Капитальный ремонт и ремонт автомобильных дорог общего пользования местного значения, имеющих приоритетный социально значимый характер)</t>
  </si>
  <si>
    <t>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</si>
  <si>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(Субсидии на переселение граждан из аварийного жилищного фонда)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</si>
  <si>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</si>
  <si>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(Субсидии на переселение граждан из аварийного жилищного фонда)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</si>
  <si>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(Субсидии на оказание поддержки гражданам, пострадавшим в результате пожара муниципального жилищного фонда)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</si>
  <si>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</si>
  <si>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</si>
  <si>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2 02 29999 13 0000 150</t>
  </si>
  <si>
    <t>Прочие субсидии бюджетам городских поселений (Субсидии на реализацию мероприятий по благоустройству дворовых территорий муниципальных образований Ленинградской области)</t>
  </si>
  <si>
    <t>Прочие субсидии бюджетам городских поселений (Субсидии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политики")</t>
  </si>
  <si>
    <t>Прочие субсидии бюджетам городских поселений (Субсидии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кредитам)</t>
  </si>
  <si>
    <t>Прочие субсидии бюджетам городских поселений (Субсидии на жилье для молодежи)</t>
  </si>
  <si>
    <t>Прочие субсидии бюджетам городских поселений (Субсидии на реализацию областного закона от 15.01.2018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области»)</t>
  </si>
  <si>
    <t>Прочие субсидии бюджетам городских поселений (Субсидии на поддержку развития общественной инфраструктуры муниципального значения)</t>
  </si>
  <si>
    <t>Прочие субсидии бюджетам городских поселений (Субсидии на мероприятия по созданию мест (площадок) накопления твердых коммунальных отходов)</t>
  </si>
  <si>
    <t>Прочие субсидии бюджетам городских поселений (Субсидии на ликвидацию несанкционированных свалок)</t>
  </si>
  <si>
    <t>Прочие субсидии бюджетам городских поселений (Субсидии на реализацию комплекса мероприятий по борьбе с борщевиком Сосновского)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</si>
  <si>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водоснабжения и водоотведения)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</si>
  <si>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теплоснабжения)</t>
  </si>
  <si>
    <t>2 02 30000 00 0000 150</t>
  </si>
  <si>
    <t>Субвенции бюджетам бюджетной системы Российской Федерации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</si>
  <si>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</si>
  <si>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 (Субвенция бюджету поселения на осуществление отдельных государственных полномочий Ленинградской области в сфере административных правоотношений)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</si>
  <si>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</si>
  <si>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</si>
  <si>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</si>
  <si>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2 02 45160 13 0000 150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</si>
  <si>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</si>
  <si>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2 02 49999 13 0000 150</t>
  </si>
  <si>
    <t>Прочие межбюджетные трансферты, передаваемые бюджетам городских поселений (Иные межбюджетные трансферты в бюджеты городских и сельских поселений из бюджета муниципального образования Тосненский район Ленинградской области в 2021 году на цели поощрения муниципальных управленческих команд)</t>
  </si>
  <si>
    <t>2 07 00000 00 0000 000</t>
  </si>
  <si>
    <t>ПРОЧИЕ БЕЗВОЗМЕЗДНЫЕ ПОСТУПЛЕНИЯ</t>
  </si>
  <si>
    <t>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</si>
  <si>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</si>
  <si>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ВСЕГО ДОХОДОВ</t>
  </si>
  <si>
    <t>Приложение № 6</t>
  </si>
  <si>
    <t>Адресная инвестиционная программа, финансируемая за счет средств бюджета Ульяновского городского поселения Тосненского района Ленинградской области, на 2023 год и на плановый период 2024 и 2025 годов</t>
  </si>
  <si>
    <t>Наименование муниципальной программы</t>
  </si>
  <si>
    <t>Главный распорядитель бюджетных средств</t>
  </si>
  <si>
    <t>Бюджетополучатель</t>
  </si>
  <si>
    <t>Наименование объекта</t>
  </si>
  <si>
    <t>План на 2023 год, тыс. руб.</t>
  </si>
  <si>
    <t>План на 2024 год, тыс. руб.</t>
  </si>
  <si>
    <t>План на 2025 год, тыс. руб.</t>
  </si>
  <si>
    <t>Распределительный газопровод по адресу: Ленинградская область, Тосненский район, г.п. Ульяновка, ул. Малое Гертово, Чернышевского, Песочная, Аксакова, Набережная реки Тосна, Лескова, Салтыкова-Щедрина, Тургенева, Державина, Тосненская, Достоевского, Железнодорожная, Некрасова, Пушкинская, Михайловский пер. (в том числе проектно-изыскательские работы)</t>
  </si>
  <si>
    <t>2019-2022</t>
  </si>
  <si>
    <t>Распределительный газопровод для газоснабжения индивидуальной жилой застройки по 2-му Московскому проезду в г.п. Ульяновка Тосненского района Ленинградской области (в том числе проектно-изыскательские работы)</t>
  </si>
  <si>
    <t>2021-2023</t>
  </si>
  <si>
    <t>Итого по программе:</t>
  </si>
  <si>
    <t>Строительство водопроводной насосной станции 3-го подъема со строительством дополнительных резервуаров чистой воды в Ульяновском городском поселении, в том числе проектно-изыскательские работы</t>
  </si>
  <si>
    <t>Строительство водовода от магистрального водовода «Невский водопровод» до водопроводной насосной станции 3-го подъема в Ульяновском городском поселении, в том числе проектно-изыскательские работы</t>
  </si>
  <si>
    <t>2017-2020</t>
  </si>
  <si>
    <t>Строительство локальных очистных сооружений к многоквартирному жилому дому по адресу: Ульяновское шоссе, д. 8А в Ульяновском городском поселении, в том числе проектно-изыскательские работы</t>
  </si>
  <si>
    <t>Строительство блок-модульной котельной для многоквартирных домов по адресу: Ленинградская область, Тосненский район, г.п. Ульяновка, ул. 8-я, д. 39, д. 41 (в том числе проектно-изыскательские работы)</t>
  </si>
  <si>
    <t>2021-2025</t>
  </si>
  <si>
    <t>Приобретение в муниципальную собственность жилых помещений для предоставления по договорам социального найма гражданам, пострадавшим в результате пожара муниципального жилищного фонда : 1 (одно) жилое помещение площадью не менее 33 кв.м для 1 (одного) человека</t>
  </si>
  <si>
    <t>2022-2023</t>
  </si>
  <si>
    <t>Всего по АИП:</t>
  </si>
  <si>
    <t>Приобретение жилых помещений у лиц, не являющихся застройщиками, для предоставления гражданам с целью переселения из аварийного жилищного фонда: расселяемая площадь 1 018,19 кв.м.; 26 расселяемых жилых помещений; 71 житель, планируемые к переселению; приобретаемая площадь   1 021,83 кв.м.</t>
  </si>
  <si>
    <t>Сроки строительства (инвестирования)</t>
  </si>
  <si>
    <t>от 28.11.2023 № 149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</si>
</sst>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* #,##0.00_р_._-;\-* #,##0.00_р_._-;_-* &quot;-&quot;??_р_._-;_-@_-"/>
    <numFmt numFmtId="181" formatCode="#,##0.0_р_."/>
    <numFmt numFmtId="182" formatCode="_(* #,##0.00000_);_(* \(#,##0.00000\);_(* &quot;-&quot;?????_);_(@_)"/>
    <numFmt numFmtId="183" formatCode="_-* #,##0.00000\ _₽_-;\-* #,##0.00000\ _₽_-;_-* &quot;-&quot;?????\ _₽_-;_-@_-"/>
    <numFmt numFmtId="184" formatCode="_-* #,##0.000_р_._-;\-* #,##0.000_р_._-;_-* &quot;-&quot;???_р_._-;_-@_-"/>
    <numFmt numFmtId="185" formatCode="#,##0.0"/>
    <numFmt numFmtId="186" formatCode="#,##0.00_р_."/>
    <numFmt numFmtId="187" formatCode="0.000"/>
    <numFmt numFmtId="188" formatCode="_-* #,##0.0_р_._-;\-* #,##0.0_р_._-;_-* &quot;-&quot;?_р_._-;_-@_-"/>
    <numFmt numFmtId="189" formatCode="_-* #,##0.0000_р_._-;\-* #,##0.0000_р_._-;_-* &quot;-&quot;?_р_._-;_-@_-"/>
    <numFmt numFmtId="190" formatCode="_(* #,##0.0_);_(* \(#,##0.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  <numFmt numFmtId="196" formatCode="0.00000"/>
    <numFmt numFmtId="197" formatCode="[$-FC19]d\ mmmm\ yyyy\ &quot;г.&quot;"/>
    <numFmt numFmtId="198" formatCode="#,##0.000"/>
    <numFmt numFmtId="199" formatCode="#,##0.00000"/>
    <numFmt numFmtId="200" formatCode="#,##0.00000\ _₽;\-#,##0.00000\ _₽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 Cyr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"/>
      <color indexed="36"/>
      <name val="Arial Cyr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2" fillId="7" borderId="1" applyNumberFormat="0" applyAlignment="0" applyProtection="0"/>
    <xf numFmtId="0" fontId="28" fillId="20" borderId="2" applyNumberFormat="0" applyAlignment="0" applyProtection="0"/>
    <xf numFmtId="0" fontId="31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35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3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49">
    <xf numFmtId="0" fontId="0" fillId="0" borderId="0" xfId="0" applyAlignment="1">
      <alignment/>
    </xf>
    <xf numFmtId="0" fontId="2" fillId="0" borderId="0" xfId="55" applyFont="1" applyAlignment="1">
      <alignment horizontal="center" vertical="center"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9" fillId="0" borderId="0" xfId="55" applyFont="1">
      <alignment/>
      <protection/>
    </xf>
    <xf numFmtId="0" fontId="10" fillId="0" borderId="0" xfId="55" applyFont="1">
      <alignment/>
      <protection/>
    </xf>
    <xf numFmtId="0" fontId="10" fillId="0" borderId="0" xfId="55" applyFont="1" applyFill="1">
      <alignment/>
      <protection/>
    </xf>
    <xf numFmtId="0" fontId="2" fillId="0" borderId="0" xfId="55" applyFont="1" applyFill="1">
      <alignment/>
      <protection/>
    </xf>
    <xf numFmtId="0" fontId="11" fillId="0" borderId="0" xfId="55" applyFont="1">
      <alignment/>
      <protection/>
    </xf>
    <xf numFmtId="0" fontId="2" fillId="0" borderId="0" xfId="55" applyFont="1">
      <alignment/>
      <protection/>
    </xf>
    <xf numFmtId="180" fontId="2" fillId="0" borderId="0" xfId="67" applyFont="1" applyAlignment="1">
      <alignment horizontal="justify"/>
    </xf>
    <xf numFmtId="49" fontId="2" fillId="0" borderId="10" xfId="55" applyNumberFormat="1" applyFont="1" applyBorder="1" applyAlignment="1">
      <alignment horizontal="center" vertical="center" wrapText="1"/>
      <protection/>
    </xf>
    <xf numFmtId="0" fontId="8" fillId="24" borderId="10" xfId="55" applyFont="1" applyFill="1" applyBorder="1" applyAlignment="1">
      <alignment horizontal="center" vertical="center"/>
      <protection/>
    </xf>
    <xf numFmtId="0" fontId="8" fillId="24" borderId="10" xfId="55" applyFont="1" applyFill="1" applyBorder="1" applyAlignment="1">
      <alignment horizontal="center" vertical="center" wrapText="1"/>
      <protection/>
    </xf>
    <xf numFmtId="3" fontId="8" fillId="24" borderId="10" xfId="67" applyNumberFormat="1" applyFont="1" applyFill="1" applyBorder="1" applyAlignment="1">
      <alignment horizontal="center" vertical="center"/>
    </xf>
    <xf numFmtId="49" fontId="3" fillId="7" borderId="10" xfId="55" applyNumberFormat="1" applyFont="1" applyFill="1" applyBorder="1" applyAlignment="1">
      <alignment horizontal="right" vertical="top"/>
      <protection/>
    </xf>
    <xf numFmtId="49" fontId="3" fillId="7" borderId="10" xfId="55" applyNumberFormat="1" applyFont="1" applyFill="1" applyBorder="1" applyAlignment="1">
      <alignment horizontal="center" wrapText="1"/>
      <protection/>
    </xf>
    <xf numFmtId="0" fontId="8" fillId="25" borderId="10" xfId="55" applyFont="1" applyFill="1" applyBorder="1" applyAlignment="1">
      <alignment horizontal="center" vertical="center" wrapText="1"/>
      <protection/>
    </xf>
    <xf numFmtId="0" fontId="3" fillId="7" borderId="10" xfId="55" applyFont="1" applyFill="1" applyBorder="1" applyAlignment="1">
      <alignment wrapText="1"/>
      <protection/>
    </xf>
    <xf numFmtId="49" fontId="6" fillId="4" borderId="10" xfId="55" applyNumberFormat="1" applyFont="1" applyFill="1" applyBorder="1" applyAlignment="1">
      <alignment vertical="top"/>
      <protection/>
    </xf>
    <xf numFmtId="49" fontId="3" fillId="4" borderId="10" xfId="55" applyNumberFormat="1" applyFont="1" applyFill="1" applyBorder="1" applyAlignment="1">
      <alignment horizontal="center"/>
      <protection/>
    </xf>
    <xf numFmtId="0" fontId="3" fillId="4" borderId="10" xfId="55" applyFont="1" applyFill="1" applyBorder="1" applyAlignment="1">
      <alignment horizontal="center"/>
      <protection/>
    </xf>
    <xf numFmtId="0" fontId="13" fillId="20" borderId="10" xfId="55" applyFont="1" applyFill="1" applyBorder="1">
      <alignment/>
      <protection/>
    </xf>
    <xf numFmtId="49" fontId="14" fillId="20" borderId="10" xfId="55" applyNumberFormat="1" applyFont="1" applyFill="1" applyBorder="1" applyAlignment="1">
      <alignment horizontal="center" wrapText="1"/>
      <protection/>
    </xf>
    <xf numFmtId="0" fontId="14" fillId="20" borderId="10" xfId="55" applyFont="1" applyFill="1" applyBorder="1" applyAlignment="1">
      <alignment horizontal="center" wrapText="1"/>
      <protection/>
    </xf>
    <xf numFmtId="0" fontId="15" fillId="0" borderId="10" xfId="55" applyFont="1" applyBorder="1">
      <alignment/>
      <protection/>
    </xf>
    <xf numFmtId="49" fontId="10" fillId="0" borderId="10" xfId="55" applyNumberFormat="1" applyFont="1" applyFill="1" applyBorder="1" applyAlignment="1">
      <alignment horizontal="center" wrapText="1"/>
      <protection/>
    </xf>
    <xf numFmtId="0" fontId="10" fillId="0" borderId="10" xfId="55" applyFont="1" applyFill="1" applyBorder="1" applyAlignment="1">
      <alignment horizontal="center" wrapText="1"/>
      <protection/>
    </xf>
    <xf numFmtId="0" fontId="2" fillId="0" borderId="10" xfId="55" applyFont="1" applyBorder="1">
      <alignment/>
      <protection/>
    </xf>
    <xf numFmtId="0" fontId="8" fillId="0" borderId="10" xfId="55" applyFont="1" applyFill="1" applyBorder="1" applyAlignment="1">
      <alignment wrapText="1"/>
      <protection/>
    </xf>
    <xf numFmtId="49" fontId="8" fillId="0" borderId="10" xfId="55" applyNumberFormat="1" applyFont="1" applyFill="1" applyBorder="1" applyAlignment="1">
      <alignment horizontal="center" wrapText="1"/>
      <protection/>
    </xf>
    <xf numFmtId="0" fontId="8" fillId="0" borderId="10" xfId="55" applyFont="1" applyFill="1" applyBorder="1" applyAlignment="1">
      <alignment horizontal="center" wrapText="1"/>
      <protection/>
    </xf>
    <xf numFmtId="0" fontId="2" fillId="0" borderId="10" xfId="55" applyFont="1" applyFill="1" applyBorder="1" applyAlignment="1">
      <alignment wrapText="1"/>
      <protection/>
    </xf>
    <xf numFmtId="0" fontId="2" fillId="0" borderId="10" xfId="55" applyFont="1" applyFill="1" applyBorder="1" applyAlignment="1">
      <alignment horizontal="center" wrapText="1"/>
      <protection/>
    </xf>
    <xf numFmtId="49" fontId="2" fillId="0" borderId="10" xfId="55" applyNumberFormat="1" applyFont="1" applyFill="1" applyBorder="1" applyAlignment="1">
      <alignment horizontal="center" wrapText="1"/>
      <protection/>
    </xf>
    <xf numFmtId="0" fontId="14" fillId="20" borderId="10" xfId="55" applyFont="1" applyFill="1" applyBorder="1">
      <alignment/>
      <protection/>
    </xf>
    <xf numFmtId="49" fontId="15" fillId="0" borderId="10" xfId="55" applyNumberFormat="1" applyFont="1" applyFill="1" applyBorder="1" applyAlignment="1">
      <alignment horizontal="center" wrapText="1"/>
      <protection/>
    </xf>
    <xf numFmtId="49" fontId="13" fillId="20" borderId="10" xfId="55" applyNumberFormat="1" applyFont="1" applyFill="1" applyBorder="1" applyAlignment="1">
      <alignment horizontal="center" wrapText="1"/>
      <protection/>
    </xf>
    <xf numFmtId="0" fontId="14" fillId="0" borderId="10" xfId="55" applyFont="1" applyFill="1" applyBorder="1">
      <alignment/>
      <protection/>
    </xf>
    <xf numFmtId="0" fontId="7" fillId="0" borderId="10" xfId="55" applyFont="1" applyBorder="1">
      <alignment/>
      <protection/>
    </xf>
    <xf numFmtId="0" fontId="15" fillId="0" borderId="10" xfId="55" applyFont="1" applyFill="1" applyBorder="1" applyAlignment="1">
      <alignment horizontal="center" wrapText="1"/>
      <protection/>
    </xf>
    <xf numFmtId="49" fontId="12" fillId="4" borderId="10" xfId="55" applyNumberFormat="1" applyFont="1" applyFill="1" applyBorder="1" applyAlignment="1">
      <alignment horizontal="center" wrapText="1"/>
      <protection/>
    </xf>
    <xf numFmtId="0" fontId="13" fillId="0" borderId="10" xfId="55" applyFont="1" applyFill="1" applyBorder="1">
      <alignment/>
      <protection/>
    </xf>
    <xf numFmtId="0" fontId="13" fillId="0" borderId="10" xfId="55" applyFont="1" applyBorder="1">
      <alignment/>
      <protection/>
    </xf>
    <xf numFmtId="0" fontId="13" fillId="21" borderId="10" xfId="55" applyFont="1" applyFill="1" applyBorder="1">
      <alignment/>
      <protection/>
    </xf>
    <xf numFmtId="49" fontId="14" fillId="21" borderId="10" xfId="55" applyNumberFormat="1" applyFont="1" applyFill="1" applyBorder="1" applyAlignment="1">
      <alignment horizontal="center" wrapText="1"/>
      <protection/>
    </xf>
    <xf numFmtId="0" fontId="14" fillId="21" borderId="10" xfId="55" applyFont="1" applyFill="1" applyBorder="1" applyAlignment="1">
      <alignment horizontal="center" wrapText="1"/>
      <protection/>
    </xf>
    <xf numFmtId="0" fontId="10" fillId="0" borderId="10" xfId="55" applyFont="1" applyBorder="1">
      <alignment/>
      <protection/>
    </xf>
    <xf numFmtId="0" fontId="12" fillId="4" borderId="10" xfId="55" applyFont="1" applyFill="1" applyBorder="1" applyAlignment="1">
      <alignment horizontal="center" wrapText="1"/>
      <protection/>
    </xf>
    <xf numFmtId="49" fontId="6" fillId="0" borderId="10" xfId="55" applyNumberFormat="1" applyFont="1" applyFill="1" applyBorder="1" applyAlignment="1">
      <alignment vertical="top"/>
      <protection/>
    </xf>
    <xf numFmtId="0" fontId="13" fillId="0" borderId="10" xfId="55" applyFont="1" applyFill="1" applyBorder="1" applyAlignment="1">
      <alignment horizontal="center" wrapText="1"/>
      <protection/>
    </xf>
    <xf numFmtId="49" fontId="14" fillId="0" borderId="10" xfId="55" applyNumberFormat="1" applyFont="1" applyFill="1" applyBorder="1" applyAlignment="1">
      <alignment horizontal="center" wrapText="1"/>
      <protection/>
    </xf>
    <xf numFmtId="49" fontId="10" fillId="20" borderId="10" xfId="55" applyNumberFormat="1" applyFont="1" applyFill="1" applyBorder="1" applyAlignment="1">
      <alignment horizontal="center" wrapText="1"/>
      <protection/>
    </xf>
    <xf numFmtId="3" fontId="2" fillId="0" borderId="0" xfId="67" applyNumberFormat="1" applyFont="1" applyAlignment="1">
      <alignment horizontal="right"/>
    </xf>
    <xf numFmtId="3" fontId="8" fillId="24" borderId="10" xfId="67" applyNumberFormat="1" applyFont="1" applyFill="1" applyBorder="1" applyAlignment="1">
      <alignment horizontal="center" vertical="center" wrapText="1"/>
    </xf>
    <xf numFmtId="183" fontId="3" fillId="7" borderId="10" xfId="67" applyNumberFormat="1" applyFont="1" applyFill="1" applyBorder="1" applyAlignment="1">
      <alignment horizontal="justify"/>
    </xf>
    <xf numFmtId="183" fontId="3" fillId="4" borderId="10" xfId="67" applyNumberFormat="1" applyFont="1" applyFill="1" applyBorder="1" applyAlignment="1">
      <alignment horizontal="justify"/>
    </xf>
    <xf numFmtId="183" fontId="14" fillId="20" borderId="10" xfId="67" applyNumberFormat="1" applyFont="1" applyFill="1" applyBorder="1" applyAlignment="1">
      <alignment horizontal="justify" wrapText="1"/>
    </xf>
    <xf numFmtId="183" fontId="10" fillId="0" borderId="10" xfId="67" applyNumberFormat="1" applyFont="1" applyFill="1" applyBorder="1" applyAlignment="1">
      <alignment horizontal="justify" wrapText="1"/>
    </xf>
    <xf numFmtId="183" fontId="8" fillId="0" borderId="10" xfId="67" applyNumberFormat="1" applyFont="1" applyFill="1" applyBorder="1" applyAlignment="1">
      <alignment horizontal="justify" wrapText="1"/>
    </xf>
    <xf numFmtId="183" fontId="2" fillId="0" borderId="10" xfId="67" applyNumberFormat="1" applyFont="1" applyFill="1" applyBorder="1" applyAlignment="1">
      <alignment horizontal="justify" wrapText="1"/>
    </xf>
    <xf numFmtId="183" fontId="12" fillId="7" borderId="10" xfId="67" applyNumberFormat="1" applyFont="1" applyFill="1" applyBorder="1" applyAlignment="1">
      <alignment horizontal="justify" wrapText="1"/>
    </xf>
    <xf numFmtId="184" fontId="2" fillId="0" borderId="0" xfId="55" applyNumberFormat="1" applyFont="1">
      <alignment/>
      <protection/>
    </xf>
    <xf numFmtId="185" fontId="2" fillId="0" borderId="0" xfId="55" applyNumberFormat="1" applyFont="1">
      <alignment/>
      <protection/>
    </xf>
    <xf numFmtId="183" fontId="12" fillId="4" borderId="10" xfId="67" applyNumberFormat="1" applyFont="1" applyFill="1" applyBorder="1" applyAlignment="1">
      <alignment horizontal="justify" wrapText="1"/>
    </xf>
    <xf numFmtId="183" fontId="13" fillId="21" borderId="10" xfId="67" applyNumberFormat="1" applyFont="1" applyFill="1" applyBorder="1" applyAlignment="1">
      <alignment horizontal="justify" wrapText="1"/>
    </xf>
    <xf numFmtId="49" fontId="8" fillId="0" borderId="0" xfId="55" applyNumberFormat="1" applyFont="1">
      <alignment/>
      <protection/>
    </xf>
    <xf numFmtId="49" fontId="2" fillId="0" borderId="0" xfId="55" applyNumberFormat="1" applyFont="1">
      <alignment/>
      <protection/>
    </xf>
    <xf numFmtId="186" fontId="2" fillId="0" borderId="0" xfId="55" applyNumberFormat="1" applyFont="1" applyAlignment="1">
      <alignment horizontal="right"/>
      <protection/>
    </xf>
    <xf numFmtId="186" fontId="9" fillId="0" borderId="0" xfId="55" applyNumberFormat="1" applyFont="1" applyAlignment="1">
      <alignment horizontal="right"/>
      <protection/>
    </xf>
    <xf numFmtId="183" fontId="10" fillId="20" borderId="10" xfId="67" applyNumberFormat="1" applyFont="1" applyFill="1" applyBorder="1" applyAlignment="1">
      <alignment horizontal="justify" wrapText="1"/>
    </xf>
    <xf numFmtId="185" fontId="9" fillId="0" borderId="0" xfId="55" applyNumberFormat="1" applyFont="1">
      <alignment/>
      <protection/>
    </xf>
    <xf numFmtId="0" fontId="10" fillId="0" borderId="0" xfId="55" applyFont="1" applyFill="1" applyBorder="1" applyAlignment="1">
      <alignment wrapText="1"/>
      <protection/>
    </xf>
    <xf numFmtId="0" fontId="8" fillId="0" borderId="0" xfId="55" applyFont="1" applyFill="1" applyBorder="1" applyAlignment="1">
      <alignment wrapText="1"/>
      <protection/>
    </xf>
    <xf numFmtId="49" fontId="2" fillId="0" borderId="0" xfId="55" applyNumberFormat="1" applyFont="1" applyFill="1">
      <alignment/>
      <protection/>
    </xf>
    <xf numFmtId="49" fontId="8" fillId="0" borderId="0" xfId="55" applyNumberFormat="1" applyFont="1" applyFill="1" applyBorder="1" applyAlignment="1">
      <alignment wrapText="1"/>
      <protection/>
    </xf>
    <xf numFmtId="183" fontId="16" fillId="25" borderId="10" xfId="67" applyNumberFormat="1" applyFont="1" applyFill="1" applyBorder="1" applyAlignment="1">
      <alignment horizontal="justify"/>
    </xf>
    <xf numFmtId="180" fontId="11" fillId="0" borderId="0" xfId="55" applyNumberFormat="1" applyFont="1">
      <alignment/>
      <protection/>
    </xf>
    <xf numFmtId="0" fontId="2" fillId="0" borderId="0" xfId="55" applyFont="1" applyAlignment="1">
      <alignment horizontal="center" vertical="center" wrapText="1"/>
      <protection/>
    </xf>
    <xf numFmtId="0" fontId="2" fillId="0" borderId="0" xfId="55" applyFont="1" applyFill="1" applyAlignment="1">
      <alignment wrapText="1"/>
      <protection/>
    </xf>
    <xf numFmtId="0" fontId="7" fillId="0" borderId="0" xfId="55" applyFont="1" applyAlignment="1">
      <alignment wrapText="1"/>
      <protection/>
    </xf>
    <xf numFmtId="0" fontId="8" fillId="0" borderId="0" xfId="55" applyFont="1" applyAlignment="1">
      <alignment wrapText="1"/>
      <protection/>
    </xf>
    <xf numFmtId="0" fontId="9" fillId="0" borderId="0" xfId="55" applyFont="1" applyAlignment="1">
      <alignment wrapText="1"/>
      <protection/>
    </xf>
    <xf numFmtId="0" fontId="10" fillId="0" borderId="0" xfId="55" applyFont="1" applyAlignment="1">
      <alignment wrapText="1"/>
      <protection/>
    </xf>
    <xf numFmtId="0" fontId="11" fillId="0" borderId="0" xfId="55" applyFont="1" applyAlignment="1">
      <alignment wrapText="1"/>
      <protection/>
    </xf>
    <xf numFmtId="0" fontId="2" fillId="0" borderId="0" xfId="55" applyFont="1" applyAlignment="1">
      <alignment wrapText="1"/>
      <protection/>
    </xf>
    <xf numFmtId="180" fontId="2" fillId="0" borderId="0" xfId="67" applyFont="1" applyAlignment="1">
      <alignment horizontal="justify" wrapText="1"/>
    </xf>
    <xf numFmtId="49" fontId="2" fillId="14" borderId="10" xfId="55" applyNumberFormat="1" applyFont="1" applyFill="1" applyBorder="1" applyAlignment="1">
      <alignment horizontal="center" vertical="center" wrapText="1"/>
      <protection/>
    </xf>
    <xf numFmtId="183" fontId="9" fillId="14" borderId="10" xfId="55" applyNumberFormat="1" applyFont="1" applyFill="1" applyBorder="1" applyAlignment="1">
      <alignment wrapText="1"/>
      <protection/>
    </xf>
    <xf numFmtId="0" fontId="15" fillId="18" borderId="10" xfId="55" applyFont="1" applyFill="1" applyBorder="1" applyAlignment="1">
      <alignment vertical="top" wrapText="1"/>
      <protection/>
    </xf>
    <xf numFmtId="49" fontId="10" fillId="18" borderId="10" xfId="55" applyNumberFormat="1" applyFont="1" applyFill="1" applyBorder="1" applyAlignment="1">
      <alignment horizontal="center" wrapText="1"/>
      <protection/>
    </xf>
    <xf numFmtId="0" fontId="10" fillId="18" borderId="10" xfId="55" applyFont="1" applyFill="1" applyBorder="1" applyAlignment="1">
      <alignment horizontal="center" wrapText="1"/>
      <protection/>
    </xf>
    <xf numFmtId="183" fontId="10" fillId="18" borderId="10" xfId="67" applyNumberFormat="1" applyFont="1" applyFill="1" applyBorder="1" applyAlignment="1">
      <alignment horizontal="right" wrapText="1"/>
    </xf>
    <xf numFmtId="0" fontId="15" fillId="22" borderId="10" xfId="55" applyFont="1" applyFill="1" applyBorder="1" applyAlignment="1">
      <alignment vertical="top" wrapText="1"/>
      <protection/>
    </xf>
    <xf numFmtId="49" fontId="8" fillId="22" borderId="10" xfId="55" applyNumberFormat="1" applyFont="1" applyFill="1" applyBorder="1" applyAlignment="1">
      <alignment horizontal="center" wrapText="1"/>
      <protection/>
    </xf>
    <xf numFmtId="0" fontId="10" fillId="22" borderId="10" xfId="55" applyFont="1" applyFill="1" applyBorder="1" applyAlignment="1">
      <alignment horizontal="center" wrapText="1"/>
      <protection/>
    </xf>
    <xf numFmtId="183" fontId="8" fillId="22" borderId="10" xfId="67" applyNumberFormat="1" applyFont="1" applyFill="1" applyBorder="1" applyAlignment="1">
      <alignment horizontal="right" wrapText="1"/>
    </xf>
    <xf numFmtId="183" fontId="8" fillId="0" borderId="10" xfId="67" applyNumberFormat="1" applyFont="1" applyFill="1" applyBorder="1" applyAlignment="1">
      <alignment horizontal="right" wrapText="1"/>
    </xf>
    <xf numFmtId="183" fontId="2" fillId="0" borderId="10" xfId="67" applyNumberFormat="1" applyFont="1" applyFill="1" applyBorder="1" applyAlignment="1">
      <alignment horizontal="right" wrapText="1"/>
    </xf>
    <xf numFmtId="0" fontId="2" fillId="3" borderId="10" xfId="55" applyFont="1" applyFill="1" applyBorder="1" applyAlignment="1">
      <alignment wrapText="1"/>
      <protection/>
    </xf>
    <xf numFmtId="49" fontId="8" fillId="3" borderId="10" xfId="55" applyNumberFormat="1" applyFont="1" applyFill="1" applyBorder="1" applyAlignment="1">
      <alignment horizontal="center" wrapText="1"/>
      <protection/>
    </xf>
    <xf numFmtId="0" fontId="8" fillId="3" borderId="10" xfId="55" applyFont="1" applyFill="1" applyBorder="1" applyAlignment="1">
      <alignment horizontal="center" wrapText="1"/>
      <protection/>
    </xf>
    <xf numFmtId="183" fontId="8" fillId="3" borderId="10" xfId="67" applyNumberFormat="1" applyFont="1" applyFill="1" applyBorder="1" applyAlignment="1">
      <alignment horizontal="right" wrapText="1"/>
    </xf>
    <xf numFmtId="0" fontId="2" fillId="22" borderId="10" xfId="55" applyFont="1" applyFill="1" applyBorder="1" applyAlignment="1">
      <alignment wrapText="1"/>
      <protection/>
    </xf>
    <xf numFmtId="0" fontId="8" fillId="22" borderId="10" xfId="55" applyFont="1" applyFill="1" applyBorder="1" applyAlignment="1">
      <alignment horizontal="center" wrapText="1"/>
      <protection/>
    </xf>
    <xf numFmtId="49" fontId="8" fillId="18" borderId="10" xfId="55" applyNumberFormat="1" applyFont="1" applyFill="1" applyBorder="1" applyAlignment="1">
      <alignment horizontal="center" wrapText="1"/>
      <protection/>
    </xf>
    <xf numFmtId="49" fontId="17" fillId="18" borderId="10" xfId="55" applyNumberFormat="1" applyFont="1" applyFill="1" applyBorder="1" applyAlignment="1">
      <alignment horizontal="center" wrapText="1"/>
      <protection/>
    </xf>
    <xf numFmtId="183" fontId="2" fillId="3" borderId="10" xfId="67" applyNumberFormat="1" applyFont="1" applyFill="1" applyBorder="1" applyAlignment="1">
      <alignment horizontal="right" wrapText="1"/>
    </xf>
    <xf numFmtId="183" fontId="2" fillId="22" borderId="10" xfId="67" applyNumberFormat="1" applyFont="1" applyFill="1" applyBorder="1" applyAlignment="1">
      <alignment horizontal="right" wrapText="1"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17" fillId="0" borderId="10" xfId="55" applyFont="1" applyFill="1" applyBorder="1" applyAlignment="1">
      <alignment vertical="top" wrapText="1"/>
      <protection/>
    </xf>
    <xf numFmtId="49" fontId="17" fillId="0" borderId="10" xfId="55" applyNumberFormat="1" applyFont="1" applyFill="1" applyBorder="1" applyAlignment="1">
      <alignment horizontal="center" wrapText="1"/>
      <protection/>
    </xf>
    <xf numFmtId="0" fontId="8" fillId="18" borderId="10" xfId="55" applyFont="1" applyFill="1" applyBorder="1" applyAlignment="1">
      <alignment horizontal="center" wrapText="1"/>
      <protection/>
    </xf>
    <xf numFmtId="0" fontId="17" fillId="0" borderId="10" xfId="55" applyFont="1" applyFill="1" applyBorder="1" applyAlignment="1">
      <alignment wrapText="1"/>
      <protection/>
    </xf>
    <xf numFmtId="49" fontId="5" fillId="0" borderId="10" xfId="55" applyNumberFormat="1" applyFont="1" applyFill="1" applyBorder="1" applyAlignment="1">
      <alignment vertical="top" wrapText="1"/>
      <protection/>
    </xf>
    <xf numFmtId="49" fontId="5" fillId="3" borderId="10" xfId="55" applyNumberFormat="1" applyFont="1" applyFill="1" applyBorder="1" applyAlignment="1">
      <alignment vertical="top" wrapText="1"/>
      <protection/>
    </xf>
    <xf numFmtId="49" fontId="5" fillId="22" borderId="10" xfId="55" applyNumberFormat="1" applyFont="1" applyFill="1" applyBorder="1" applyAlignment="1">
      <alignment vertical="top" wrapText="1"/>
      <protection/>
    </xf>
    <xf numFmtId="49" fontId="15" fillId="18" borderId="10" xfId="55" applyNumberFormat="1" applyFont="1" applyFill="1" applyBorder="1" applyAlignment="1">
      <alignment horizontal="center" wrapText="1"/>
      <protection/>
    </xf>
    <xf numFmtId="49" fontId="2" fillId="3" borderId="10" xfId="55" applyNumberFormat="1" applyFont="1" applyFill="1" applyBorder="1" applyAlignment="1">
      <alignment horizontal="center" wrapText="1"/>
      <protection/>
    </xf>
    <xf numFmtId="49" fontId="2" fillId="22" borderId="10" xfId="55" applyNumberFormat="1" applyFont="1" applyFill="1" applyBorder="1" applyAlignment="1">
      <alignment horizontal="center" wrapText="1"/>
      <protection/>
    </xf>
    <xf numFmtId="0" fontId="7" fillId="14" borderId="10" xfId="55" applyFont="1" applyFill="1" applyBorder="1" applyAlignment="1">
      <alignment wrapText="1"/>
      <protection/>
    </xf>
    <xf numFmtId="0" fontId="4" fillId="0" borderId="10" xfId="55" applyFont="1" applyFill="1" applyBorder="1" applyAlignment="1">
      <alignment wrapText="1"/>
      <protection/>
    </xf>
    <xf numFmtId="0" fontId="4" fillId="22" borderId="10" xfId="55" applyFont="1" applyFill="1" applyBorder="1" applyAlignment="1">
      <alignment wrapText="1"/>
      <protection/>
    </xf>
    <xf numFmtId="49" fontId="2" fillId="18" borderId="10" xfId="55" applyNumberFormat="1" applyFont="1" applyFill="1" applyBorder="1" applyAlignment="1">
      <alignment horizontal="center" wrapText="1"/>
      <protection/>
    </xf>
    <xf numFmtId="0" fontId="15" fillId="0" borderId="10" xfId="55" applyFont="1" applyFill="1" applyBorder="1" applyAlignment="1">
      <alignment vertical="top" wrapText="1"/>
      <protection/>
    </xf>
    <xf numFmtId="183" fontId="10" fillId="0" borderId="10" xfId="67" applyNumberFormat="1" applyFont="1" applyFill="1" applyBorder="1" applyAlignment="1">
      <alignment horizontal="right" wrapText="1"/>
    </xf>
    <xf numFmtId="0" fontId="16" fillId="26" borderId="11" xfId="55" applyFont="1" applyFill="1" applyBorder="1" applyAlignment="1">
      <alignment horizontal="center" wrapText="1"/>
      <protection/>
    </xf>
    <xf numFmtId="183" fontId="16" fillId="26" borderId="10" xfId="67" applyNumberFormat="1" applyFont="1" applyFill="1" applyBorder="1" applyAlignment="1">
      <alignment horizontal="right" wrapText="1"/>
    </xf>
    <xf numFmtId="3" fontId="2" fillId="0" borderId="0" xfId="67" applyNumberFormat="1" applyFont="1" applyAlignment="1">
      <alignment horizontal="right" wrapText="1"/>
    </xf>
    <xf numFmtId="49" fontId="8" fillId="27" borderId="10" xfId="55" applyNumberFormat="1" applyFont="1" applyFill="1" applyBorder="1" applyAlignment="1">
      <alignment horizontal="center" wrapText="1"/>
      <protection/>
    </xf>
    <xf numFmtId="0" fontId="4" fillId="28" borderId="10" xfId="55" applyFont="1" applyFill="1" applyBorder="1" applyAlignment="1">
      <alignment wrapText="1"/>
      <protection/>
    </xf>
    <xf numFmtId="49" fontId="8" fillId="28" borderId="10" xfId="55" applyNumberFormat="1" applyFont="1" applyFill="1" applyBorder="1" applyAlignment="1">
      <alignment horizontal="center" wrapText="1"/>
      <protection/>
    </xf>
    <xf numFmtId="183" fontId="2" fillId="28" borderId="10" xfId="67" applyNumberFormat="1" applyFont="1" applyFill="1" applyBorder="1" applyAlignment="1">
      <alignment horizontal="right" wrapText="1"/>
    </xf>
    <xf numFmtId="0" fontId="6" fillId="0" borderId="12" xfId="55" applyFont="1" applyBorder="1" applyAlignment="1">
      <alignment horizontal="center" wrapText="1"/>
      <protection/>
    </xf>
    <xf numFmtId="0" fontId="3" fillId="0" borderId="0" xfId="55" applyFont="1" applyAlignment="1">
      <alignment horizontal="center"/>
      <protection/>
    </xf>
    <xf numFmtId="0" fontId="2" fillId="29" borderId="10" xfId="55" applyFont="1" applyFill="1" applyBorder="1" applyAlignment="1">
      <alignment wrapText="1"/>
      <protection/>
    </xf>
    <xf numFmtId="0" fontId="8" fillId="29" borderId="10" xfId="55" applyFont="1" applyFill="1" applyBorder="1" applyAlignment="1">
      <alignment horizontal="center" wrapText="1"/>
      <protection/>
    </xf>
    <xf numFmtId="49" fontId="8" fillId="29" borderId="10" xfId="55" applyNumberFormat="1" applyFont="1" applyFill="1" applyBorder="1" applyAlignment="1">
      <alignment horizontal="center" wrapText="1"/>
      <protection/>
    </xf>
    <xf numFmtId="183" fontId="2" fillId="29" borderId="10" xfId="67" applyNumberFormat="1" applyFont="1" applyFill="1" applyBorder="1" applyAlignment="1">
      <alignment horizontal="right" wrapText="1"/>
    </xf>
    <xf numFmtId="0" fontId="2" fillId="28" borderId="10" xfId="55" applyFont="1" applyFill="1" applyBorder="1" applyAlignment="1">
      <alignment wrapText="1"/>
      <protection/>
    </xf>
    <xf numFmtId="0" fontId="8" fillId="28" borderId="10" xfId="55" applyFont="1" applyFill="1" applyBorder="1" applyAlignment="1">
      <alignment horizontal="center" wrapText="1"/>
      <protection/>
    </xf>
    <xf numFmtId="0" fontId="13" fillId="27" borderId="10" xfId="55" applyFont="1" applyFill="1" applyBorder="1">
      <alignment/>
      <protection/>
    </xf>
    <xf numFmtId="0" fontId="14" fillId="27" borderId="10" xfId="55" applyFont="1" applyFill="1" applyBorder="1" applyAlignment="1">
      <alignment horizontal="center" wrapText="1"/>
      <protection/>
    </xf>
    <xf numFmtId="0" fontId="8" fillId="27" borderId="10" xfId="55" applyFont="1" applyFill="1" applyBorder="1" applyAlignment="1">
      <alignment horizontal="center" wrapText="1"/>
      <protection/>
    </xf>
    <xf numFmtId="183" fontId="8" fillId="27" borderId="10" xfId="67" applyNumberFormat="1" applyFont="1" applyFill="1" applyBorder="1" applyAlignment="1">
      <alignment horizontal="justify" wrapText="1"/>
    </xf>
    <xf numFmtId="0" fontId="14" fillId="27" borderId="10" xfId="55" applyFont="1" applyFill="1" applyBorder="1">
      <alignment/>
      <protection/>
    </xf>
    <xf numFmtId="49" fontId="8" fillId="30" borderId="10" xfId="55" applyNumberFormat="1" applyFont="1" applyFill="1" applyBorder="1" applyAlignment="1">
      <alignment horizontal="center" wrapText="1"/>
      <protection/>
    </xf>
    <xf numFmtId="183" fontId="15" fillId="30" borderId="10" xfId="67" applyNumberFormat="1" applyFont="1" applyFill="1" applyBorder="1" applyAlignment="1">
      <alignment horizontal="right" wrapText="1"/>
    </xf>
    <xf numFmtId="0" fontId="10" fillId="30" borderId="10" xfId="55" applyFont="1" applyFill="1" applyBorder="1" applyAlignment="1">
      <alignment horizontal="center" wrapText="1"/>
      <protection/>
    </xf>
    <xf numFmtId="0" fontId="8" fillId="27" borderId="10" xfId="0" applyFont="1" applyFill="1" applyBorder="1" applyAlignment="1">
      <alignment horizontal="left" vertical="center" wrapText="1"/>
    </xf>
    <xf numFmtId="0" fontId="15" fillId="31" borderId="10" xfId="55" applyFont="1" applyFill="1" applyBorder="1">
      <alignment/>
      <protection/>
    </xf>
    <xf numFmtId="49" fontId="10" fillId="31" borderId="10" xfId="55" applyNumberFormat="1" applyFont="1" applyFill="1" applyBorder="1" applyAlignment="1">
      <alignment horizontal="center" wrapText="1"/>
      <protection/>
    </xf>
    <xf numFmtId="0" fontId="10" fillId="31" borderId="10" xfId="55" applyFont="1" applyFill="1" applyBorder="1" applyAlignment="1">
      <alignment horizontal="center" wrapText="1"/>
      <protection/>
    </xf>
    <xf numFmtId="183" fontId="10" fillId="31" borderId="10" xfId="67" applyNumberFormat="1" applyFont="1" applyFill="1" applyBorder="1" applyAlignment="1">
      <alignment horizontal="justify" wrapText="1"/>
    </xf>
    <xf numFmtId="0" fontId="13" fillId="32" borderId="10" xfId="55" applyFont="1" applyFill="1" applyBorder="1">
      <alignment/>
      <protection/>
    </xf>
    <xf numFmtId="0" fontId="14" fillId="32" borderId="10" xfId="55" applyFont="1" applyFill="1" applyBorder="1" applyAlignment="1">
      <alignment horizontal="center" wrapText="1"/>
      <protection/>
    </xf>
    <xf numFmtId="0" fontId="10" fillId="32" borderId="10" xfId="55" applyFont="1" applyFill="1" applyBorder="1" applyAlignment="1">
      <alignment horizontal="center" wrapText="1"/>
      <protection/>
    </xf>
    <xf numFmtId="183" fontId="10" fillId="32" borderId="10" xfId="67" applyNumberFormat="1" applyFont="1" applyFill="1" applyBorder="1" applyAlignment="1">
      <alignment horizontal="justify" wrapText="1"/>
    </xf>
    <xf numFmtId="0" fontId="13" fillId="31" borderId="10" xfId="55" applyFont="1" applyFill="1" applyBorder="1">
      <alignment/>
      <protection/>
    </xf>
    <xf numFmtId="0" fontId="2" fillId="31" borderId="10" xfId="55" applyFont="1" applyFill="1" applyBorder="1">
      <alignment/>
      <protection/>
    </xf>
    <xf numFmtId="49" fontId="15" fillId="31" borderId="10" xfId="55" applyNumberFormat="1" applyFont="1" applyFill="1" applyBorder="1" applyAlignment="1">
      <alignment horizontal="center" wrapText="1"/>
      <protection/>
    </xf>
    <xf numFmtId="0" fontId="14" fillId="32" borderId="10" xfId="55" applyFont="1" applyFill="1" applyBorder="1">
      <alignment/>
      <protection/>
    </xf>
    <xf numFmtId="49" fontId="15" fillId="32" borderId="10" xfId="55" applyNumberFormat="1" applyFont="1" applyFill="1" applyBorder="1" applyAlignment="1">
      <alignment horizontal="center" wrapText="1"/>
      <protection/>
    </xf>
    <xf numFmtId="49" fontId="10" fillId="32" borderId="10" xfId="55" applyNumberFormat="1" applyFont="1" applyFill="1" applyBorder="1" applyAlignment="1">
      <alignment horizontal="center" wrapText="1"/>
      <protection/>
    </xf>
    <xf numFmtId="0" fontId="14" fillId="31" borderId="10" xfId="55" applyFont="1" applyFill="1" applyBorder="1">
      <alignment/>
      <protection/>
    </xf>
    <xf numFmtId="0" fontId="10" fillId="32" borderId="10" xfId="55" applyFont="1" applyFill="1" applyBorder="1">
      <alignment/>
      <protection/>
    </xf>
    <xf numFmtId="0" fontId="10" fillId="31" borderId="10" xfId="55" applyFont="1" applyFill="1" applyBorder="1">
      <alignment/>
      <protection/>
    </xf>
    <xf numFmtId="49" fontId="2" fillId="31" borderId="10" xfId="55" applyNumberFormat="1" applyFont="1" applyFill="1" applyBorder="1" applyAlignment="1">
      <alignment horizontal="center" wrapText="1"/>
      <protection/>
    </xf>
    <xf numFmtId="49" fontId="6" fillId="32" borderId="10" xfId="55" applyNumberFormat="1" applyFont="1" applyFill="1" applyBorder="1" applyAlignment="1">
      <alignment vertical="top"/>
      <protection/>
    </xf>
    <xf numFmtId="0" fontId="2" fillId="32" borderId="10" xfId="55" applyFont="1" applyFill="1" applyBorder="1">
      <alignment/>
      <protection/>
    </xf>
    <xf numFmtId="0" fontId="15" fillId="31" borderId="10" xfId="55" applyFont="1" applyFill="1" applyBorder="1" applyAlignment="1">
      <alignment horizontal="center" wrapText="1"/>
      <protection/>
    </xf>
    <xf numFmtId="0" fontId="8" fillId="32" borderId="10" xfId="55" applyFont="1" applyFill="1" applyBorder="1" applyAlignment="1">
      <alignment horizontal="center" wrapText="1"/>
      <protection/>
    </xf>
    <xf numFmtId="183" fontId="15" fillId="32" borderId="10" xfId="67" applyNumberFormat="1" applyFont="1" applyFill="1" applyBorder="1" applyAlignment="1">
      <alignment horizontal="justify" wrapText="1"/>
    </xf>
    <xf numFmtId="49" fontId="14" fillId="32" borderId="10" xfId="55" applyNumberFormat="1" applyFont="1" applyFill="1" applyBorder="1" applyAlignment="1">
      <alignment horizontal="center" wrapText="1"/>
      <protection/>
    </xf>
    <xf numFmtId="0" fontId="13" fillId="31" borderId="10" xfId="55" applyFont="1" applyFill="1" applyBorder="1" applyAlignment="1">
      <alignment horizontal="center" wrapText="1"/>
      <protection/>
    </xf>
    <xf numFmtId="49" fontId="13" fillId="31" borderId="10" xfId="55" applyNumberFormat="1" applyFont="1" applyFill="1" applyBorder="1" applyAlignment="1">
      <alignment horizontal="center" wrapText="1"/>
      <protection/>
    </xf>
    <xf numFmtId="49" fontId="14" fillId="31" borderId="10" xfId="55" applyNumberFormat="1" applyFont="1" applyFill="1" applyBorder="1" applyAlignment="1">
      <alignment horizontal="center" wrapText="1"/>
      <protection/>
    </xf>
    <xf numFmtId="183" fontId="14" fillId="31" borderId="10" xfId="67" applyNumberFormat="1" applyFont="1" applyFill="1" applyBorder="1" applyAlignment="1">
      <alignment horizontal="justify" wrapText="1"/>
    </xf>
    <xf numFmtId="0" fontId="15" fillId="32" borderId="10" xfId="55" applyFont="1" applyFill="1" applyBorder="1">
      <alignment/>
      <protection/>
    </xf>
    <xf numFmtId="183" fontId="2" fillId="32" borderId="10" xfId="67" applyNumberFormat="1" applyFont="1" applyFill="1" applyBorder="1" applyAlignment="1">
      <alignment horizontal="justify" wrapText="1"/>
    </xf>
    <xf numFmtId="0" fontId="7" fillId="31" borderId="10" xfId="55" applyFont="1" applyFill="1" applyBorder="1">
      <alignment/>
      <protection/>
    </xf>
    <xf numFmtId="49" fontId="10" fillId="32" borderId="10" xfId="55" applyNumberFormat="1" applyFont="1" applyFill="1" applyBorder="1" applyAlignment="1">
      <alignment horizontal="center"/>
      <protection/>
    </xf>
    <xf numFmtId="49" fontId="8" fillId="31" borderId="10" xfId="55" applyNumberFormat="1" applyFont="1" applyFill="1" applyBorder="1" applyAlignment="1">
      <alignment horizontal="center" wrapText="1"/>
      <protection/>
    </xf>
    <xf numFmtId="0" fontId="13" fillId="33" borderId="10" xfId="55" applyFont="1" applyFill="1" applyBorder="1">
      <alignment/>
      <protection/>
    </xf>
    <xf numFmtId="0" fontId="14" fillId="33" borderId="10" xfId="55" applyFont="1" applyFill="1" applyBorder="1" applyAlignment="1">
      <alignment horizontal="center" wrapText="1"/>
      <protection/>
    </xf>
    <xf numFmtId="0" fontId="8" fillId="33" borderId="10" xfId="55" applyFont="1" applyFill="1" applyBorder="1" applyAlignment="1">
      <alignment horizontal="center" wrapText="1"/>
      <protection/>
    </xf>
    <xf numFmtId="183" fontId="8" fillId="33" borderId="10" xfId="67" applyNumberFormat="1" applyFont="1" applyFill="1" applyBorder="1" applyAlignment="1">
      <alignment horizontal="justify" wrapText="1"/>
    </xf>
    <xf numFmtId="0" fontId="14" fillId="33" borderId="10" xfId="55" applyFont="1" applyFill="1" applyBorder="1">
      <alignment/>
      <protection/>
    </xf>
    <xf numFmtId="49" fontId="8" fillId="33" borderId="10" xfId="55" applyNumberFormat="1" applyFont="1" applyFill="1" applyBorder="1" applyAlignment="1">
      <alignment horizontal="center" wrapText="1"/>
      <protection/>
    </xf>
    <xf numFmtId="49" fontId="2" fillId="33" borderId="10" xfId="55" applyNumberFormat="1" applyFont="1" applyFill="1" applyBorder="1" applyAlignment="1">
      <alignment horizontal="center" wrapText="1"/>
      <protection/>
    </xf>
    <xf numFmtId="0" fontId="10" fillId="33" borderId="10" xfId="55" applyFont="1" applyFill="1" applyBorder="1" applyAlignment="1">
      <alignment horizontal="center" wrapText="1"/>
      <protection/>
    </xf>
    <xf numFmtId="49" fontId="10" fillId="33" borderId="10" xfId="55" applyNumberFormat="1" applyFont="1" applyFill="1" applyBorder="1" applyAlignment="1">
      <alignment horizontal="center" wrapText="1"/>
      <protection/>
    </xf>
    <xf numFmtId="0" fontId="2" fillId="33" borderId="10" xfId="55" applyFont="1" applyFill="1" applyBorder="1">
      <alignment/>
      <protection/>
    </xf>
    <xf numFmtId="183" fontId="2" fillId="33" borderId="10" xfId="67" applyNumberFormat="1" applyFont="1" applyFill="1" applyBorder="1" applyAlignment="1">
      <alignment horizontal="justify" wrapText="1"/>
    </xf>
    <xf numFmtId="0" fontId="10" fillId="33" borderId="10" xfId="55" applyFont="1" applyFill="1" applyBorder="1">
      <alignment/>
      <protection/>
    </xf>
    <xf numFmtId="49" fontId="6" fillId="33" borderId="10" xfId="55" applyNumberFormat="1" applyFont="1" applyFill="1" applyBorder="1" applyAlignment="1">
      <alignment vertical="top"/>
      <protection/>
    </xf>
    <xf numFmtId="0" fontId="15" fillId="33" borderId="10" xfId="55" applyFont="1" applyFill="1" applyBorder="1">
      <alignment/>
      <protection/>
    </xf>
    <xf numFmtId="0" fontId="14" fillId="29" borderId="10" xfId="55" applyFont="1" applyFill="1" applyBorder="1">
      <alignment/>
      <protection/>
    </xf>
    <xf numFmtId="49" fontId="2" fillId="29" borderId="10" xfId="55" applyNumberFormat="1" applyFont="1" applyFill="1" applyBorder="1" applyAlignment="1">
      <alignment horizontal="center" wrapText="1"/>
      <protection/>
    </xf>
    <xf numFmtId="0" fontId="10" fillId="29" borderId="10" xfId="55" applyFont="1" applyFill="1" applyBorder="1" applyAlignment="1">
      <alignment horizontal="center" wrapText="1"/>
      <protection/>
    </xf>
    <xf numFmtId="183" fontId="8" fillId="29" borderId="10" xfId="67" applyNumberFormat="1" applyFont="1" applyFill="1" applyBorder="1" applyAlignment="1">
      <alignment horizontal="justify" wrapText="1"/>
    </xf>
    <xf numFmtId="0" fontId="13" fillId="29" borderId="10" xfId="55" applyFont="1" applyFill="1" applyBorder="1">
      <alignment/>
      <protection/>
    </xf>
    <xf numFmtId="49" fontId="10" fillId="29" borderId="10" xfId="55" applyNumberFormat="1" applyFont="1" applyFill="1" applyBorder="1" applyAlignment="1">
      <alignment horizontal="center" wrapText="1"/>
      <protection/>
    </xf>
    <xf numFmtId="0" fontId="2" fillId="29" borderId="10" xfId="55" applyFont="1" applyFill="1" applyBorder="1">
      <alignment/>
      <protection/>
    </xf>
    <xf numFmtId="183" fontId="2" fillId="29" borderId="10" xfId="67" applyNumberFormat="1" applyFont="1" applyFill="1" applyBorder="1" applyAlignment="1">
      <alignment horizontal="justify" wrapText="1"/>
    </xf>
    <xf numFmtId="49" fontId="6" fillId="29" borderId="10" xfId="55" applyNumberFormat="1" applyFont="1" applyFill="1" applyBorder="1" applyAlignment="1">
      <alignment vertical="top"/>
      <protection/>
    </xf>
    <xf numFmtId="0" fontId="2" fillId="34" borderId="10" xfId="55" applyFont="1" applyFill="1" applyBorder="1">
      <alignment/>
      <protection/>
    </xf>
    <xf numFmtId="0" fontId="8" fillId="34" borderId="10" xfId="55" applyFont="1" applyFill="1" applyBorder="1" applyAlignment="1">
      <alignment wrapText="1"/>
      <protection/>
    </xf>
    <xf numFmtId="49" fontId="8" fillId="34" borderId="10" xfId="55" applyNumberFormat="1" applyFont="1" applyFill="1" applyBorder="1" applyAlignment="1">
      <alignment horizontal="center" wrapText="1"/>
      <protection/>
    </xf>
    <xf numFmtId="0" fontId="8" fillId="34" borderId="10" xfId="55" applyFont="1" applyFill="1" applyBorder="1" applyAlignment="1">
      <alignment horizontal="center" wrapText="1"/>
      <protection/>
    </xf>
    <xf numFmtId="183" fontId="8" fillId="34" borderId="10" xfId="67" applyNumberFormat="1" applyFont="1" applyFill="1" applyBorder="1" applyAlignment="1">
      <alignment horizontal="justify" wrapText="1"/>
    </xf>
    <xf numFmtId="0" fontId="13" fillId="34" borderId="10" xfId="55" applyFont="1" applyFill="1" applyBorder="1">
      <alignment/>
      <protection/>
    </xf>
    <xf numFmtId="0" fontId="14" fillId="34" borderId="10" xfId="55" applyFont="1" applyFill="1" applyBorder="1" applyAlignment="1">
      <alignment horizontal="center" wrapText="1"/>
      <protection/>
    </xf>
    <xf numFmtId="0" fontId="2" fillId="34" borderId="10" xfId="55" applyFont="1" applyFill="1" applyBorder="1" applyAlignment="1">
      <alignment wrapText="1"/>
      <protection/>
    </xf>
    <xf numFmtId="183" fontId="2" fillId="34" borderId="10" xfId="67" applyNumberFormat="1" applyFont="1" applyFill="1" applyBorder="1" applyAlignment="1">
      <alignment horizontal="justify" wrapText="1"/>
    </xf>
    <xf numFmtId="0" fontId="2" fillId="34" borderId="10" xfId="55" applyFont="1" applyFill="1" applyBorder="1" applyAlignment="1">
      <alignment horizontal="center" wrapText="1"/>
      <protection/>
    </xf>
    <xf numFmtId="0" fontId="14" fillId="34" borderId="10" xfId="55" applyFont="1" applyFill="1" applyBorder="1">
      <alignment/>
      <protection/>
    </xf>
    <xf numFmtId="49" fontId="2" fillId="34" borderId="10" xfId="55" applyNumberFormat="1" applyFont="1" applyFill="1" applyBorder="1" applyAlignment="1">
      <alignment horizontal="center" wrapText="1"/>
      <protection/>
    </xf>
    <xf numFmtId="49" fontId="2" fillId="34" borderId="10" xfId="55" applyNumberFormat="1" applyFont="1" applyFill="1" applyBorder="1" applyAlignment="1">
      <alignment horizontal="center" vertical="center" wrapText="1"/>
      <protection/>
    </xf>
    <xf numFmtId="0" fontId="8" fillId="35" borderId="10" xfId="55" applyFont="1" applyFill="1" applyBorder="1" applyAlignment="1">
      <alignment horizontal="center" vertical="center" wrapText="1"/>
      <protection/>
    </xf>
    <xf numFmtId="49" fontId="6" fillId="34" borderId="10" xfId="55" applyNumberFormat="1" applyFont="1" applyFill="1" applyBorder="1" applyAlignment="1">
      <alignment vertical="top"/>
      <protection/>
    </xf>
    <xf numFmtId="0" fontId="10" fillId="34" borderId="10" xfId="55" applyFont="1" applyFill="1" applyBorder="1" applyAlignment="1">
      <alignment horizontal="center" wrapText="1"/>
      <protection/>
    </xf>
    <xf numFmtId="0" fontId="13" fillId="34" borderId="10" xfId="55" applyFont="1" applyFill="1" applyBorder="1" applyAlignment="1">
      <alignment horizontal="center" wrapText="1"/>
      <protection/>
    </xf>
    <xf numFmtId="49" fontId="14" fillId="34" borderId="10" xfId="55" applyNumberFormat="1" applyFont="1" applyFill="1" applyBorder="1" applyAlignment="1">
      <alignment horizontal="center" wrapText="1"/>
      <protection/>
    </xf>
    <xf numFmtId="0" fontId="7" fillId="34" borderId="10" xfId="55" applyFont="1" applyFill="1" applyBorder="1">
      <alignment/>
      <protection/>
    </xf>
    <xf numFmtId="0" fontId="2" fillId="34" borderId="10" xfId="0" applyFont="1" applyFill="1" applyBorder="1" applyAlignment="1">
      <alignment vertical="center" wrapText="1"/>
    </xf>
    <xf numFmtId="49" fontId="15" fillId="32" borderId="10" xfId="55" applyNumberFormat="1" applyFont="1" applyFill="1" applyBorder="1" applyAlignment="1">
      <alignment horizontal="center" vertical="center" wrapText="1"/>
      <protection/>
    </xf>
    <xf numFmtId="0" fontId="10" fillId="36" borderId="10" xfId="55" applyFont="1" applyFill="1" applyBorder="1" applyAlignment="1">
      <alignment horizontal="center" vertical="center" wrapText="1"/>
      <protection/>
    </xf>
    <xf numFmtId="0" fontId="14" fillId="29" borderId="10" xfId="55" applyFont="1" applyFill="1" applyBorder="1" applyAlignment="1">
      <alignment horizontal="center" wrapText="1"/>
      <protection/>
    </xf>
    <xf numFmtId="0" fontId="15" fillId="28" borderId="10" xfId="55" applyFont="1" applyFill="1" applyBorder="1" applyAlignment="1">
      <alignment vertical="top" wrapText="1"/>
      <protection/>
    </xf>
    <xf numFmtId="182" fontId="8" fillId="0" borderId="10" xfId="67" applyNumberFormat="1" applyFont="1" applyFill="1" applyBorder="1" applyAlignment="1">
      <alignment horizontal="right" wrapText="1"/>
    </xf>
    <xf numFmtId="182" fontId="8" fillId="34" borderId="10" xfId="67" applyNumberFormat="1" applyFont="1" applyFill="1" applyBorder="1" applyAlignment="1">
      <alignment horizontal="right" wrapText="1"/>
    </xf>
    <xf numFmtId="0" fontId="10" fillId="18" borderId="10" xfId="55" applyFont="1" applyFill="1" applyBorder="1" applyAlignment="1">
      <alignment horizontal="left" vertical="center" wrapText="1"/>
      <protection/>
    </xf>
    <xf numFmtId="0" fontId="8" fillId="22" borderId="10" xfId="55" applyFont="1" applyFill="1" applyBorder="1" applyAlignment="1">
      <alignment horizontal="left" vertical="center" wrapText="1"/>
      <protection/>
    </xf>
    <xf numFmtId="0" fontId="8" fillId="0" borderId="10" xfId="55" applyFont="1" applyFill="1" applyBorder="1" applyAlignment="1">
      <alignment vertical="center" wrapText="1"/>
      <protection/>
    </xf>
    <xf numFmtId="0" fontId="2" fillId="22" borderId="10" xfId="55" applyFont="1" applyFill="1" applyBorder="1" applyAlignment="1">
      <alignment vertical="center" wrapText="1"/>
      <protection/>
    </xf>
    <xf numFmtId="0" fontId="8" fillId="0" borderId="10" xfId="55" applyFont="1" applyFill="1" applyBorder="1" applyAlignment="1">
      <alignment horizontal="left" vertical="center" wrapText="1"/>
      <protection/>
    </xf>
    <xf numFmtId="49" fontId="2" fillId="0" borderId="10" xfId="55" applyNumberFormat="1" applyFont="1" applyFill="1" applyBorder="1" applyAlignment="1">
      <alignment vertical="center" wrapText="1"/>
      <protection/>
    </xf>
    <xf numFmtId="0" fontId="2" fillId="3" borderId="10" xfId="55" applyFont="1" applyFill="1" applyBorder="1" applyAlignment="1">
      <alignment vertical="center" wrapText="1"/>
      <protection/>
    </xf>
    <xf numFmtId="0" fontId="2" fillId="0" borderId="10" xfId="55" applyFont="1" applyFill="1" applyBorder="1" applyAlignment="1">
      <alignment vertical="center" wrapText="1"/>
      <protection/>
    </xf>
    <xf numFmtId="0" fontId="2" fillId="0" borderId="0" xfId="0" applyNumberFormat="1" applyFont="1" applyFill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18" borderId="10" xfId="55" applyFont="1" applyFill="1" applyBorder="1" applyAlignment="1">
      <alignment vertical="center" wrapText="1"/>
      <protection/>
    </xf>
    <xf numFmtId="0" fontId="8" fillId="22" borderId="10" xfId="55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8" fillId="3" borderId="10" xfId="55" applyFont="1" applyFill="1" applyBorder="1" applyAlignment="1">
      <alignment vertical="center" wrapText="1"/>
      <protection/>
    </xf>
    <xf numFmtId="0" fontId="8" fillId="22" borderId="10" xfId="0" applyFont="1" applyFill="1" applyBorder="1" applyAlignment="1">
      <alignment horizontal="left" vertical="center" wrapText="1"/>
    </xf>
    <xf numFmtId="0" fontId="8" fillId="29" borderId="10" xfId="55" applyFont="1" applyFill="1" applyBorder="1" applyAlignment="1">
      <alignment horizontal="left" vertical="center" wrapText="1"/>
      <protection/>
    </xf>
    <xf numFmtId="0" fontId="8" fillId="28" borderId="10" xfId="55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10" fillId="30" borderId="10" xfId="55" applyFont="1" applyFill="1" applyBorder="1" applyAlignment="1">
      <alignment vertical="center" wrapText="1"/>
      <protection/>
    </xf>
    <xf numFmtId="0" fontId="8" fillId="28" borderId="10" xfId="55" applyFont="1" applyFill="1" applyBorder="1" applyAlignment="1">
      <alignment vertical="center" wrapText="1"/>
      <protection/>
    </xf>
    <xf numFmtId="0" fontId="15" fillId="18" borderId="10" xfId="55" applyFont="1" applyFill="1" applyBorder="1" applyAlignment="1">
      <alignment vertical="center" wrapText="1"/>
      <protection/>
    </xf>
    <xf numFmtId="0" fontId="8" fillId="34" borderId="10" xfId="55" applyFont="1" applyFill="1" applyBorder="1" applyAlignment="1">
      <alignment vertical="center" wrapText="1"/>
      <protection/>
    </xf>
    <xf numFmtId="183" fontId="8" fillId="34" borderId="10" xfId="67" applyNumberFormat="1" applyFont="1" applyFill="1" applyBorder="1" applyAlignment="1">
      <alignment horizontal="right" wrapText="1"/>
    </xf>
    <xf numFmtId="183" fontId="2" fillId="34" borderId="10" xfId="67" applyNumberFormat="1" applyFont="1" applyFill="1" applyBorder="1" applyAlignment="1">
      <alignment horizontal="right" wrapText="1"/>
    </xf>
    <xf numFmtId="49" fontId="2" fillId="34" borderId="10" xfId="55" applyNumberFormat="1" applyFont="1" applyFill="1" applyBorder="1" applyAlignment="1">
      <alignment vertical="center" wrapText="1"/>
      <protection/>
    </xf>
    <xf numFmtId="0" fontId="2" fillId="34" borderId="10" xfId="55" applyFont="1" applyFill="1" applyBorder="1" applyAlignment="1">
      <alignment vertical="center" wrapText="1"/>
      <protection/>
    </xf>
    <xf numFmtId="0" fontId="8" fillId="34" borderId="10" xfId="55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49" fontId="5" fillId="34" borderId="10" xfId="55" applyNumberFormat="1" applyFont="1" applyFill="1" applyBorder="1" applyAlignment="1">
      <alignment vertical="top" wrapText="1"/>
      <protection/>
    </xf>
    <xf numFmtId="0" fontId="8" fillId="34" borderId="10" xfId="55" applyFont="1" applyFill="1" applyBorder="1" applyAlignment="1">
      <alignment horizontal="left" vertical="center" wrapText="1"/>
      <protection/>
    </xf>
    <xf numFmtId="0" fontId="8" fillId="34" borderId="10" xfId="0" applyFont="1" applyFill="1" applyBorder="1" applyAlignment="1">
      <alignment vertical="center" wrapText="1"/>
    </xf>
    <xf numFmtId="0" fontId="17" fillId="34" borderId="10" xfId="55" applyFont="1" applyFill="1" applyBorder="1" applyAlignment="1">
      <alignment vertical="top" wrapText="1"/>
      <protection/>
    </xf>
    <xf numFmtId="49" fontId="17" fillId="34" borderId="10" xfId="55" applyNumberFormat="1" applyFont="1" applyFill="1" applyBorder="1" applyAlignment="1">
      <alignment horizontal="center" wrapText="1"/>
      <protection/>
    </xf>
    <xf numFmtId="0" fontId="3" fillId="7" borderId="13" xfId="55" applyFont="1" applyFill="1" applyBorder="1" applyAlignment="1">
      <alignment vertical="center" wrapText="1"/>
      <protection/>
    </xf>
    <xf numFmtId="0" fontId="3" fillId="7" borderId="10" xfId="55" applyFont="1" applyFill="1" applyBorder="1" applyAlignment="1">
      <alignment vertical="center" wrapText="1"/>
      <protection/>
    </xf>
    <xf numFmtId="0" fontId="12" fillId="4" borderId="10" xfId="55" applyFont="1" applyFill="1" applyBorder="1" applyAlignment="1">
      <alignment vertical="center" wrapText="1"/>
      <protection/>
    </xf>
    <xf numFmtId="0" fontId="14" fillId="20" borderId="10" xfId="55" applyFont="1" applyFill="1" applyBorder="1" applyAlignment="1">
      <alignment vertical="center" wrapText="1"/>
      <protection/>
    </xf>
    <xf numFmtId="0" fontId="10" fillId="31" borderId="10" xfId="55" applyFont="1" applyFill="1" applyBorder="1" applyAlignment="1">
      <alignment vertical="center" wrapText="1"/>
      <protection/>
    </xf>
    <xf numFmtId="0" fontId="10" fillId="32" borderId="10" xfId="55" applyFont="1" applyFill="1" applyBorder="1" applyAlignment="1">
      <alignment vertical="center" wrapText="1"/>
      <protection/>
    </xf>
    <xf numFmtId="0" fontId="8" fillId="33" borderId="10" xfId="55" applyFont="1" applyFill="1" applyBorder="1" applyAlignment="1">
      <alignment vertical="center" wrapText="1"/>
      <protection/>
    </xf>
    <xf numFmtId="0" fontId="2" fillId="0" borderId="10" xfId="55" applyFont="1" applyBorder="1" applyAlignment="1">
      <alignment vertical="center" wrapText="1"/>
      <protection/>
    </xf>
    <xf numFmtId="0" fontId="15" fillId="31" borderId="10" xfId="55" applyFont="1" applyFill="1" applyBorder="1" applyAlignment="1">
      <alignment vertical="center" wrapText="1"/>
      <protection/>
    </xf>
    <xf numFmtId="0" fontId="8" fillId="29" borderId="10" xfId="55" applyFont="1" applyFill="1" applyBorder="1" applyAlignment="1">
      <alignment vertical="center" wrapText="1"/>
      <protection/>
    </xf>
    <xf numFmtId="0" fontId="10" fillId="32" borderId="10" xfId="55" applyFont="1" applyFill="1" applyBorder="1" applyAlignment="1">
      <alignment horizontal="left" vertical="center" wrapText="1"/>
      <protection/>
    </xf>
    <xf numFmtId="0" fontId="12" fillId="4" borderId="10" xfId="55" applyFont="1" applyFill="1" applyBorder="1" applyAlignment="1">
      <alignment horizontal="left" vertical="center" wrapText="1"/>
      <protection/>
    </xf>
    <xf numFmtId="0" fontId="14" fillId="21" borderId="10" xfId="55" applyFont="1" applyFill="1" applyBorder="1" applyAlignment="1">
      <alignment vertical="center" wrapText="1"/>
      <protection/>
    </xf>
    <xf numFmtId="0" fontId="2" fillId="33" borderId="10" xfId="55" applyFont="1" applyFill="1" applyBorder="1" applyAlignment="1">
      <alignment vertical="center" wrapText="1"/>
      <protection/>
    </xf>
    <xf numFmtId="49" fontId="15" fillId="32" borderId="10" xfId="55" applyNumberFormat="1" applyFont="1" applyFill="1" applyBorder="1" applyAlignment="1">
      <alignment vertical="center" wrapText="1"/>
      <protection/>
    </xf>
    <xf numFmtId="0" fontId="2" fillId="29" borderId="10" xfId="55" applyFont="1" applyFill="1" applyBorder="1" applyAlignment="1">
      <alignment vertical="center" wrapText="1"/>
      <protection/>
    </xf>
    <xf numFmtId="0" fontId="8" fillId="0" borderId="10" xfId="55" applyFont="1" applyBorder="1" applyAlignment="1">
      <alignment vertical="center" wrapText="1"/>
      <protection/>
    </xf>
    <xf numFmtId="0" fontId="10" fillId="20" borderId="10" xfId="55" applyFont="1" applyFill="1" applyBorder="1" applyAlignment="1">
      <alignment vertical="center" wrapText="1"/>
      <protection/>
    </xf>
    <xf numFmtId="0" fontId="8" fillId="33" borderId="10" xfId="55" applyFont="1" applyFill="1" applyBorder="1" applyAlignment="1">
      <alignment horizontal="left" vertical="center" wrapText="1"/>
      <protection/>
    </xf>
    <xf numFmtId="0" fontId="4" fillId="38" borderId="10" xfId="55" applyFont="1" applyFill="1" applyBorder="1" applyAlignment="1">
      <alignment wrapText="1"/>
      <protection/>
    </xf>
    <xf numFmtId="0" fontId="8" fillId="38" borderId="10" xfId="55" applyFont="1" applyFill="1" applyBorder="1" applyAlignment="1">
      <alignment vertical="center" wrapText="1"/>
      <protection/>
    </xf>
    <xf numFmtId="49" fontId="8" fillId="38" borderId="10" xfId="55" applyNumberFormat="1" applyFont="1" applyFill="1" applyBorder="1" applyAlignment="1">
      <alignment horizontal="center" wrapText="1"/>
      <protection/>
    </xf>
    <xf numFmtId="0" fontId="8" fillId="38" borderId="10" xfId="55" applyFont="1" applyFill="1" applyBorder="1" applyAlignment="1">
      <alignment horizontal="center" wrapText="1"/>
      <protection/>
    </xf>
    <xf numFmtId="183" fontId="2" fillId="38" borderId="10" xfId="67" applyNumberFormat="1" applyFont="1" applyFill="1" applyBorder="1" applyAlignment="1">
      <alignment horizontal="right" wrapText="1"/>
    </xf>
    <xf numFmtId="49" fontId="2" fillId="28" borderId="10" xfId="55" applyNumberFormat="1" applyFont="1" applyFill="1" applyBorder="1" applyAlignment="1">
      <alignment horizontal="center" wrapText="1"/>
      <protection/>
    </xf>
    <xf numFmtId="183" fontId="8" fillId="28" borderId="10" xfId="67" applyNumberFormat="1" applyFont="1" applyFill="1" applyBorder="1" applyAlignment="1">
      <alignment horizontal="right" wrapText="1"/>
    </xf>
    <xf numFmtId="0" fontId="2" fillId="27" borderId="10" xfId="55" applyFont="1" applyFill="1" applyBorder="1">
      <alignment/>
      <protection/>
    </xf>
    <xf numFmtId="0" fontId="8" fillId="27" borderId="10" xfId="55" applyFont="1" applyFill="1" applyBorder="1" applyAlignment="1">
      <alignment vertical="center" wrapText="1"/>
      <protection/>
    </xf>
    <xf numFmtId="0" fontId="13" fillId="27" borderId="10" xfId="55" applyFont="1" applyFill="1" applyBorder="1" applyAlignment="1">
      <alignment horizontal="center" wrapText="1"/>
      <protection/>
    </xf>
    <xf numFmtId="0" fontId="17" fillId="34" borderId="10" xfId="55" applyFont="1" applyFill="1" applyBorder="1" applyAlignment="1">
      <alignment wrapText="1"/>
      <protection/>
    </xf>
    <xf numFmtId="0" fontId="13" fillId="7" borderId="10" xfId="55" applyFont="1" applyFill="1" applyBorder="1" applyAlignment="1">
      <alignment vertical="center" wrapText="1"/>
      <protection/>
    </xf>
    <xf numFmtId="183" fontId="2" fillId="0" borderId="10" xfId="67" applyNumberFormat="1" applyFont="1" applyFill="1" applyBorder="1" applyAlignment="1">
      <alignment wrapText="1"/>
    </xf>
    <xf numFmtId="183" fontId="8" fillId="0" borderId="10" xfId="67" applyNumberFormat="1" applyFont="1" applyFill="1" applyBorder="1" applyAlignment="1">
      <alignment wrapText="1"/>
    </xf>
    <xf numFmtId="0" fontId="2" fillId="28" borderId="10" xfId="55" applyFont="1" applyFill="1" applyBorder="1" applyAlignment="1">
      <alignment vertical="center" wrapText="1"/>
      <protection/>
    </xf>
    <xf numFmtId="0" fontId="18" fillId="0" borderId="0" xfId="54" applyFont="1" applyFill="1" applyAlignment="1">
      <alignment/>
      <protection/>
    </xf>
    <xf numFmtId="0" fontId="18" fillId="0" borderId="0" xfId="54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3" fillId="0" borderId="0" xfId="54" applyFont="1" applyFill="1" applyBorder="1" applyAlignment="1">
      <alignment horizontal="center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4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183" fontId="2" fillId="0" borderId="10" xfId="66" applyNumberFormat="1" applyFont="1" applyBorder="1" applyAlignment="1">
      <alignment horizontal="right" vertical="center"/>
    </xf>
    <xf numFmtId="0" fontId="2" fillId="0" borderId="10" xfId="54" applyFont="1" applyFill="1" applyBorder="1" applyAlignment="1">
      <alignment vertical="center" wrapText="1"/>
      <protection/>
    </xf>
    <xf numFmtId="183" fontId="13" fillId="0" borderId="10" xfId="66" applyNumberFormat="1" applyFont="1" applyBorder="1" applyAlignment="1">
      <alignment horizontal="right" vertical="center"/>
    </xf>
    <xf numFmtId="183" fontId="13" fillId="0" borderId="10" xfId="66" applyNumberFormat="1" applyFont="1" applyFill="1" applyBorder="1" applyAlignment="1">
      <alignment horizontal="right" vertical="center"/>
    </xf>
    <xf numFmtId="0" fontId="15" fillId="27" borderId="10" xfId="55" applyFont="1" applyFill="1" applyBorder="1" applyAlignment="1">
      <alignment vertical="top" wrapText="1"/>
      <protection/>
    </xf>
    <xf numFmtId="183" fontId="8" fillId="29" borderId="10" xfId="67" applyNumberFormat="1" applyFont="1" applyFill="1" applyBorder="1" applyAlignment="1">
      <alignment horizontal="right" wrapText="1"/>
    </xf>
    <xf numFmtId="0" fontId="2" fillId="29" borderId="10" xfId="55" applyFont="1" applyFill="1" applyBorder="1" applyAlignment="1">
      <alignment vertical="top" wrapText="1"/>
      <protection/>
    </xf>
    <xf numFmtId="49" fontId="17" fillId="29" borderId="10" xfId="55" applyNumberFormat="1" applyFont="1" applyFill="1" applyBorder="1" applyAlignment="1">
      <alignment horizontal="center" wrapText="1"/>
      <protection/>
    </xf>
    <xf numFmtId="0" fontId="9" fillId="29" borderId="0" xfId="55" applyFont="1" applyFill="1" applyAlignment="1">
      <alignment wrapText="1"/>
      <protection/>
    </xf>
    <xf numFmtId="0" fontId="17" fillId="29" borderId="10" xfId="55" applyFont="1" applyFill="1" applyBorder="1" applyAlignment="1">
      <alignment wrapText="1"/>
      <protection/>
    </xf>
    <xf numFmtId="0" fontId="8" fillId="29" borderId="10" xfId="55" applyFont="1" applyFill="1" applyBorder="1">
      <alignment/>
      <protection/>
    </xf>
    <xf numFmtId="0" fontId="10" fillId="29" borderId="10" xfId="55" applyFont="1" applyFill="1" applyBorder="1">
      <alignment/>
      <protection/>
    </xf>
    <xf numFmtId="49" fontId="5" fillId="29" borderId="10" xfId="55" applyNumberFormat="1" applyFont="1" applyFill="1" applyBorder="1" applyAlignment="1">
      <alignment vertical="top"/>
      <protection/>
    </xf>
    <xf numFmtId="0" fontId="2" fillId="29" borderId="10" xfId="55" applyFont="1" applyFill="1" applyBorder="1" applyAlignment="1">
      <alignment horizontal="center" wrapText="1"/>
      <protection/>
    </xf>
    <xf numFmtId="49" fontId="8" fillId="29" borderId="10" xfId="55" applyNumberFormat="1" applyFont="1" applyFill="1" applyBorder="1" applyAlignment="1">
      <alignment horizontal="center"/>
      <protection/>
    </xf>
    <xf numFmtId="183" fontId="2" fillId="29" borderId="10" xfId="67" applyNumberFormat="1" applyFont="1" applyFill="1" applyBorder="1" applyAlignment="1">
      <alignment wrapText="1"/>
    </xf>
    <xf numFmtId="0" fontId="18" fillId="0" borderId="0" xfId="54">
      <alignment/>
      <protection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9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3" fillId="39" borderId="10" xfId="0" applyFont="1" applyFill="1" applyBorder="1" applyAlignment="1">
      <alignment horizontal="center" vertical="center"/>
    </xf>
    <xf numFmtId="0" fontId="13" fillId="39" borderId="10" xfId="0" applyFont="1" applyFill="1" applyBorder="1" applyAlignment="1">
      <alignment vertical="center"/>
    </xf>
    <xf numFmtId="183" fontId="13" fillId="39" borderId="10" xfId="64" applyNumberFormat="1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vertical="center"/>
    </xf>
    <xf numFmtId="183" fontId="2" fillId="40" borderId="10" xfId="64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83" fontId="2" fillId="27" borderId="10" xfId="64" applyNumberFormat="1" applyFont="1" applyFill="1" applyBorder="1" applyAlignment="1">
      <alignment horizontal="center" vertical="center"/>
    </xf>
    <xf numFmtId="0" fontId="8" fillId="4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83" fontId="2" fillId="0" borderId="10" xfId="64" applyNumberFormat="1" applyFont="1" applyBorder="1" applyAlignment="1">
      <alignment horizontal="center" vertical="center"/>
    </xf>
    <xf numFmtId="49" fontId="2" fillId="0" borderId="10" xfId="56" applyNumberFormat="1" applyFont="1" applyBorder="1" applyAlignment="1">
      <alignment horizontal="center" vertical="center"/>
      <protection/>
    </xf>
    <xf numFmtId="0" fontId="2" fillId="0" borderId="10" xfId="56" applyFont="1" applyBorder="1" applyAlignment="1">
      <alignment vertical="center" wrapText="1"/>
      <protection/>
    </xf>
    <xf numFmtId="0" fontId="2" fillId="40" borderId="10" xfId="0" applyFont="1" applyFill="1" applyBorder="1" applyAlignment="1">
      <alignment vertical="center" wrapText="1"/>
    </xf>
    <xf numFmtId="0" fontId="2" fillId="41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vertical="center" wrapText="1"/>
    </xf>
    <xf numFmtId="183" fontId="2" fillId="41" borderId="10" xfId="64" applyNumberFormat="1" applyFont="1" applyFill="1" applyBorder="1" applyAlignment="1">
      <alignment horizontal="center" vertical="center"/>
    </xf>
    <xf numFmtId="0" fontId="13" fillId="39" borderId="10" xfId="0" applyFont="1" applyFill="1" applyBorder="1" applyAlignment="1">
      <alignment horizontal="left" vertical="center"/>
    </xf>
    <xf numFmtId="182" fontId="13" fillId="39" borderId="10" xfId="64" applyNumberFormat="1" applyFont="1" applyFill="1" applyBorder="1" applyAlignment="1">
      <alignment horizontal="center" vertical="center"/>
    </xf>
    <xf numFmtId="189" fontId="0" fillId="0" borderId="0" xfId="0" applyNumberFormat="1" applyAlignment="1">
      <alignment/>
    </xf>
    <xf numFmtId="0" fontId="13" fillId="42" borderId="10" xfId="0" applyFont="1" applyFill="1" applyBorder="1" applyAlignment="1">
      <alignment horizontal="left" vertical="center"/>
    </xf>
    <xf numFmtId="0" fontId="13" fillId="42" borderId="10" xfId="0" applyFont="1" applyFill="1" applyBorder="1" applyAlignment="1">
      <alignment vertical="center" wrapText="1"/>
    </xf>
    <xf numFmtId="182" fontId="13" fillId="42" borderId="10" xfId="64" applyNumberFormat="1" applyFont="1" applyFill="1" applyBorder="1" applyAlignment="1">
      <alignment horizontal="center" vertical="center"/>
    </xf>
    <xf numFmtId="0" fontId="13" fillId="40" borderId="10" xfId="0" applyFont="1" applyFill="1" applyBorder="1" applyAlignment="1">
      <alignment horizontal="left" vertical="center"/>
    </xf>
    <xf numFmtId="0" fontId="13" fillId="40" borderId="10" xfId="0" applyFont="1" applyFill="1" applyBorder="1" applyAlignment="1">
      <alignment vertical="center" wrapText="1"/>
    </xf>
    <xf numFmtId="182" fontId="13" fillId="40" borderId="10" xfId="64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82" fontId="2" fillId="27" borderId="10" xfId="64" applyNumberFormat="1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vertical="center" wrapText="1"/>
    </xf>
    <xf numFmtId="0" fontId="2" fillId="27" borderId="10" xfId="0" applyFont="1" applyFill="1" applyBorder="1" applyAlignment="1">
      <alignment horizontal="left" vertical="center"/>
    </xf>
    <xf numFmtId="0" fontId="41" fillId="0" borderId="10" xfId="0" applyFont="1" applyBorder="1" applyAlignment="1">
      <alignment horizontal="left" vertical="center" wrapText="1"/>
    </xf>
    <xf numFmtId="182" fontId="2" fillId="0" borderId="10" xfId="64" applyNumberFormat="1" applyFont="1" applyBorder="1" applyAlignment="1">
      <alignment horizontal="center" vertical="center"/>
    </xf>
    <xf numFmtId="183" fontId="13" fillId="43" borderId="10" xfId="64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/>
    </xf>
    <xf numFmtId="190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20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right"/>
    </xf>
    <xf numFmtId="199" fontId="13" fillId="0" borderId="10" xfId="0" applyNumberFormat="1" applyFont="1" applyBorder="1" applyAlignment="1">
      <alignment/>
    </xf>
    <xf numFmtId="199" fontId="8" fillId="0" borderId="10" xfId="0" applyNumberFormat="1" applyFont="1" applyBorder="1" applyAlignment="1">
      <alignment horizontal="center" vertical="center" wrapText="1"/>
    </xf>
    <xf numFmtId="0" fontId="8" fillId="27" borderId="10" xfId="0" applyFont="1" applyFill="1" applyBorder="1" applyAlignment="1">
      <alignment horizontal="center" vertical="center" wrapText="1"/>
    </xf>
    <xf numFmtId="199" fontId="8" fillId="27" borderId="10" xfId="0" applyNumberFormat="1" applyFont="1" applyFill="1" applyBorder="1" applyAlignment="1">
      <alignment horizontal="center" vertical="center" wrapText="1"/>
    </xf>
    <xf numFmtId="0" fontId="2" fillId="27" borderId="10" xfId="0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horizontal="center" vertical="center" wrapText="1"/>
    </xf>
    <xf numFmtId="199" fontId="2" fillId="27" borderId="10" xfId="0" applyNumberFormat="1" applyFont="1" applyFill="1" applyBorder="1" applyAlignment="1">
      <alignment horizontal="center" vertical="center"/>
    </xf>
    <xf numFmtId="0" fontId="13" fillId="0" borderId="13" xfId="54" applyFont="1" applyFill="1" applyBorder="1" applyAlignment="1">
      <alignment horizontal="left" vertical="center"/>
      <protection/>
    </xf>
    <xf numFmtId="0" fontId="13" fillId="0" borderId="11" xfId="54" applyFont="1" applyFill="1" applyBorder="1" applyAlignment="1">
      <alignment horizontal="left" vertical="center"/>
      <protection/>
    </xf>
    <xf numFmtId="0" fontId="3" fillId="0" borderId="0" xfId="54" applyFont="1" applyFill="1" applyAlignment="1">
      <alignment horizontal="center" wrapText="1"/>
      <protection/>
    </xf>
    <xf numFmtId="0" fontId="3" fillId="0" borderId="0" xfId="54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0" xfId="54" applyFont="1" applyFill="1" applyBorder="1" applyAlignment="1">
      <alignment horizontal="center"/>
      <protection/>
    </xf>
    <xf numFmtId="0" fontId="2" fillId="0" borderId="0" xfId="54" applyFont="1" applyFill="1" applyAlignment="1">
      <alignment horizontal="right"/>
      <protection/>
    </xf>
    <xf numFmtId="0" fontId="18" fillId="0" borderId="0" xfId="54" applyFont="1" applyFill="1" applyAlignment="1">
      <alignment horizontal="center"/>
      <protection/>
    </xf>
    <xf numFmtId="0" fontId="2" fillId="0" borderId="15" xfId="54" applyFont="1" applyFill="1" applyBorder="1" applyAlignment="1">
      <alignment horizontal="center" vertical="center" wrapText="1"/>
      <protection/>
    </xf>
    <xf numFmtId="0" fontId="2" fillId="0" borderId="14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0" fontId="2" fillId="0" borderId="16" xfId="54" applyFont="1" applyFill="1" applyBorder="1" applyAlignment="1">
      <alignment horizontal="center" vertical="center" wrapText="1"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54" applyFont="1" applyAlignment="1">
      <alignment horizontal="right"/>
      <protection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3" fillId="43" borderId="10" xfId="0" applyFont="1" applyFill="1" applyBorder="1" applyAlignment="1">
      <alignment horizontal="center" vertical="center"/>
    </xf>
    <xf numFmtId="180" fontId="2" fillId="0" borderId="0" xfId="67" applyFont="1" applyAlignment="1">
      <alignment horizontal="right" wrapText="1"/>
    </xf>
    <xf numFmtId="0" fontId="0" fillId="0" borderId="0" xfId="0" applyAlignment="1">
      <alignment wrapText="1"/>
    </xf>
    <xf numFmtId="0" fontId="2" fillId="0" borderId="0" xfId="54" applyFont="1" applyAlignment="1">
      <alignment horizontal="right" wrapText="1"/>
      <protection/>
    </xf>
    <xf numFmtId="0" fontId="16" fillId="26" borderId="13" xfId="55" applyFont="1" applyFill="1" applyBorder="1" applyAlignment="1">
      <alignment horizontal="center" wrapText="1"/>
      <protection/>
    </xf>
    <xf numFmtId="0" fontId="16" fillId="26" borderId="16" xfId="55" applyFont="1" applyFill="1" applyBorder="1" applyAlignment="1">
      <alignment horizontal="center" wrapText="1"/>
      <protection/>
    </xf>
    <xf numFmtId="0" fontId="16" fillId="26" borderId="11" xfId="55" applyFont="1" applyFill="1" applyBorder="1" applyAlignment="1">
      <alignment horizontal="center" wrapText="1"/>
      <protection/>
    </xf>
    <xf numFmtId="0" fontId="3" fillId="0" borderId="0" xfId="55" applyFont="1" applyAlignment="1">
      <alignment horizontal="center" wrapText="1"/>
      <protection/>
    </xf>
    <xf numFmtId="0" fontId="3" fillId="0" borderId="0" xfId="55" applyFont="1" applyBorder="1" applyAlignment="1">
      <alignment horizontal="center" wrapText="1"/>
      <protection/>
    </xf>
    <xf numFmtId="0" fontId="9" fillId="14" borderId="13" xfId="55" applyFont="1" applyFill="1" applyBorder="1" applyAlignment="1">
      <alignment wrapText="1"/>
      <protection/>
    </xf>
    <xf numFmtId="0" fontId="9" fillId="14" borderId="16" xfId="55" applyFont="1" applyFill="1" applyBorder="1" applyAlignment="1">
      <alignment wrapText="1"/>
      <protection/>
    </xf>
    <xf numFmtId="0" fontId="9" fillId="14" borderId="11" xfId="55" applyFont="1" applyFill="1" applyBorder="1" applyAlignment="1">
      <alignment wrapText="1"/>
      <protection/>
    </xf>
    <xf numFmtId="0" fontId="8" fillId="24" borderId="15" xfId="55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3" fontId="8" fillId="24" borderId="13" xfId="67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" fillId="0" borderId="15" xfId="55" applyNumberFormat="1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3" fillId="0" borderId="0" xfId="55" applyFont="1" applyAlignment="1">
      <alignment horizontal="center"/>
      <protection/>
    </xf>
    <xf numFmtId="180" fontId="2" fillId="0" borderId="0" xfId="67" applyFont="1" applyAlignment="1">
      <alignment horizontal="right"/>
    </xf>
    <xf numFmtId="0" fontId="16" fillId="25" borderId="13" xfId="55" applyFont="1" applyFill="1" applyBorder="1" applyAlignment="1">
      <alignment horizontal="center"/>
      <protection/>
    </xf>
    <xf numFmtId="0" fontId="16" fillId="25" borderId="16" xfId="55" applyFont="1" applyFill="1" applyBorder="1" applyAlignment="1">
      <alignment horizontal="center"/>
      <protection/>
    </xf>
    <xf numFmtId="0" fontId="16" fillId="25" borderId="11" xfId="55" applyFont="1" applyFill="1" applyBorder="1" applyAlignment="1">
      <alignment horizontal="center"/>
      <protection/>
    </xf>
    <xf numFmtId="0" fontId="8" fillId="24" borderId="15" xfId="55" applyFont="1" applyFill="1" applyBorder="1" applyAlignment="1">
      <alignment horizontal="center" vertical="center"/>
      <protection/>
    </xf>
    <xf numFmtId="0" fontId="13" fillId="0" borderId="13" xfId="0" applyFont="1" applyBorder="1" applyAlignment="1">
      <alignment horizontal="right"/>
    </xf>
    <xf numFmtId="0" fontId="13" fillId="0" borderId="16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0" fillId="0" borderId="17" xfId="0" applyBorder="1" applyAlignment="1">
      <alignment horizontal="center" vertical="center" wrapText="1"/>
    </xf>
    <xf numFmtId="199" fontId="8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00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 4-источники (август 2010)" xfId="54"/>
    <cellStyle name="Обычный_Приложения 2,3-расходы (август 2010)" xfId="55"/>
    <cellStyle name="Обычный_Проект бюджета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_Приложение 4-источники (август 2010)" xfId="66"/>
    <cellStyle name="Финансовый_Приложения 2,3-расходы (август 2010)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9.7109375" style="302" customWidth="1"/>
    <col min="2" max="2" width="47.7109375" style="302" customWidth="1"/>
    <col min="3" max="5" width="14.7109375" style="302" customWidth="1"/>
    <col min="6" max="16384" width="9.140625" style="302" customWidth="1"/>
  </cols>
  <sheetData>
    <row r="1" spans="1:5" ht="15" customHeight="1">
      <c r="A1" s="396" t="s">
        <v>31</v>
      </c>
      <c r="B1" s="396"/>
      <c r="C1" s="396"/>
      <c r="D1" s="396"/>
      <c r="E1" s="396"/>
    </row>
    <row r="2" spans="1:5" ht="15" customHeight="1">
      <c r="A2" s="396" t="s">
        <v>32</v>
      </c>
      <c r="B2" s="396"/>
      <c r="C2" s="396"/>
      <c r="D2" s="396"/>
      <c r="E2" s="396"/>
    </row>
    <row r="3" spans="1:5" ht="15" customHeight="1">
      <c r="A3" s="396" t="s">
        <v>33</v>
      </c>
      <c r="B3" s="396"/>
      <c r="C3" s="396"/>
      <c r="D3" s="396"/>
      <c r="E3" s="396"/>
    </row>
    <row r="4" spans="1:5" ht="15" customHeight="1">
      <c r="A4" s="396" t="s">
        <v>34</v>
      </c>
      <c r="B4" s="396"/>
      <c r="C4" s="396"/>
      <c r="D4" s="396"/>
      <c r="E4" s="396"/>
    </row>
    <row r="5" spans="1:5" ht="15" customHeight="1">
      <c r="A5" s="396" t="s">
        <v>675</v>
      </c>
      <c r="B5" s="396"/>
      <c r="C5" s="396"/>
      <c r="D5" s="396"/>
      <c r="E5" s="396"/>
    </row>
    <row r="6" spans="1:5" ht="15" customHeight="1">
      <c r="A6" s="326"/>
      <c r="B6" s="326"/>
      <c r="C6" s="326"/>
      <c r="D6" s="326"/>
      <c r="E6" s="326"/>
    </row>
    <row r="7" spans="1:5" ht="15" customHeight="1">
      <c r="A7" s="326"/>
      <c r="B7" s="326"/>
      <c r="C7" s="326"/>
      <c r="D7" s="326"/>
      <c r="E7" s="326"/>
    </row>
    <row r="8" spans="1:5" ht="15" customHeight="1">
      <c r="A8" s="326"/>
      <c r="B8" s="326"/>
      <c r="C8" s="326"/>
      <c r="D8" s="326"/>
      <c r="E8" s="326"/>
    </row>
    <row r="9" spans="1:5" ht="15" customHeight="1">
      <c r="A9" s="397" t="s">
        <v>31</v>
      </c>
      <c r="B9" s="397"/>
      <c r="C9" s="397"/>
      <c r="D9" s="397"/>
      <c r="E9" s="397"/>
    </row>
    <row r="10" spans="1:5" ht="15" customHeight="1">
      <c r="A10" s="388" t="s">
        <v>32</v>
      </c>
      <c r="B10" s="388"/>
      <c r="C10" s="388"/>
      <c r="D10" s="388"/>
      <c r="E10" s="388"/>
    </row>
    <row r="11" spans="1:5" ht="15" customHeight="1">
      <c r="A11" s="388" t="s">
        <v>33</v>
      </c>
      <c r="B11" s="388"/>
      <c r="C11" s="388"/>
      <c r="D11" s="388"/>
      <c r="E11" s="388"/>
    </row>
    <row r="12" spans="1:5" ht="15" customHeight="1">
      <c r="A12" s="388" t="s">
        <v>34</v>
      </c>
      <c r="B12" s="388"/>
      <c r="C12" s="388"/>
      <c r="D12" s="388"/>
      <c r="E12" s="388"/>
    </row>
    <row r="13" spans="1:5" ht="15" customHeight="1">
      <c r="A13" s="388" t="s">
        <v>537</v>
      </c>
      <c r="B13" s="388"/>
      <c r="C13" s="388"/>
      <c r="D13" s="388"/>
      <c r="E13" s="388"/>
    </row>
    <row r="14" spans="1:5" ht="15" customHeight="1">
      <c r="A14" s="389"/>
      <c r="B14" s="389"/>
      <c r="C14" s="389"/>
      <c r="D14" s="389"/>
      <c r="E14" s="389"/>
    </row>
    <row r="15" spans="1:5" ht="15" customHeight="1">
      <c r="A15" s="303"/>
      <c r="B15" s="303"/>
      <c r="C15" s="303"/>
      <c r="D15" s="303"/>
      <c r="E15" s="303"/>
    </row>
    <row r="16" spans="1:256" s="304" customFormat="1" ht="15" customHeight="1">
      <c r="A16" s="302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2"/>
      <c r="BB16" s="302"/>
      <c r="BC16" s="302"/>
      <c r="BD16" s="302"/>
      <c r="BE16" s="302"/>
      <c r="BF16" s="302"/>
      <c r="BG16" s="302"/>
      <c r="BH16" s="302"/>
      <c r="BI16" s="302"/>
      <c r="BJ16" s="302"/>
      <c r="BK16" s="302"/>
      <c r="BL16" s="302"/>
      <c r="BM16" s="302"/>
      <c r="BN16" s="302"/>
      <c r="BO16" s="302"/>
      <c r="BP16" s="302"/>
      <c r="BQ16" s="302"/>
      <c r="BR16" s="302"/>
      <c r="BS16" s="302"/>
      <c r="BT16" s="302"/>
      <c r="BU16" s="302"/>
      <c r="BV16" s="302"/>
      <c r="BW16" s="302"/>
      <c r="BX16" s="302"/>
      <c r="BY16" s="302"/>
      <c r="BZ16" s="302"/>
      <c r="CA16" s="302"/>
      <c r="CB16" s="302"/>
      <c r="CC16" s="302"/>
      <c r="CD16" s="302"/>
      <c r="CE16" s="302"/>
      <c r="CF16" s="302"/>
      <c r="CG16" s="302"/>
      <c r="CH16" s="302"/>
      <c r="CI16" s="302"/>
      <c r="CJ16" s="302"/>
      <c r="CK16" s="302"/>
      <c r="CL16" s="302"/>
      <c r="CM16" s="302"/>
      <c r="CN16" s="302"/>
      <c r="CO16" s="302"/>
      <c r="CP16" s="302"/>
      <c r="CQ16" s="302"/>
      <c r="CR16" s="302"/>
      <c r="CS16" s="302"/>
      <c r="CT16" s="302"/>
      <c r="CU16" s="302"/>
      <c r="CV16" s="302"/>
      <c r="CW16" s="302"/>
      <c r="CX16" s="302"/>
      <c r="CY16" s="302"/>
      <c r="CZ16" s="302"/>
      <c r="DA16" s="302"/>
      <c r="DB16" s="302"/>
      <c r="DC16" s="302"/>
      <c r="DD16" s="302"/>
      <c r="DE16" s="302"/>
      <c r="DF16" s="302"/>
      <c r="DG16" s="302"/>
      <c r="DH16" s="302"/>
      <c r="DI16" s="302"/>
      <c r="DJ16" s="302"/>
      <c r="DK16" s="302"/>
      <c r="DL16" s="302"/>
      <c r="DM16" s="302"/>
      <c r="DN16" s="302"/>
      <c r="DO16" s="302"/>
      <c r="DP16" s="302"/>
      <c r="DQ16" s="302"/>
      <c r="DR16" s="302"/>
      <c r="DS16" s="302"/>
      <c r="DT16" s="302"/>
      <c r="DU16" s="302"/>
      <c r="DV16" s="302"/>
      <c r="DW16" s="302"/>
      <c r="DX16" s="302"/>
      <c r="DY16" s="302"/>
      <c r="DZ16" s="302"/>
      <c r="EA16" s="302"/>
      <c r="EB16" s="302"/>
      <c r="EC16" s="302"/>
      <c r="ED16" s="302"/>
      <c r="EE16" s="302"/>
      <c r="EF16" s="302"/>
      <c r="EG16" s="302"/>
      <c r="EH16" s="302"/>
      <c r="EI16" s="302"/>
      <c r="EJ16" s="302"/>
      <c r="EK16" s="302"/>
      <c r="EL16" s="302"/>
      <c r="EM16" s="302"/>
      <c r="EN16" s="302"/>
      <c r="EO16" s="302"/>
      <c r="EP16" s="302"/>
      <c r="EQ16" s="302"/>
      <c r="ER16" s="302"/>
      <c r="ES16" s="302"/>
      <c r="ET16" s="302"/>
      <c r="EU16" s="302"/>
      <c r="EV16" s="302"/>
      <c r="EW16" s="302"/>
      <c r="EX16" s="302"/>
      <c r="EY16" s="302"/>
      <c r="EZ16" s="302"/>
      <c r="FA16" s="302"/>
      <c r="FB16" s="302"/>
      <c r="FC16" s="302"/>
      <c r="FD16" s="302"/>
      <c r="FE16" s="302"/>
      <c r="FF16" s="302"/>
      <c r="FG16" s="302"/>
      <c r="FH16" s="302"/>
      <c r="FI16" s="302"/>
      <c r="FJ16" s="302"/>
      <c r="FK16" s="302"/>
      <c r="FL16" s="302"/>
      <c r="FM16" s="302"/>
      <c r="FN16" s="302"/>
      <c r="FO16" s="302"/>
      <c r="FP16" s="302"/>
      <c r="FQ16" s="302"/>
      <c r="FR16" s="302"/>
      <c r="FS16" s="302"/>
      <c r="FT16" s="302"/>
      <c r="FU16" s="302"/>
      <c r="FV16" s="302"/>
      <c r="FW16" s="302"/>
      <c r="FX16" s="302"/>
      <c r="FY16" s="302"/>
      <c r="FZ16" s="302"/>
      <c r="GA16" s="302"/>
      <c r="GB16" s="302"/>
      <c r="GC16" s="302"/>
      <c r="GD16" s="302"/>
      <c r="GE16" s="302"/>
      <c r="GF16" s="302"/>
      <c r="GG16" s="302"/>
      <c r="GH16" s="302"/>
      <c r="GI16" s="302"/>
      <c r="GJ16" s="302"/>
      <c r="GK16" s="302"/>
      <c r="GL16" s="302"/>
      <c r="GM16" s="302"/>
      <c r="GN16" s="302"/>
      <c r="GO16" s="302"/>
      <c r="GP16" s="302"/>
      <c r="GQ16" s="302"/>
      <c r="GR16" s="302"/>
      <c r="GS16" s="302"/>
      <c r="GT16" s="302"/>
      <c r="GU16" s="302"/>
      <c r="GV16" s="302"/>
      <c r="GW16" s="302"/>
      <c r="GX16" s="302"/>
      <c r="GY16" s="302"/>
      <c r="GZ16" s="302"/>
      <c r="HA16" s="302"/>
      <c r="HB16" s="302"/>
      <c r="HC16" s="302"/>
      <c r="HD16" s="302"/>
      <c r="HE16" s="302"/>
      <c r="HF16" s="302"/>
      <c r="HG16" s="302"/>
      <c r="HH16" s="302"/>
      <c r="HI16" s="302"/>
      <c r="HJ16" s="302"/>
      <c r="HK16" s="302"/>
      <c r="HL16" s="302"/>
      <c r="HM16" s="302"/>
      <c r="HN16" s="302"/>
      <c r="HO16" s="302"/>
      <c r="HP16" s="302"/>
      <c r="HQ16" s="302"/>
      <c r="HR16" s="302"/>
      <c r="HS16" s="302"/>
      <c r="HT16" s="302"/>
      <c r="HU16" s="302"/>
      <c r="HV16" s="302"/>
      <c r="HW16" s="302"/>
      <c r="HX16" s="302"/>
      <c r="HY16" s="302"/>
      <c r="HZ16" s="302"/>
      <c r="IA16" s="302"/>
      <c r="IB16" s="302"/>
      <c r="IC16" s="302"/>
      <c r="ID16" s="302"/>
      <c r="IE16" s="302"/>
      <c r="IF16" s="302"/>
      <c r="IG16" s="302"/>
      <c r="IH16" s="302"/>
      <c r="II16" s="302"/>
      <c r="IJ16" s="302"/>
      <c r="IK16" s="302"/>
      <c r="IL16" s="302"/>
      <c r="IM16" s="302"/>
      <c r="IN16" s="302"/>
      <c r="IO16" s="302"/>
      <c r="IP16" s="302"/>
      <c r="IQ16" s="302"/>
      <c r="IR16" s="302"/>
      <c r="IS16" s="302"/>
      <c r="IT16" s="302"/>
      <c r="IU16" s="302"/>
      <c r="IV16" s="302"/>
    </row>
    <row r="17" spans="1:5" ht="15" customHeight="1">
      <c r="A17" s="384" t="s">
        <v>351</v>
      </c>
      <c r="B17" s="385"/>
      <c r="C17" s="385"/>
      <c r="D17" s="385"/>
      <c r="E17" s="385"/>
    </row>
    <row r="18" spans="1:5" ht="15" customHeight="1">
      <c r="A18" s="384" t="s">
        <v>352</v>
      </c>
      <c r="B18" s="385"/>
      <c r="C18" s="385"/>
      <c r="D18" s="385"/>
      <c r="E18" s="385"/>
    </row>
    <row r="19" spans="1:5" ht="15" customHeight="1">
      <c r="A19" s="384" t="s">
        <v>254</v>
      </c>
      <c r="B19" s="386"/>
      <c r="C19" s="386"/>
      <c r="D19" s="386"/>
      <c r="E19" s="386"/>
    </row>
    <row r="20" spans="1:5" ht="15" customHeight="1">
      <c r="A20" s="387" t="s">
        <v>528</v>
      </c>
      <c r="B20" s="387"/>
      <c r="C20" s="387"/>
      <c r="D20" s="387"/>
      <c r="E20" s="387"/>
    </row>
    <row r="21" spans="1:5" ht="15" customHeight="1">
      <c r="A21" s="305"/>
      <c r="B21" s="305"/>
      <c r="C21" s="305"/>
      <c r="D21" s="305"/>
      <c r="E21" s="305"/>
    </row>
    <row r="22" spans="1:5" ht="15" customHeight="1">
      <c r="A22" s="390" t="s">
        <v>238</v>
      </c>
      <c r="B22" s="392" t="s">
        <v>239</v>
      </c>
      <c r="C22" s="393" t="s">
        <v>35</v>
      </c>
      <c r="D22" s="394"/>
      <c r="E22" s="395"/>
    </row>
    <row r="23" spans="1:5" ht="15" customHeight="1">
      <c r="A23" s="391"/>
      <c r="B23" s="392"/>
      <c r="C23" s="308" t="s">
        <v>336</v>
      </c>
      <c r="D23" s="308" t="s">
        <v>364</v>
      </c>
      <c r="E23" s="308" t="s">
        <v>529</v>
      </c>
    </row>
    <row r="24" spans="1:5" ht="15" customHeight="1">
      <c r="A24" s="307">
        <v>1</v>
      </c>
      <c r="B24" s="306">
        <v>2</v>
      </c>
      <c r="C24" s="306">
        <v>3</v>
      </c>
      <c r="D24" s="306">
        <v>4</v>
      </c>
      <c r="E24" s="308">
        <v>5</v>
      </c>
    </row>
    <row r="25" spans="1:5" ht="30" customHeight="1">
      <c r="A25" s="308" t="s">
        <v>353</v>
      </c>
      <c r="B25" s="309" t="s">
        <v>354</v>
      </c>
      <c r="C25" s="310">
        <f>C26</f>
        <v>13662.347119999991</v>
      </c>
      <c r="D25" s="310">
        <f>D26</f>
        <v>2962.127400000012</v>
      </c>
      <c r="E25" s="310">
        <f>E26</f>
        <v>1254.9800000000105</v>
      </c>
    </row>
    <row r="26" spans="1:5" ht="30" customHeight="1">
      <c r="A26" s="308" t="s">
        <v>355</v>
      </c>
      <c r="B26" s="311" t="s">
        <v>356</v>
      </c>
      <c r="C26" s="310">
        <f>'Ведомственная 2023-2025-5'!H610-'Доходы 2023-2025-2'!C86</f>
        <v>13662.347119999991</v>
      </c>
      <c r="D26" s="310">
        <f>'Ведомственная 2023-2025-5'!I610-'Доходы 2023-2025-2'!D86+2551-5+50</f>
        <v>2962.127400000012</v>
      </c>
      <c r="E26" s="310">
        <f>'Ведомственная 2023-2025-5'!J610-'Доходы 2023-2025-2'!E86+5193-9+4</f>
        <v>1254.9800000000105</v>
      </c>
    </row>
    <row r="27" spans="1:5" ht="15" customHeight="1">
      <c r="A27" s="382" t="s">
        <v>357</v>
      </c>
      <c r="B27" s="383"/>
      <c r="C27" s="312">
        <f>C26</f>
        <v>13662.347119999991</v>
      </c>
      <c r="D27" s="312">
        <f>D26</f>
        <v>2962.127400000012</v>
      </c>
      <c r="E27" s="313">
        <f>E26</f>
        <v>1254.9800000000105</v>
      </c>
    </row>
  </sheetData>
  <sheetProtection/>
  <mergeCells count="19">
    <mergeCell ref="C22:E22"/>
    <mergeCell ref="A10:E10"/>
    <mergeCell ref="A11:E11"/>
    <mergeCell ref="A1:E1"/>
    <mergeCell ref="A2:E2"/>
    <mergeCell ref="A3:E3"/>
    <mergeCell ref="A4:E4"/>
    <mergeCell ref="A5:E5"/>
    <mergeCell ref="A9:E9"/>
    <mergeCell ref="A27:B27"/>
    <mergeCell ref="A17:E17"/>
    <mergeCell ref="A18:E18"/>
    <mergeCell ref="A19:E19"/>
    <mergeCell ref="A20:E20"/>
    <mergeCell ref="A12:E12"/>
    <mergeCell ref="A13:E13"/>
    <mergeCell ref="A14:E14"/>
    <mergeCell ref="A22:A23"/>
    <mergeCell ref="B22:B23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2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4.7109375" style="0" customWidth="1"/>
    <col min="2" max="2" width="66.7109375" style="0" customWidth="1"/>
    <col min="3" max="5" width="15.7109375" style="0" customWidth="1"/>
    <col min="8" max="8" width="9.7109375" style="0" bestFit="1" customWidth="1"/>
  </cols>
  <sheetData>
    <row r="1" spans="1:5" ht="15" customHeight="1">
      <c r="A1" s="396" t="s">
        <v>248</v>
      </c>
      <c r="B1" s="396"/>
      <c r="C1" s="396"/>
      <c r="D1" s="396"/>
      <c r="E1" s="396"/>
    </row>
    <row r="2" spans="1:5" ht="15" customHeight="1">
      <c r="A2" s="396" t="s">
        <v>32</v>
      </c>
      <c r="B2" s="396"/>
      <c r="C2" s="396"/>
      <c r="D2" s="396"/>
      <c r="E2" s="396"/>
    </row>
    <row r="3" spans="1:5" ht="15" customHeight="1">
      <c r="A3" s="396" t="s">
        <v>33</v>
      </c>
      <c r="B3" s="396"/>
      <c r="C3" s="396"/>
      <c r="D3" s="396"/>
      <c r="E3" s="396"/>
    </row>
    <row r="4" spans="1:5" ht="15" customHeight="1">
      <c r="A4" s="396" t="s">
        <v>34</v>
      </c>
      <c r="B4" s="396"/>
      <c r="C4" s="396"/>
      <c r="D4" s="396"/>
      <c r="E4" s="396"/>
    </row>
    <row r="5" spans="1:5" ht="15" customHeight="1">
      <c r="A5" s="396" t="s">
        <v>675</v>
      </c>
      <c r="B5" s="396"/>
      <c r="C5" s="396"/>
      <c r="D5" s="396"/>
      <c r="E5" s="396"/>
    </row>
    <row r="6" ht="15" customHeight="1"/>
    <row r="7" ht="15" customHeight="1"/>
    <row r="8" ht="15" customHeight="1"/>
    <row r="9" spans="1:5" ht="15" customHeight="1">
      <c r="A9" s="396" t="s">
        <v>248</v>
      </c>
      <c r="B9" s="396"/>
      <c r="C9" s="396"/>
      <c r="D9" s="396"/>
      <c r="E9" s="396"/>
    </row>
    <row r="10" spans="1:5" ht="15" customHeight="1">
      <c r="A10" s="396" t="s">
        <v>32</v>
      </c>
      <c r="B10" s="396"/>
      <c r="C10" s="396"/>
      <c r="D10" s="396"/>
      <c r="E10" s="396"/>
    </row>
    <row r="11" spans="1:5" ht="15" customHeight="1">
      <c r="A11" s="396" t="s">
        <v>33</v>
      </c>
      <c r="B11" s="396"/>
      <c r="C11" s="396"/>
      <c r="D11" s="396"/>
      <c r="E11" s="396"/>
    </row>
    <row r="12" spans="1:5" ht="15" customHeight="1">
      <c r="A12" s="396" t="s">
        <v>34</v>
      </c>
      <c r="B12" s="396"/>
      <c r="C12" s="396"/>
      <c r="D12" s="396"/>
      <c r="E12" s="396"/>
    </row>
    <row r="13" spans="1:5" ht="15" customHeight="1">
      <c r="A13" s="396" t="s">
        <v>537</v>
      </c>
      <c r="B13" s="396"/>
      <c r="C13" s="396"/>
      <c r="D13" s="396"/>
      <c r="E13" s="396"/>
    </row>
    <row r="14" ht="15" customHeight="1"/>
    <row r="15" ht="15" customHeight="1"/>
    <row r="16" ht="15" customHeight="1"/>
    <row r="17" spans="1:5" ht="15" customHeight="1">
      <c r="A17" s="398" t="s">
        <v>539</v>
      </c>
      <c r="B17" s="398"/>
      <c r="C17" s="398"/>
      <c r="D17" s="398"/>
      <c r="E17" s="398"/>
    </row>
    <row r="18" spans="1:5" ht="15" customHeight="1">
      <c r="A18" s="398" t="s">
        <v>254</v>
      </c>
      <c r="B18" s="398"/>
      <c r="C18" s="398"/>
      <c r="D18" s="398"/>
      <c r="E18" s="398"/>
    </row>
    <row r="19" spans="1:5" s="329" customFormat="1" ht="15" customHeight="1">
      <c r="A19" s="398" t="s">
        <v>540</v>
      </c>
      <c r="B19" s="398"/>
      <c r="C19" s="398"/>
      <c r="D19" s="398"/>
      <c r="E19" s="398"/>
    </row>
    <row r="20" spans="1:5" s="329" customFormat="1" ht="15" customHeight="1">
      <c r="A20" s="328"/>
      <c r="B20" s="328"/>
      <c r="C20" s="328"/>
      <c r="D20" s="328"/>
      <c r="E20" s="327"/>
    </row>
    <row r="21" spans="1:5" ht="15" customHeight="1">
      <c r="A21" s="399" t="s">
        <v>238</v>
      </c>
      <c r="B21" s="399" t="s">
        <v>239</v>
      </c>
      <c r="C21" s="402" t="s">
        <v>35</v>
      </c>
      <c r="D21" s="403"/>
      <c r="E21" s="404"/>
    </row>
    <row r="22" spans="1:5" ht="15" customHeight="1">
      <c r="A22" s="400"/>
      <c r="B22" s="400"/>
      <c r="C22" s="405"/>
      <c r="D22" s="406"/>
      <c r="E22" s="407"/>
    </row>
    <row r="23" spans="1:5" ht="15" customHeight="1">
      <c r="A23" s="401"/>
      <c r="B23" s="401"/>
      <c r="C23" s="330" t="s">
        <v>336</v>
      </c>
      <c r="D23" s="330" t="s">
        <v>364</v>
      </c>
      <c r="E23" s="330" t="s">
        <v>529</v>
      </c>
    </row>
    <row r="24" spans="1:5" ht="15" customHeight="1">
      <c r="A24" s="331">
        <v>1</v>
      </c>
      <c r="B24" s="331">
        <v>2</v>
      </c>
      <c r="C24" s="331">
        <v>3</v>
      </c>
      <c r="D24" s="331">
        <v>4</v>
      </c>
      <c r="E24" s="331">
        <v>5</v>
      </c>
    </row>
    <row r="25" spans="1:5" ht="15" customHeight="1">
      <c r="A25" s="332" t="s">
        <v>541</v>
      </c>
      <c r="B25" s="333" t="s">
        <v>542</v>
      </c>
      <c r="C25" s="334">
        <f>C26+C28+C30+C32+C35+C37+C44+C47+C51</f>
        <v>110765.984</v>
      </c>
      <c r="D25" s="334">
        <f>D26+D28+D30+D32+D35+D37+D44+D47+D51</f>
        <v>68453.909</v>
      </c>
      <c r="E25" s="334">
        <f>E26+E28+E30+E32+E35+E37+E44+E47+E51</f>
        <v>68571.331</v>
      </c>
    </row>
    <row r="26" spans="1:5" ht="15" customHeight="1">
      <c r="A26" s="335" t="s">
        <v>543</v>
      </c>
      <c r="B26" s="336" t="s">
        <v>544</v>
      </c>
      <c r="C26" s="337">
        <f>C27</f>
        <v>19570.252</v>
      </c>
      <c r="D26" s="337">
        <f>D27</f>
        <v>20979.309</v>
      </c>
      <c r="E26" s="337">
        <f>E27</f>
        <v>22489.831</v>
      </c>
    </row>
    <row r="27" spans="1:5" ht="15" customHeight="1">
      <c r="A27" s="338" t="s">
        <v>545</v>
      </c>
      <c r="B27" s="339" t="s">
        <v>546</v>
      </c>
      <c r="C27" s="340">
        <v>19570.252</v>
      </c>
      <c r="D27" s="340">
        <v>20979.309</v>
      </c>
      <c r="E27" s="340">
        <v>22489.831</v>
      </c>
    </row>
    <row r="28" spans="1:5" ht="30" customHeight="1">
      <c r="A28" s="335" t="s">
        <v>547</v>
      </c>
      <c r="B28" s="341" t="s">
        <v>548</v>
      </c>
      <c r="C28" s="337">
        <f>C29</f>
        <v>7000</v>
      </c>
      <c r="D28" s="337">
        <f>D29</f>
        <v>7000</v>
      </c>
      <c r="E28" s="337">
        <f>E29</f>
        <v>7000</v>
      </c>
    </row>
    <row r="29" spans="1:5" ht="30" customHeight="1">
      <c r="A29" s="338" t="s">
        <v>549</v>
      </c>
      <c r="B29" s="342" t="s">
        <v>550</v>
      </c>
      <c r="C29" s="340">
        <v>7000</v>
      </c>
      <c r="D29" s="340">
        <v>7000</v>
      </c>
      <c r="E29" s="340">
        <v>7000</v>
      </c>
    </row>
    <row r="30" spans="1:5" ht="15" customHeight="1" hidden="1">
      <c r="A30" s="335" t="s">
        <v>551</v>
      </c>
      <c r="B30" s="341" t="s">
        <v>552</v>
      </c>
      <c r="C30" s="337">
        <f>C31</f>
        <v>0</v>
      </c>
      <c r="D30" s="337">
        <f>D31</f>
        <v>0</v>
      </c>
      <c r="E30" s="337">
        <f>E31</f>
        <v>0</v>
      </c>
    </row>
    <row r="31" spans="1:5" ht="15" customHeight="1" hidden="1">
      <c r="A31" s="338" t="s">
        <v>553</v>
      </c>
      <c r="B31" s="339" t="s">
        <v>554</v>
      </c>
      <c r="C31" s="340">
        <f>0.5-0.5</f>
        <v>0</v>
      </c>
      <c r="D31" s="340">
        <f>0.5-0.5</f>
        <v>0</v>
      </c>
      <c r="E31" s="340">
        <f>0.5-0.5</f>
        <v>0</v>
      </c>
    </row>
    <row r="32" spans="1:5" ht="15" customHeight="1">
      <c r="A32" s="335" t="s">
        <v>555</v>
      </c>
      <c r="B32" s="336" t="s">
        <v>556</v>
      </c>
      <c r="C32" s="337">
        <f>C33+C34</f>
        <v>19762.3</v>
      </c>
      <c r="D32" s="337">
        <f>D33+D34</f>
        <v>20064.600000000002</v>
      </c>
      <c r="E32" s="337">
        <f>E33+E34</f>
        <v>20371.5</v>
      </c>
    </row>
    <row r="33" spans="1:5" ht="30" customHeight="1">
      <c r="A33" s="338" t="s">
        <v>557</v>
      </c>
      <c r="B33" s="342" t="s">
        <v>558</v>
      </c>
      <c r="C33" s="340">
        <v>1169.5</v>
      </c>
      <c r="D33" s="340">
        <v>1192.9</v>
      </c>
      <c r="E33" s="340">
        <v>1216.8</v>
      </c>
    </row>
    <row r="34" spans="1:5" ht="15" customHeight="1">
      <c r="A34" s="338" t="s">
        <v>559</v>
      </c>
      <c r="B34" s="342" t="s">
        <v>560</v>
      </c>
      <c r="C34" s="340">
        <f>14065.9+4526.9</f>
        <v>18592.8</v>
      </c>
      <c r="D34" s="340">
        <f>14276.9+4594.8</f>
        <v>18871.7</v>
      </c>
      <c r="E34" s="340">
        <f>14491+4663.7</f>
        <v>19154.7</v>
      </c>
    </row>
    <row r="35" spans="1:5" ht="15" customHeight="1" hidden="1">
      <c r="A35" s="335" t="s">
        <v>561</v>
      </c>
      <c r="B35" s="341" t="s">
        <v>562</v>
      </c>
      <c r="C35" s="337">
        <f>C36</f>
        <v>0</v>
      </c>
      <c r="D35" s="337">
        <f>D36</f>
        <v>0</v>
      </c>
      <c r="E35" s="337">
        <f>E36</f>
        <v>0</v>
      </c>
    </row>
    <row r="36" spans="1:5" ht="45" customHeight="1" hidden="1">
      <c r="A36" s="338" t="s">
        <v>563</v>
      </c>
      <c r="B36" s="339" t="s">
        <v>564</v>
      </c>
      <c r="C36" s="343">
        <f>14.5-14.5</f>
        <v>0</v>
      </c>
      <c r="D36" s="343">
        <f>14.5-14.5</f>
        <v>0</v>
      </c>
      <c r="E36" s="343">
        <f>14.5-14.5</f>
        <v>0</v>
      </c>
    </row>
    <row r="37" spans="1:5" ht="30" customHeight="1">
      <c r="A37" s="335" t="s">
        <v>565</v>
      </c>
      <c r="B37" s="341" t="s">
        <v>566</v>
      </c>
      <c r="C37" s="337">
        <f>C38+C39+C40+C41+C42+C43</f>
        <v>43619.112</v>
      </c>
      <c r="D37" s="337">
        <f>D38+D39+D40+D41+D42+D43</f>
        <v>2060</v>
      </c>
      <c r="E37" s="337">
        <f>E38+E39+E40+E41+E42+E43</f>
        <v>360</v>
      </c>
    </row>
    <row r="38" spans="1:5" ht="60" customHeight="1">
      <c r="A38" s="338" t="s">
        <v>567</v>
      </c>
      <c r="B38" s="342" t="s">
        <v>568</v>
      </c>
      <c r="C38" s="340">
        <f>1650+1246+1052.66+775+390</f>
        <v>5113.66</v>
      </c>
      <c r="D38" s="340">
        <v>1700</v>
      </c>
      <c r="E38" s="340">
        <v>0</v>
      </c>
    </row>
    <row r="39" spans="1:5" ht="60" customHeight="1">
      <c r="A39" s="338" t="s">
        <v>569</v>
      </c>
      <c r="B39" s="342" t="s">
        <v>570</v>
      </c>
      <c r="C39" s="340">
        <f>150+150+5000+1000+1670+1500+8000+16654+4000</f>
        <v>38124</v>
      </c>
      <c r="D39" s="340">
        <v>0</v>
      </c>
      <c r="E39" s="340">
        <v>0</v>
      </c>
    </row>
    <row r="40" spans="1:5" ht="45" customHeight="1">
      <c r="A40" s="338" t="s">
        <v>571</v>
      </c>
      <c r="B40" s="342" t="s">
        <v>572</v>
      </c>
      <c r="C40" s="340">
        <v>21.452</v>
      </c>
      <c r="D40" s="340">
        <v>0</v>
      </c>
      <c r="E40" s="340">
        <v>0</v>
      </c>
    </row>
    <row r="41" spans="1:5" ht="30" customHeight="1" hidden="1">
      <c r="A41" s="338" t="s">
        <v>573</v>
      </c>
      <c r="B41" s="342" t="s">
        <v>574</v>
      </c>
      <c r="C41" s="340">
        <v>0</v>
      </c>
      <c r="D41" s="340">
        <v>0</v>
      </c>
      <c r="E41" s="340">
        <v>0</v>
      </c>
    </row>
    <row r="42" spans="1:5" ht="45" customHeight="1">
      <c r="A42" s="338" t="s">
        <v>575</v>
      </c>
      <c r="B42" s="342" t="s">
        <v>576</v>
      </c>
      <c r="C42" s="340">
        <v>10</v>
      </c>
      <c r="D42" s="340">
        <v>10</v>
      </c>
      <c r="E42" s="340">
        <v>10</v>
      </c>
    </row>
    <row r="43" spans="1:5" ht="60" customHeight="1">
      <c r="A43" s="338" t="s">
        <v>577</v>
      </c>
      <c r="B43" s="342" t="s">
        <v>578</v>
      </c>
      <c r="C43" s="340">
        <v>350</v>
      </c>
      <c r="D43" s="340">
        <v>350</v>
      </c>
      <c r="E43" s="340">
        <v>350</v>
      </c>
    </row>
    <row r="44" spans="1:5" ht="30" customHeight="1">
      <c r="A44" s="335" t="s">
        <v>579</v>
      </c>
      <c r="B44" s="341" t="s">
        <v>580</v>
      </c>
      <c r="C44" s="337">
        <f>C45+C46</f>
        <v>1464.32</v>
      </c>
      <c r="D44" s="337">
        <f>D45+D46</f>
        <v>0</v>
      </c>
      <c r="E44" s="337">
        <f>E45+E46</f>
        <v>0</v>
      </c>
    </row>
    <row r="45" spans="1:5" ht="30" customHeight="1">
      <c r="A45" s="344" t="s">
        <v>581</v>
      </c>
      <c r="B45" s="345" t="s">
        <v>582</v>
      </c>
      <c r="C45" s="340">
        <v>1464.32</v>
      </c>
      <c r="D45" s="340">
        <v>0</v>
      </c>
      <c r="E45" s="340">
        <v>0</v>
      </c>
    </row>
    <row r="46" spans="1:5" ht="15" customHeight="1" hidden="1">
      <c r="A46" s="344" t="s">
        <v>583</v>
      </c>
      <c r="B46" s="345" t="s">
        <v>584</v>
      </c>
      <c r="C46" s="340">
        <v>0</v>
      </c>
      <c r="D46" s="340">
        <v>0</v>
      </c>
      <c r="E46" s="340">
        <v>0</v>
      </c>
    </row>
    <row r="47" spans="1:5" ht="15" customHeight="1">
      <c r="A47" s="335" t="s">
        <v>585</v>
      </c>
      <c r="B47" s="341" t="s">
        <v>586</v>
      </c>
      <c r="C47" s="337">
        <f>C48+C49+C50</f>
        <v>19350</v>
      </c>
      <c r="D47" s="337">
        <f>D48+D49+D50</f>
        <v>18350</v>
      </c>
      <c r="E47" s="337">
        <f>E48+E49+E50</f>
        <v>18350</v>
      </c>
    </row>
    <row r="48" spans="1:5" ht="75" customHeight="1">
      <c r="A48" s="344" t="s">
        <v>587</v>
      </c>
      <c r="B48" s="339" t="s">
        <v>588</v>
      </c>
      <c r="C48" s="340">
        <v>170</v>
      </c>
      <c r="D48" s="340">
        <v>0</v>
      </c>
      <c r="E48" s="340">
        <v>0</v>
      </c>
    </row>
    <row r="49" spans="1:5" ht="45" customHeight="1">
      <c r="A49" s="338" t="s">
        <v>589</v>
      </c>
      <c r="B49" s="342" t="s">
        <v>590</v>
      </c>
      <c r="C49" s="340">
        <f>350+9000+9000</f>
        <v>18350</v>
      </c>
      <c r="D49" s="340">
        <f>350+9000+9000</f>
        <v>18350</v>
      </c>
      <c r="E49" s="340">
        <f>350+9000+9000</f>
        <v>18350</v>
      </c>
    </row>
    <row r="50" spans="1:5" ht="45" customHeight="1">
      <c r="A50" s="338" t="s">
        <v>591</v>
      </c>
      <c r="B50" s="342" t="s">
        <v>592</v>
      </c>
      <c r="C50" s="340">
        <v>830</v>
      </c>
      <c r="D50" s="340">
        <v>0</v>
      </c>
      <c r="E50" s="340">
        <v>0</v>
      </c>
    </row>
    <row r="51" spans="1:5" ht="15" customHeight="1" hidden="1">
      <c r="A51" s="335" t="s">
        <v>593</v>
      </c>
      <c r="B51" s="346" t="s">
        <v>594</v>
      </c>
      <c r="C51" s="337">
        <f>C52</f>
        <v>0</v>
      </c>
      <c r="D51" s="337">
        <f>D52</f>
        <v>0</v>
      </c>
      <c r="E51" s="337">
        <f>E52</f>
        <v>0</v>
      </c>
    </row>
    <row r="52" spans="1:5" ht="30" customHeight="1" hidden="1">
      <c r="A52" s="347" t="s">
        <v>595</v>
      </c>
      <c r="B52" s="348" t="s">
        <v>596</v>
      </c>
      <c r="C52" s="349">
        <v>0</v>
      </c>
      <c r="D52" s="349">
        <v>0</v>
      </c>
      <c r="E52" s="349">
        <v>0</v>
      </c>
    </row>
    <row r="53" spans="1:8" ht="15" customHeight="1">
      <c r="A53" s="350" t="s">
        <v>597</v>
      </c>
      <c r="B53" s="333" t="s">
        <v>598</v>
      </c>
      <c r="C53" s="351">
        <f>C54+C84</f>
        <v>89655.98124000001</v>
      </c>
      <c r="D53" s="351">
        <f>D54+D84</f>
        <v>48651.14000000001</v>
      </c>
      <c r="E53" s="351">
        <f>E54+E84</f>
        <v>40108.13999999999</v>
      </c>
      <c r="H53" s="352"/>
    </row>
    <row r="54" spans="1:5" ht="30" customHeight="1">
      <c r="A54" s="353" t="s">
        <v>599</v>
      </c>
      <c r="B54" s="354" t="s">
        <v>600</v>
      </c>
      <c r="C54" s="355">
        <f>C55+C58+C78+C81</f>
        <v>89655.98124000001</v>
      </c>
      <c r="D54" s="355">
        <f>D55+D58+D78+D81</f>
        <v>48651.14000000001</v>
      </c>
      <c r="E54" s="355">
        <f>E55+E58+E78+E81</f>
        <v>40108.13999999999</v>
      </c>
    </row>
    <row r="55" spans="1:5" ht="15" customHeight="1">
      <c r="A55" s="356" t="s">
        <v>601</v>
      </c>
      <c r="B55" s="357" t="s">
        <v>602</v>
      </c>
      <c r="C55" s="358">
        <f>C56+C57</f>
        <v>30856.4</v>
      </c>
      <c r="D55" s="358">
        <f>D56+D57</f>
        <v>32417.300000000003</v>
      </c>
      <c r="E55" s="358">
        <f>E56+E57</f>
        <v>33915.2</v>
      </c>
    </row>
    <row r="56" spans="1:5" ht="30" customHeight="1" hidden="1">
      <c r="A56" s="359" t="s">
        <v>603</v>
      </c>
      <c r="B56" s="342" t="s">
        <v>604</v>
      </c>
      <c r="C56" s="360">
        <f>28602.8+3043.5-31646.3</f>
        <v>0</v>
      </c>
      <c r="D56" s="360">
        <f>30027.7+3193.5-33221.2</f>
        <v>0</v>
      </c>
      <c r="E56" s="360">
        <f>31482.6+3346-34828.6</f>
        <v>0</v>
      </c>
    </row>
    <row r="57" spans="1:5" ht="30" customHeight="1">
      <c r="A57" s="359" t="s">
        <v>605</v>
      </c>
      <c r="B57" s="342" t="s">
        <v>606</v>
      </c>
      <c r="C57" s="360">
        <f>23923.7+6932.7</f>
        <v>30856.4</v>
      </c>
      <c r="D57" s="360">
        <f>25137.7+7279.6</f>
        <v>32417.300000000003</v>
      </c>
      <c r="E57" s="360">
        <f>26298.5+7616.7</f>
        <v>33915.2</v>
      </c>
    </row>
    <row r="58" spans="1:5" ht="30" customHeight="1">
      <c r="A58" s="356" t="s">
        <v>607</v>
      </c>
      <c r="B58" s="357" t="s">
        <v>608</v>
      </c>
      <c r="C58" s="358">
        <f>SUM(C59:C77)</f>
        <v>58163.44124</v>
      </c>
      <c r="D58" s="358">
        <f>SUM(D59:D77)</f>
        <v>15569.9</v>
      </c>
      <c r="E58" s="358">
        <f>SUM(E59:E77)</f>
        <v>5506.1</v>
      </c>
    </row>
    <row r="59" spans="1:5" ht="60" customHeight="1" hidden="1">
      <c r="A59" s="359" t="s">
        <v>609</v>
      </c>
      <c r="B59" s="342" t="s">
        <v>610</v>
      </c>
      <c r="C59" s="360">
        <v>0</v>
      </c>
      <c r="D59" s="360">
        <v>0</v>
      </c>
      <c r="E59" s="360">
        <v>0</v>
      </c>
    </row>
    <row r="60" spans="1:5" ht="60" customHeight="1" hidden="1">
      <c r="A60" s="359" t="s">
        <v>609</v>
      </c>
      <c r="B60" s="361" t="s">
        <v>611</v>
      </c>
      <c r="C60" s="360">
        <v>0</v>
      </c>
      <c r="D60" s="360">
        <v>0</v>
      </c>
      <c r="E60" s="360">
        <v>0</v>
      </c>
    </row>
    <row r="61" spans="1:5" ht="75" customHeight="1" hidden="1">
      <c r="A61" s="362" t="s">
        <v>612</v>
      </c>
      <c r="B61" s="361" t="s">
        <v>613</v>
      </c>
      <c r="C61" s="360">
        <v>0</v>
      </c>
      <c r="D61" s="360">
        <v>0</v>
      </c>
      <c r="E61" s="360">
        <v>0</v>
      </c>
    </row>
    <row r="62" spans="1:5" ht="90" customHeight="1" hidden="1">
      <c r="A62" s="362" t="s">
        <v>612</v>
      </c>
      <c r="B62" s="361" t="s">
        <v>614</v>
      </c>
      <c r="C62" s="360">
        <v>0</v>
      </c>
      <c r="D62" s="360">
        <v>0</v>
      </c>
      <c r="E62" s="360">
        <v>0</v>
      </c>
    </row>
    <row r="63" spans="1:5" ht="105" customHeight="1" hidden="1">
      <c r="A63" s="362" t="s">
        <v>615</v>
      </c>
      <c r="B63" s="361" t="s">
        <v>616</v>
      </c>
      <c r="C63" s="360">
        <v>0</v>
      </c>
      <c r="D63" s="360">
        <f>37105.25811-37105.25811</f>
        <v>0</v>
      </c>
      <c r="E63" s="360">
        <v>0</v>
      </c>
    </row>
    <row r="64" spans="1:5" ht="75" customHeight="1">
      <c r="A64" s="363" t="s">
        <v>617</v>
      </c>
      <c r="B64" s="363" t="s">
        <v>618</v>
      </c>
      <c r="C64" s="360">
        <f>30647.47654-1019.31728+9735.97511</f>
        <v>39364.13437</v>
      </c>
      <c r="D64" s="360">
        <v>0</v>
      </c>
      <c r="E64" s="360">
        <v>0</v>
      </c>
    </row>
    <row r="65" spans="1:5" ht="90" customHeight="1">
      <c r="A65" s="363" t="s">
        <v>617</v>
      </c>
      <c r="B65" s="363" t="s">
        <v>619</v>
      </c>
      <c r="C65" s="360">
        <f>2029.75443+618.70544</f>
        <v>2648.4598699999997</v>
      </c>
      <c r="D65" s="360">
        <v>0</v>
      </c>
      <c r="E65" s="360">
        <v>0</v>
      </c>
    </row>
    <row r="66" spans="1:5" ht="30" customHeight="1">
      <c r="A66" s="362" t="s">
        <v>620</v>
      </c>
      <c r="B66" s="361" t="s">
        <v>621</v>
      </c>
      <c r="C66" s="360">
        <v>10000</v>
      </c>
      <c r="D66" s="360">
        <v>10000</v>
      </c>
      <c r="E66" s="360">
        <v>0</v>
      </c>
    </row>
    <row r="67" spans="1:5" ht="60" customHeight="1" hidden="1">
      <c r="A67" s="362" t="s">
        <v>622</v>
      </c>
      <c r="B67" s="361" t="s">
        <v>623</v>
      </c>
      <c r="C67" s="360">
        <v>0</v>
      </c>
      <c r="D67" s="360">
        <v>0</v>
      </c>
      <c r="E67" s="360">
        <v>0</v>
      </c>
    </row>
    <row r="68" spans="1:5" ht="90" customHeight="1">
      <c r="A68" s="362" t="s">
        <v>622</v>
      </c>
      <c r="B68" s="361" t="s">
        <v>624</v>
      </c>
      <c r="C68" s="360">
        <f>2884.4-185+273.9+71.3</f>
        <v>3044.6000000000004</v>
      </c>
      <c r="D68" s="360">
        <f>2884.4-185</f>
        <v>2699.4</v>
      </c>
      <c r="E68" s="360">
        <f>2884.4-185</f>
        <v>2699.4</v>
      </c>
    </row>
    <row r="69" spans="1:5" ht="60" customHeight="1" hidden="1">
      <c r="A69" s="362" t="s">
        <v>622</v>
      </c>
      <c r="B69" s="361" t="s">
        <v>625</v>
      </c>
      <c r="C69" s="360"/>
      <c r="D69" s="360"/>
      <c r="E69" s="360"/>
    </row>
    <row r="70" spans="1:5" ht="30" customHeight="1" hidden="1">
      <c r="A70" s="362" t="s">
        <v>622</v>
      </c>
      <c r="B70" s="361" t="s">
        <v>626</v>
      </c>
      <c r="C70" s="360"/>
      <c r="D70" s="360"/>
      <c r="E70" s="360"/>
    </row>
    <row r="71" spans="1:5" ht="75" customHeight="1">
      <c r="A71" s="362" t="s">
        <v>622</v>
      </c>
      <c r="B71" s="361" t="s">
        <v>627</v>
      </c>
      <c r="C71" s="360">
        <f>2101-0.86285</f>
        <v>2100.13715</v>
      </c>
      <c r="D71" s="360">
        <v>0</v>
      </c>
      <c r="E71" s="360">
        <v>0</v>
      </c>
    </row>
    <row r="72" spans="1:5" ht="30" customHeight="1">
      <c r="A72" s="362" t="s">
        <v>622</v>
      </c>
      <c r="B72" s="361" t="s">
        <v>628</v>
      </c>
      <c r="C72" s="360">
        <v>1000</v>
      </c>
      <c r="D72" s="360">
        <v>0</v>
      </c>
      <c r="E72" s="360">
        <v>0</v>
      </c>
    </row>
    <row r="73" spans="1:5" ht="30" customHeight="1">
      <c r="A73" s="362" t="s">
        <v>622</v>
      </c>
      <c r="B73" s="361" t="s">
        <v>629</v>
      </c>
      <c r="C73" s="360">
        <v>0</v>
      </c>
      <c r="D73" s="360">
        <v>2870.5</v>
      </c>
      <c r="E73" s="360">
        <v>2806.7</v>
      </c>
    </row>
    <row r="74" spans="1:5" ht="30" customHeight="1" hidden="1">
      <c r="A74" s="362" t="s">
        <v>622</v>
      </c>
      <c r="B74" s="361" t="s">
        <v>630</v>
      </c>
      <c r="C74" s="360"/>
      <c r="D74" s="360"/>
      <c r="E74" s="360"/>
    </row>
    <row r="75" spans="1:5" ht="30" customHeight="1">
      <c r="A75" s="362" t="s">
        <v>622</v>
      </c>
      <c r="B75" s="361" t="s">
        <v>631</v>
      </c>
      <c r="C75" s="360">
        <f>9.9-3.79015</f>
        <v>6.10985</v>
      </c>
      <c r="D75" s="360">
        <v>0</v>
      </c>
      <c r="E75" s="360">
        <v>0</v>
      </c>
    </row>
    <row r="76" spans="1:5" ht="45" customHeight="1" hidden="1">
      <c r="A76" s="362" t="s">
        <v>622</v>
      </c>
      <c r="B76" s="361" t="s">
        <v>632</v>
      </c>
      <c r="C76" s="360">
        <v>0</v>
      </c>
      <c r="D76" s="360">
        <v>0</v>
      </c>
      <c r="E76" s="360">
        <v>0</v>
      </c>
    </row>
    <row r="77" spans="1:5" ht="45" customHeight="1" hidden="1">
      <c r="A77" s="362" t="s">
        <v>622</v>
      </c>
      <c r="B77" s="361" t="s">
        <v>633</v>
      </c>
      <c r="C77" s="360">
        <v>0</v>
      </c>
      <c r="D77" s="360">
        <v>0</v>
      </c>
      <c r="E77" s="360">
        <v>0</v>
      </c>
    </row>
    <row r="78" spans="1:5" ht="15" customHeight="1">
      <c r="A78" s="356" t="s">
        <v>634</v>
      </c>
      <c r="B78" s="357" t="s">
        <v>635</v>
      </c>
      <c r="C78" s="358">
        <f>C80+C79</f>
        <v>636.14</v>
      </c>
      <c r="D78" s="358">
        <f>D80+D79</f>
        <v>663.9399999999999</v>
      </c>
      <c r="E78" s="358">
        <f>E80+E79</f>
        <v>686.8399999999999</v>
      </c>
    </row>
    <row r="79" spans="1:5" ht="60" customHeight="1">
      <c r="A79" s="359" t="s">
        <v>636</v>
      </c>
      <c r="B79" s="342" t="s">
        <v>637</v>
      </c>
      <c r="C79" s="360">
        <f>7.1-0.06</f>
        <v>7.04</v>
      </c>
      <c r="D79" s="360">
        <f>7.1-0.06</f>
        <v>7.04</v>
      </c>
      <c r="E79" s="360">
        <f>7.1-0.06</f>
        <v>7.04</v>
      </c>
    </row>
    <row r="80" spans="1:5" ht="30" customHeight="1">
      <c r="A80" s="359" t="s">
        <v>638</v>
      </c>
      <c r="B80" s="342" t="s">
        <v>639</v>
      </c>
      <c r="C80" s="360">
        <f>599.1+30</f>
        <v>629.1</v>
      </c>
      <c r="D80" s="360">
        <f>619.8+37.1</f>
        <v>656.9</v>
      </c>
      <c r="E80" s="360">
        <v>679.8</v>
      </c>
    </row>
    <row r="81" spans="1:5" ht="15" customHeight="1" hidden="1">
      <c r="A81" s="356" t="s">
        <v>640</v>
      </c>
      <c r="B81" s="357" t="s">
        <v>164</v>
      </c>
      <c r="C81" s="358">
        <f>C82+C83</f>
        <v>0</v>
      </c>
      <c r="D81" s="358">
        <f>D82+D83</f>
        <v>0</v>
      </c>
      <c r="E81" s="358">
        <f>E82+E83</f>
        <v>0</v>
      </c>
    </row>
    <row r="82" spans="1:5" ht="45" customHeight="1" hidden="1">
      <c r="A82" s="359" t="s">
        <v>641</v>
      </c>
      <c r="B82" s="342" t="s">
        <v>642</v>
      </c>
      <c r="C82" s="364">
        <v>0</v>
      </c>
      <c r="D82" s="364">
        <v>0</v>
      </c>
      <c r="E82" s="364">
        <v>0</v>
      </c>
    </row>
    <row r="83" spans="1:5" ht="75" customHeight="1" hidden="1">
      <c r="A83" s="359" t="s">
        <v>643</v>
      </c>
      <c r="B83" s="342" t="s">
        <v>644</v>
      </c>
      <c r="C83" s="364">
        <v>0</v>
      </c>
      <c r="D83" s="364">
        <v>0</v>
      </c>
      <c r="E83" s="364">
        <v>0</v>
      </c>
    </row>
    <row r="84" spans="1:5" ht="15" customHeight="1" hidden="1">
      <c r="A84" s="353" t="s">
        <v>645</v>
      </c>
      <c r="B84" s="354" t="s">
        <v>646</v>
      </c>
      <c r="C84" s="355">
        <f>C85</f>
        <v>0</v>
      </c>
      <c r="D84" s="355">
        <f>D85</f>
        <v>0</v>
      </c>
      <c r="E84" s="355">
        <f>E85</f>
        <v>0</v>
      </c>
    </row>
    <row r="85" spans="1:5" ht="30" customHeight="1" hidden="1">
      <c r="A85" s="359" t="s">
        <v>647</v>
      </c>
      <c r="B85" s="342" t="s">
        <v>648</v>
      </c>
      <c r="C85" s="360">
        <v>0</v>
      </c>
      <c r="D85" s="360">
        <v>0</v>
      </c>
      <c r="E85" s="360">
        <v>0</v>
      </c>
    </row>
    <row r="86" spans="1:5" ht="15" customHeight="1">
      <c r="A86" s="408" t="s">
        <v>649</v>
      </c>
      <c r="B86" s="408"/>
      <c r="C86" s="365">
        <f>C25+C53</f>
        <v>200421.96524</v>
      </c>
      <c r="D86" s="365">
        <f>D25+D53</f>
        <v>117105.049</v>
      </c>
      <c r="E86" s="365">
        <f>E25+E53</f>
        <v>108679.47099999999</v>
      </c>
    </row>
    <row r="87" spans="3:5" ht="12.75">
      <c r="C87" s="366"/>
      <c r="D87" s="366"/>
      <c r="E87" s="366"/>
    </row>
    <row r="88" spans="3:5" ht="12.75">
      <c r="C88" s="367"/>
      <c r="D88" s="367"/>
      <c r="E88" s="367"/>
    </row>
    <row r="89" spans="3:5" ht="12.75">
      <c r="C89" s="366"/>
      <c r="D89" s="366"/>
      <c r="E89" s="366"/>
    </row>
    <row r="90" spans="3:5" ht="12.75">
      <c r="C90" s="366"/>
      <c r="D90" s="366"/>
      <c r="E90" s="366"/>
    </row>
    <row r="91" spans="2:5" ht="12.75">
      <c r="B91" s="368"/>
      <c r="C91" s="366"/>
      <c r="D91" s="366"/>
      <c r="E91" s="366"/>
    </row>
    <row r="92" spans="3:5" ht="12.75">
      <c r="C92" s="366"/>
      <c r="D92" s="366"/>
      <c r="E92" s="366"/>
    </row>
  </sheetData>
  <sheetProtection/>
  <mergeCells count="17">
    <mergeCell ref="A18:E18"/>
    <mergeCell ref="A1:E1"/>
    <mergeCell ref="A2:E2"/>
    <mergeCell ref="A3:E3"/>
    <mergeCell ref="A4:E4"/>
    <mergeCell ref="A5:E5"/>
    <mergeCell ref="A9:E9"/>
    <mergeCell ref="A19:E19"/>
    <mergeCell ref="A21:A23"/>
    <mergeCell ref="B21:B23"/>
    <mergeCell ref="C21:E22"/>
    <mergeCell ref="A86:B86"/>
    <mergeCell ref="A10:E10"/>
    <mergeCell ref="A11:E11"/>
    <mergeCell ref="A12:E12"/>
    <mergeCell ref="A13:E13"/>
    <mergeCell ref="A17:E17"/>
  </mergeCells>
  <printOptions/>
  <pageMargins left="0.7" right="0.7" top="0.75" bottom="0.75" header="0.3" footer="0.3"/>
  <pageSetup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85"/>
  <sheetViews>
    <sheetView view="pageBreakPreview" zoomScaleNormal="115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3.7109375" style="85" customWidth="1"/>
    <col min="2" max="2" width="58.7109375" style="85" customWidth="1"/>
    <col min="3" max="3" width="12.7109375" style="85" customWidth="1"/>
    <col min="4" max="4" width="6.8515625" style="85" customWidth="1"/>
    <col min="5" max="5" width="9.7109375" style="85" customWidth="1"/>
    <col min="6" max="7" width="17.7109375" style="85" customWidth="1"/>
    <col min="8" max="8" width="17.7109375" style="86" customWidth="1"/>
    <col min="9" max="16384" width="9.140625" style="85" customWidth="1"/>
  </cols>
  <sheetData>
    <row r="1" spans="1:8" ht="15" customHeight="1">
      <c r="A1" s="409" t="s">
        <v>538</v>
      </c>
      <c r="B1" s="410"/>
      <c r="C1" s="410"/>
      <c r="D1" s="410"/>
      <c r="E1" s="410"/>
      <c r="F1" s="410"/>
      <c r="G1" s="410"/>
      <c r="H1" s="410"/>
    </row>
    <row r="2" spans="1:8" ht="15" customHeight="1">
      <c r="A2" s="409" t="s">
        <v>32</v>
      </c>
      <c r="B2" s="410"/>
      <c r="C2" s="410"/>
      <c r="D2" s="410"/>
      <c r="E2" s="410"/>
      <c r="F2" s="410"/>
      <c r="G2" s="410"/>
      <c r="H2" s="410"/>
    </row>
    <row r="3" spans="1:8" ht="15" customHeight="1">
      <c r="A3" s="409" t="s">
        <v>33</v>
      </c>
      <c r="B3" s="410"/>
      <c r="C3" s="410"/>
      <c r="D3" s="410"/>
      <c r="E3" s="410"/>
      <c r="F3" s="410"/>
      <c r="G3" s="410"/>
      <c r="H3" s="410"/>
    </row>
    <row r="4" spans="1:8" ht="15" customHeight="1">
      <c r="A4" s="409" t="s">
        <v>34</v>
      </c>
      <c r="B4" s="410"/>
      <c r="C4" s="410"/>
      <c r="D4" s="410"/>
      <c r="E4" s="410"/>
      <c r="F4" s="410"/>
      <c r="G4" s="410"/>
      <c r="H4" s="410"/>
    </row>
    <row r="5" spans="1:8" ht="15" customHeight="1">
      <c r="A5" s="411" t="s">
        <v>675</v>
      </c>
      <c r="B5" s="410"/>
      <c r="C5" s="410"/>
      <c r="D5" s="410"/>
      <c r="E5" s="410"/>
      <c r="F5" s="410"/>
      <c r="G5" s="410"/>
      <c r="H5" s="410"/>
    </row>
    <row r="6" ht="15" customHeight="1"/>
    <row r="7" ht="15" customHeight="1"/>
    <row r="8" ht="15" customHeight="1"/>
    <row r="9" spans="1:8" ht="15" customHeight="1">
      <c r="A9" s="409" t="s">
        <v>347</v>
      </c>
      <c r="B9" s="410"/>
      <c r="C9" s="410"/>
      <c r="D9" s="410"/>
      <c r="E9" s="410"/>
      <c r="F9" s="410"/>
      <c r="G9" s="410"/>
      <c r="H9" s="410"/>
    </row>
    <row r="10" spans="1:8" ht="15" customHeight="1">
      <c r="A10" s="409" t="s">
        <v>32</v>
      </c>
      <c r="B10" s="410"/>
      <c r="C10" s="410"/>
      <c r="D10" s="410"/>
      <c r="E10" s="410"/>
      <c r="F10" s="410"/>
      <c r="G10" s="410"/>
      <c r="H10" s="410"/>
    </row>
    <row r="11" spans="1:8" ht="15" customHeight="1">
      <c r="A11" s="409" t="s">
        <v>33</v>
      </c>
      <c r="B11" s="410"/>
      <c r="C11" s="410"/>
      <c r="D11" s="410"/>
      <c r="E11" s="410"/>
      <c r="F11" s="410"/>
      <c r="G11" s="410"/>
      <c r="H11" s="410"/>
    </row>
    <row r="12" spans="1:8" ht="15" customHeight="1">
      <c r="A12" s="409" t="s">
        <v>34</v>
      </c>
      <c r="B12" s="410"/>
      <c r="C12" s="410"/>
      <c r="D12" s="410"/>
      <c r="E12" s="410"/>
      <c r="F12" s="410"/>
      <c r="G12" s="410"/>
      <c r="H12" s="410"/>
    </row>
    <row r="13" spans="1:8" ht="15" customHeight="1">
      <c r="A13" s="411" t="s">
        <v>537</v>
      </c>
      <c r="B13" s="410"/>
      <c r="C13" s="410"/>
      <c r="D13" s="410"/>
      <c r="E13" s="410"/>
      <c r="F13" s="410"/>
      <c r="G13" s="410"/>
      <c r="H13" s="410"/>
    </row>
    <row r="14" ht="15" customHeight="1"/>
    <row r="15" ht="15" customHeight="1"/>
    <row r="16" ht="15" customHeight="1"/>
    <row r="17" spans="1:8" ht="15" customHeight="1">
      <c r="A17" s="415" t="s">
        <v>42</v>
      </c>
      <c r="B17" s="415"/>
      <c r="C17" s="415"/>
      <c r="D17" s="415"/>
      <c r="E17" s="415"/>
      <c r="F17" s="415"/>
      <c r="G17" s="415"/>
      <c r="H17" s="415"/>
    </row>
    <row r="18" spans="1:8" ht="15" customHeight="1">
      <c r="A18" s="415" t="s">
        <v>43</v>
      </c>
      <c r="B18" s="415"/>
      <c r="C18" s="415"/>
      <c r="D18" s="415"/>
      <c r="E18" s="415"/>
      <c r="F18" s="415"/>
      <c r="G18" s="415"/>
      <c r="H18" s="415"/>
    </row>
    <row r="19" spans="1:8" ht="15" customHeight="1">
      <c r="A19" s="415" t="s">
        <v>44</v>
      </c>
      <c r="B19" s="415"/>
      <c r="C19" s="415"/>
      <c r="D19" s="415"/>
      <c r="E19" s="415"/>
      <c r="F19" s="415"/>
      <c r="G19" s="415"/>
      <c r="H19" s="415"/>
    </row>
    <row r="20" spans="1:8" ht="15" customHeight="1">
      <c r="A20" s="415" t="s">
        <v>45</v>
      </c>
      <c r="B20" s="415"/>
      <c r="C20" s="415"/>
      <c r="D20" s="415"/>
      <c r="E20" s="415"/>
      <c r="F20" s="415"/>
      <c r="G20" s="415"/>
      <c r="H20" s="415"/>
    </row>
    <row r="21" spans="1:8" ht="15" customHeight="1">
      <c r="A21" s="416" t="s">
        <v>528</v>
      </c>
      <c r="B21" s="416"/>
      <c r="C21" s="416"/>
      <c r="D21" s="416"/>
      <c r="E21" s="416"/>
      <c r="F21" s="416"/>
      <c r="G21" s="416"/>
      <c r="H21" s="416"/>
    </row>
    <row r="22" spans="1:8" ht="15" customHeight="1">
      <c r="A22" s="134"/>
      <c r="B22" s="134"/>
      <c r="C22" s="134"/>
      <c r="D22" s="134"/>
      <c r="E22" s="134"/>
      <c r="F22" s="134"/>
      <c r="G22" s="134"/>
      <c r="H22" s="134"/>
    </row>
    <row r="23" spans="1:8" s="78" customFormat="1" ht="30" customHeight="1">
      <c r="A23" s="425" t="s">
        <v>37</v>
      </c>
      <c r="B23" s="420" t="s">
        <v>46</v>
      </c>
      <c r="C23" s="420" t="s">
        <v>256</v>
      </c>
      <c r="D23" s="420" t="s">
        <v>255</v>
      </c>
      <c r="E23" s="420" t="s">
        <v>49</v>
      </c>
      <c r="F23" s="422" t="s">
        <v>35</v>
      </c>
      <c r="G23" s="423"/>
      <c r="H23" s="424"/>
    </row>
    <row r="24" spans="1:8" s="78" customFormat="1" ht="30" customHeight="1">
      <c r="A24" s="421"/>
      <c r="B24" s="421"/>
      <c r="C24" s="421"/>
      <c r="D24" s="421"/>
      <c r="E24" s="421"/>
      <c r="F24" s="54" t="s">
        <v>336</v>
      </c>
      <c r="G24" s="54" t="s">
        <v>364</v>
      </c>
      <c r="H24" s="54" t="s">
        <v>529</v>
      </c>
    </row>
    <row r="25" spans="1:8" s="78" customFormat="1" ht="15" customHeight="1">
      <c r="A25" s="11" t="s">
        <v>38</v>
      </c>
      <c r="B25" s="13">
        <v>2</v>
      </c>
      <c r="C25" s="13">
        <v>3</v>
      </c>
      <c r="D25" s="13">
        <v>4</v>
      </c>
      <c r="E25" s="13">
        <v>5</v>
      </c>
      <c r="F25" s="54">
        <v>6</v>
      </c>
      <c r="G25" s="54">
        <v>7</v>
      </c>
      <c r="H25" s="54">
        <v>8</v>
      </c>
    </row>
    <row r="26" spans="1:8" s="78" customFormat="1" ht="15" customHeight="1">
      <c r="A26" s="87"/>
      <c r="B26" s="417" t="s">
        <v>50</v>
      </c>
      <c r="C26" s="418"/>
      <c r="D26" s="418"/>
      <c r="E26" s="419"/>
      <c r="F26" s="88">
        <f>F27+F34+F44+F91+F111+F129+F141+F167+F174+F187+F198+F211+F232+F246+F308+F321+F349+F356</f>
        <v>173864.14856000003</v>
      </c>
      <c r="G26" s="88">
        <f>G27+G34+G44+G91+G111+G129+G141+G167+G174+G187+G198+G211+G232+G246+G308+G321+G349+G356</f>
        <v>31584.445</v>
      </c>
      <c r="H26" s="88">
        <f>H27+H34+H44+H91+H111+H129+H141+H167+H174+H187+H198+H211+H232+H246+H308+H321+H349+H356</f>
        <v>3439.432</v>
      </c>
    </row>
    <row r="27" spans="1:8" s="78" customFormat="1" ht="45" customHeight="1">
      <c r="A27" s="89">
        <v>1</v>
      </c>
      <c r="B27" s="233" t="s">
        <v>530</v>
      </c>
      <c r="C27" s="90" t="s">
        <v>244</v>
      </c>
      <c r="D27" s="91"/>
      <c r="E27" s="91"/>
      <c r="F27" s="92">
        <f aca="true" t="shared" si="0" ref="F27:H28">F28</f>
        <v>100</v>
      </c>
      <c r="G27" s="92">
        <f t="shared" si="0"/>
        <v>120</v>
      </c>
      <c r="H27" s="92">
        <f t="shared" si="0"/>
        <v>150</v>
      </c>
    </row>
    <row r="28" spans="1:8" s="78" customFormat="1" ht="15" customHeight="1">
      <c r="A28" s="316"/>
      <c r="B28" s="249" t="s">
        <v>370</v>
      </c>
      <c r="C28" s="138" t="s">
        <v>371</v>
      </c>
      <c r="D28" s="200"/>
      <c r="E28" s="200"/>
      <c r="F28" s="315">
        <f t="shared" si="0"/>
        <v>100</v>
      </c>
      <c r="G28" s="315">
        <f t="shared" si="0"/>
        <v>120</v>
      </c>
      <c r="H28" s="315">
        <f t="shared" si="0"/>
        <v>150</v>
      </c>
    </row>
    <row r="29" spans="1:8" s="78" customFormat="1" ht="105" customHeight="1">
      <c r="A29" s="93"/>
      <c r="B29" s="234" t="s">
        <v>520</v>
      </c>
      <c r="C29" s="94" t="s">
        <v>372</v>
      </c>
      <c r="D29" s="95"/>
      <c r="E29" s="95"/>
      <c r="F29" s="96">
        <f aca="true" t="shared" si="1" ref="F29:H32">F30</f>
        <v>100</v>
      </c>
      <c r="G29" s="96">
        <f t="shared" si="1"/>
        <v>120</v>
      </c>
      <c r="H29" s="96">
        <f t="shared" si="1"/>
        <v>150</v>
      </c>
    </row>
    <row r="30" spans="1:8" s="78" customFormat="1" ht="75" customHeight="1">
      <c r="A30" s="214"/>
      <c r="B30" s="255" t="s">
        <v>243</v>
      </c>
      <c r="C30" s="209" t="s">
        <v>373</v>
      </c>
      <c r="D30" s="210"/>
      <c r="E30" s="210"/>
      <c r="F30" s="256">
        <f t="shared" si="1"/>
        <v>100</v>
      </c>
      <c r="G30" s="256">
        <f t="shared" si="1"/>
        <v>120</v>
      </c>
      <c r="H30" s="256">
        <f t="shared" si="1"/>
        <v>150</v>
      </c>
    </row>
    <row r="31" spans="1:8" s="78" customFormat="1" ht="30" customHeight="1">
      <c r="A31" s="32"/>
      <c r="B31" s="150" t="s">
        <v>53</v>
      </c>
      <c r="C31" s="30" t="s">
        <v>373</v>
      </c>
      <c r="D31" s="31">
        <v>200</v>
      </c>
      <c r="E31" s="31"/>
      <c r="F31" s="97">
        <f t="shared" si="1"/>
        <v>100</v>
      </c>
      <c r="G31" s="97">
        <f t="shared" si="1"/>
        <v>120</v>
      </c>
      <c r="H31" s="97">
        <f t="shared" si="1"/>
        <v>150</v>
      </c>
    </row>
    <row r="32" spans="1:8" s="78" customFormat="1" ht="30" customHeight="1">
      <c r="A32" s="32"/>
      <c r="B32" s="235" t="s">
        <v>54</v>
      </c>
      <c r="C32" s="30" t="s">
        <v>373</v>
      </c>
      <c r="D32" s="30" t="s">
        <v>55</v>
      </c>
      <c r="E32" s="30"/>
      <c r="F32" s="98">
        <f t="shared" si="1"/>
        <v>100</v>
      </c>
      <c r="G32" s="98">
        <f t="shared" si="1"/>
        <v>120</v>
      </c>
      <c r="H32" s="98">
        <f t="shared" si="1"/>
        <v>150</v>
      </c>
    </row>
    <row r="33" spans="1:8" s="78" customFormat="1" ht="45" customHeight="1">
      <c r="A33" s="32"/>
      <c r="B33" s="235" t="s">
        <v>9</v>
      </c>
      <c r="C33" s="30" t="s">
        <v>373</v>
      </c>
      <c r="D33" s="30" t="s">
        <v>55</v>
      </c>
      <c r="E33" s="30" t="s">
        <v>157</v>
      </c>
      <c r="F33" s="98">
        <v>100</v>
      </c>
      <c r="G33" s="98">
        <v>120</v>
      </c>
      <c r="H33" s="98">
        <v>150</v>
      </c>
    </row>
    <row r="34" spans="1:8" ht="45" customHeight="1">
      <c r="A34" s="89">
        <v>2</v>
      </c>
      <c r="B34" s="233" t="s">
        <v>337</v>
      </c>
      <c r="C34" s="90" t="s">
        <v>51</v>
      </c>
      <c r="D34" s="91"/>
      <c r="E34" s="91"/>
      <c r="F34" s="92">
        <f aca="true" t="shared" si="2" ref="F34:H35">F35</f>
        <v>400</v>
      </c>
      <c r="G34" s="92">
        <f t="shared" si="2"/>
        <v>400</v>
      </c>
      <c r="H34" s="92">
        <f t="shared" si="2"/>
        <v>0</v>
      </c>
    </row>
    <row r="35" spans="1:8" ht="15" customHeight="1">
      <c r="A35" s="316"/>
      <c r="B35" s="249" t="s">
        <v>370</v>
      </c>
      <c r="C35" s="138" t="s">
        <v>374</v>
      </c>
      <c r="D35" s="137"/>
      <c r="E35" s="137"/>
      <c r="F35" s="315">
        <f t="shared" si="2"/>
        <v>400</v>
      </c>
      <c r="G35" s="315">
        <f t="shared" si="2"/>
        <v>400</v>
      </c>
      <c r="H35" s="315">
        <f t="shared" si="2"/>
        <v>0</v>
      </c>
    </row>
    <row r="36" spans="1:8" ht="30" customHeight="1">
      <c r="A36" s="93"/>
      <c r="B36" s="234" t="s">
        <v>375</v>
      </c>
      <c r="C36" s="94" t="s">
        <v>376</v>
      </c>
      <c r="D36" s="95"/>
      <c r="E36" s="95"/>
      <c r="F36" s="96">
        <f aca="true" t="shared" si="3" ref="F36:H42">F37</f>
        <v>400</v>
      </c>
      <c r="G36" s="96">
        <f t="shared" si="3"/>
        <v>400</v>
      </c>
      <c r="H36" s="96">
        <f t="shared" si="3"/>
        <v>0</v>
      </c>
    </row>
    <row r="37" spans="1:8" ht="30" customHeight="1">
      <c r="A37" s="214"/>
      <c r="B37" s="255" t="s">
        <v>52</v>
      </c>
      <c r="C37" s="209" t="s">
        <v>377</v>
      </c>
      <c r="D37" s="210"/>
      <c r="E37" s="210"/>
      <c r="F37" s="256">
        <f>F38+F41</f>
        <v>400</v>
      </c>
      <c r="G37" s="256">
        <f>G38+G41</f>
        <v>400</v>
      </c>
      <c r="H37" s="256">
        <f>H38+H41</f>
        <v>0</v>
      </c>
    </row>
    <row r="38" spans="1:8" ht="60" customHeight="1">
      <c r="A38" s="32"/>
      <c r="B38" s="235" t="s">
        <v>76</v>
      </c>
      <c r="C38" s="30" t="s">
        <v>377</v>
      </c>
      <c r="D38" s="31">
        <v>100</v>
      </c>
      <c r="E38" s="31"/>
      <c r="F38" s="97">
        <f t="shared" si="3"/>
        <v>31</v>
      </c>
      <c r="G38" s="97">
        <f t="shared" si="3"/>
        <v>31</v>
      </c>
      <c r="H38" s="97">
        <f t="shared" si="3"/>
        <v>0</v>
      </c>
    </row>
    <row r="39" spans="1:8" ht="30" customHeight="1">
      <c r="A39" s="32"/>
      <c r="B39" s="235" t="s">
        <v>155</v>
      </c>
      <c r="C39" s="30" t="s">
        <v>377</v>
      </c>
      <c r="D39" s="30" t="s">
        <v>156</v>
      </c>
      <c r="E39" s="30"/>
      <c r="F39" s="98">
        <f t="shared" si="3"/>
        <v>31</v>
      </c>
      <c r="G39" s="98">
        <f t="shared" si="3"/>
        <v>31</v>
      </c>
      <c r="H39" s="98">
        <f t="shared" si="3"/>
        <v>0</v>
      </c>
    </row>
    <row r="40" spans="1:8" ht="15" customHeight="1">
      <c r="A40" s="32"/>
      <c r="B40" s="235" t="s">
        <v>56</v>
      </c>
      <c r="C40" s="30" t="s">
        <v>377</v>
      </c>
      <c r="D40" s="30" t="s">
        <v>156</v>
      </c>
      <c r="E40" s="30" t="s">
        <v>57</v>
      </c>
      <c r="F40" s="98">
        <v>31</v>
      </c>
      <c r="G40" s="98">
        <v>31</v>
      </c>
      <c r="H40" s="98">
        <v>0</v>
      </c>
    </row>
    <row r="41" spans="1:8" ht="30" customHeight="1">
      <c r="A41" s="32"/>
      <c r="B41" s="150" t="s">
        <v>53</v>
      </c>
      <c r="C41" s="30" t="s">
        <v>377</v>
      </c>
      <c r="D41" s="31">
        <v>200</v>
      </c>
      <c r="E41" s="31"/>
      <c r="F41" s="97">
        <f t="shared" si="3"/>
        <v>369</v>
      </c>
      <c r="G41" s="97">
        <f t="shared" si="3"/>
        <v>369</v>
      </c>
      <c r="H41" s="97">
        <f t="shared" si="3"/>
        <v>0</v>
      </c>
    </row>
    <row r="42" spans="1:8" ht="30" customHeight="1">
      <c r="A42" s="32"/>
      <c r="B42" s="235" t="s">
        <v>54</v>
      </c>
      <c r="C42" s="30" t="s">
        <v>377</v>
      </c>
      <c r="D42" s="30" t="s">
        <v>55</v>
      </c>
      <c r="E42" s="30"/>
      <c r="F42" s="98">
        <f t="shared" si="3"/>
        <v>369</v>
      </c>
      <c r="G42" s="98">
        <f t="shared" si="3"/>
        <v>369</v>
      </c>
      <c r="H42" s="98">
        <f t="shared" si="3"/>
        <v>0</v>
      </c>
    </row>
    <row r="43" spans="1:8" ht="15" customHeight="1">
      <c r="A43" s="32"/>
      <c r="B43" s="235" t="s">
        <v>56</v>
      </c>
      <c r="C43" s="30" t="s">
        <v>377</v>
      </c>
      <c r="D43" s="30" t="s">
        <v>55</v>
      </c>
      <c r="E43" s="30" t="s">
        <v>57</v>
      </c>
      <c r="F43" s="98">
        <f>400-31</f>
        <v>369</v>
      </c>
      <c r="G43" s="98">
        <f>400-31</f>
        <v>369</v>
      </c>
      <c r="H43" s="98">
        <v>0</v>
      </c>
    </row>
    <row r="44" spans="1:8" ht="45" customHeight="1">
      <c r="A44" s="89">
        <v>3</v>
      </c>
      <c r="B44" s="233" t="s">
        <v>270</v>
      </c>
      <c r="C44" s="90" t="s">
        <v>58</v>
      </c>
      <c r="D44" s="91" t="s">
        <v>59</v>
      </c>
      <c r="E44" s="91"/>
      <c r="F44" s="92">
        <f>F45+F59</f>
        <v>47594.553850000004</v>
      </c>
      <c r="G44" s="92">
        <f>G45+G59</f>
        <v>0</v>
      </c>
      <c r="H44" s="92">
        <f>H45+H59</f>
        <v>0</v>
      </c>
    </row>
    <row r="45" spans="1:8" ht="15" customHeight="1">
      <c r="A45" s="316"/>
      <c r="B45" s="249" t="s">
        <v>447</v>
      </c>
      <c r="C45" s="138" t="s">
        <v>271</v>
      </c>
      <c r="D45" s="137"/>
      <c r="E45" s="137"/>
      <c r="F45" s="315">
        <f>F46</f>
        <v>39663.40871</v>
      </c>
      <c r="G45" s="315">
        <f>G46</f>
        <v>0</v>
      </c>
      <c r="H45" s="315">
        <f>H46</f>
        <v>0</v>
      </c>
    </row>
    <row r="46" spans="1:8" ht="30" customHeight="1">
      <c r="A46" s="140"/>
      <c r="B46" s="253" t="s">
        <v>350</v>
      </c>
      <c r="C46" s="132" t="s">
        <v>470</v>
      </c>
      <c r="D46" s="132"/>
      <c r="E46" s="132"/>
      <c r="F46" s="133">
        <f>F47+F51+F55</f>
        <v>39663.40871</v>
      </c>
      <c r="G46" s="133">
        <f>G47+G51+G55</f>
        <v>0</v>
      </c>
      <c r="H46" s="133">
        <f>H47+H51+H55</f>
        <v>0</v>
      </c>
    </row>
    <row r="47" spans="1:8" ht="30" customHeight="1" hidden="1">
      <c r="A47" s="214"/>
      <c r="B47" s="259" t="s">
        <v>358</v>
      </c>
      <c r="C47" s="209" t="s">
        <v>471</v>
      </c>
      <c r="D47" s="210"/>
      <c r="E47" s="210"/>
      <c r="F47" s="257">
        <f aca="true" t="shared" si="4" ref="F47:H49">F48</f>
        <v>0</v>
      </c>
      <c r="G47" s="257">
        <f t="shared" si="4"/>
        <v>0</v>
      </c>
      <c r="H47" s="257">
        <f t="shared" si="4"/>
        <v>0</v>
      </c>
    </row>
    <row r="48" spans="1:8" ht="30" customHeight="1" hidden="1">
      <c r="A48" s="32"/>
      <c r="B48" s="242" t="s">
        <v>60</v>
      </c>
      <c r="C48" s="30" t="s">
        <v>471</v>
      </c>
      <c r="D48" s="31">
        <v>400</v>
      </c>
      <c r="E48" s="31"/>
      <c r="F48" s="98">
        <f t="shared" si="4"/>
        <v>0</v>
      </c>
      <c r="G48" s="98">
        <f t="shared" si="4"/>
        <v>0</v>
      </c>
      <c r="H48" s="98">
        <f t="shared" si="4"/>
        <v>0</v>
      </c>
    </row>
    <row r="49" spans="1:8" ht="15" customHeight="1" hidden="1">
      <c r="A49" s="32"/>
      <c r="B49" s="235" t="s">
        <v>61</v>
      </c>
      <c r="C49" s="30" t="s">
        <v>471</v>
      </c>
      <c r="D49" s="30" t="s">
        <v>62</v>
      </c>
      <c r="E49" s="30"/>
      <c r="F49" s="97">
        <f t="shared" si="4"/>
        <v>0</v>
      </c>
      <c r="G49" s="97">
        <f t="shared" si="4"/>
        <v>0</v>
      </c>
      <c r="H49" s="97">
        <f t="shared" si="4"/>
        <v>0</v>
      </c>
    </row>
    <row r="50" spans="1:8" ht="15" customHeight="1" hidden="1">
      <c r="A50" s="32"/>
      <c r="B50" s="235" t="s">
        <v>63</v>
      </c>
      <c r="C50" s="30" t="s">
        <v>471</v>
      </c>
      <c r="D50" s="30" t="s">
        <v>62</v>
      </c>
      <c r="E50" s="30" t="s">
        <v>64</v>
      </c>
      <c r="F50" s="98">
        <v>0</v>
      </c>
      <c r="G50" s="98">
        <f>37105.25811-37105.25811</f>
        <v>0</v>
      </c>
      <c r="H50" s="98">
        <v>0</v>
      </c>
    </row>
    <row r="51" spans="1:8" ht="30" customHeight="1">
      <c r="A51" s="214"/>
      <c r="B51" s="259" t="s">
        <v>359</v>
      </c>
      <c r="C51" s="209" t="s">
        <v>472</v>
      </c>
      <c r="D51" s="210"/>
      <c r="E51" s="210"/>
      <c r="F51" s="257">
        <f aca="true" t="shared" si="5" ref="F51:H53">F52</f>
        <v>39364.13437</v>
      </c>
      <c r="G51" s="257">
        <f t="shared" si="5"/>
        <v>0</v>
      </c>
      <c r="H51" s="257">
        <f t="shared" si="5"/>
        <v>0</v>
      </c>
    </row>
    <row r="52" spans="1:8" ht="30" customHeight="1">
      <c r="A52" s="32"/>
      <c r="B52" s="242" t="s">
        <v>60</v>
      </c>
      <c r="C52" s="30" t="s">
        <v>472</v>
      </c>
      <c r="D52" s="31">
        <v>400</v>
      </c>
      <c r="E52" s="31"/>
      <c r="F52" s="98">
        <f t="shared" si="5"/>
        <v>39364.13437</v>
      </c>
      <c r="G52" s="98">
        <f t="shared" si="5"/>
        <v>0</v>
      </c>
      <c r="H52" s="98">
        <f t="shared" si="5"/>
        <v>0</v>
      </c>
    </row>
    <row r="53" spans="1:8" ht="15" customHeight="1">
      <c r="A53" s="32"/>
      <c r="B53" s="235" t="s">
        <v>61</v>
      </c>
      <c r="C53" s="30" t="s">
        <v>472</v>
      </c>
      <c r="D53" s="30" t="s">
        <v>62</v>
      </c>
      <c r="E53" s="30"/>
      <c r="F53" s="97">
        <f t="shared" si="5"/>
        <v>39364.13437</v>
      </c>
      <c r="G53" s="97">
        <f t="shared" si="5"/>
        <v>0</v>
      </c>
      <c r="H53" s="97">
        <f t="shared" si="5"/>
        <v>0</v>
      </c>
    </row>
    <row r="54" spans="1:8" ht="15" customHeight="1">
      <c r="A54" s="32"/>
      <c r="B54" s="235" t="s">
        <v>63</v>
      </c>
      <c r="C54" s="30" t="s">
        <v>472</v>
      </c>
      <c r="D54" s="30" t="s">
        <v>62</v>
      </c>
      <c r="E54" s="30" t="s">
        <v>64</v>
      </c>
      <c r="F54" s="98">
        <f>30647.47654-1019.31728+9735.97511</f>
        <v>39364.13437</v>
      </c>
      <c r="G54" s="98">
        <v>0</v>
      </c>
      <c r="H54" s="98">
        <v>0</v>
      </c>
    </row>
    <row r="55" spans="1:8" ht="30" customHeight="1">
      <c r="A55" s="214"/>
      <c r="B55" s="259" t="s">
        <v>346</v>
      </c>
      <c r="C55" s="209" t="s">
        <v>473</v>
      </c>
      <c r="D55" s="210"/>
      <c r="E55" s="210"/>
      <c r="F55" s="257">
        <f aca="true" t="shared" si="6" ref="F55:H57">F56</f>
        <v>299.27434</v>
      </c>
      <c r="G55" s="257">
        <f t="shared" si="6"/>
        <v>0</v>
      </c>
      <c r="H55" s="257">
        <f t="shared" si="6"/>
        <v>0</v>
      </c>
    </row>
    <row r="56" spans="1:8" ht="30" customHeight="1">
      <c r="A56" s="32"/>
      <c r="B56" s="242" t="s">
        <v>60</v>
      </c>
      <c r="C56" s="30" t="s">
        <v>473</v>
      </c>
      <c r="D56" s="31">
        <v>400</v>
      </c>
      <c r="E56" s="31"/>
      <c r="F56" s="98">
        <f t="shared" si="6"/>
        <v>299.27434</v>
      </c>
      <c r="G56" s="98">
        <f t="shared" si="6"/>
        <v>0</v>
      </c>
      <c r="H56" s="98">
        <f t="shared" si="6"/>
        <v>0</v>
      </c>
    </row>
    <row r="57" spans="1:8" ht="15" customHeight="1">
      <c r="A57" s="32"/>
      <c r="B57" s="235" t="s">
        <v>61</v>
      </c>
      <c r="C57" s="30" t="s">
        <v>473</v>
      </c>
      <c r="D57" s="30" t="s">
        <v>62</v>
      </c>
      <c r="E57" s="30"/>
      <c r="F57" s="97">
        <f t="shared" si="6"/>
        <v>299.27434</v>
      </c>
      <c r="G57" s="97">
        <f t="shared" si="6"/>
        <v>0</v>
      </c>
      <c r="H57" s="97">
        <f t="shared" si="6"/>
        <v>0</v>
      </c>
    </row>
    <row r="58" spans="1:8" ht="15" customHeight="1">
      <c r="A58" s="32"/>
      <c r="B58" s="235" t="s">
        <v>63</v>
      </c>
      <c r="C58" s="30" t="s">
        <v>473</v>
      </c>
      <c r="D58" s="30" t="s">
        <v>62</v>
      </c>
      <c r="E58" s="30" t="s">
        <v>64</v>
      </c>
      <c r="F58" s="98">
        <f>281.64172+17.63262</f>
        <v>299.27434</v>
      </c>
      <c r="G58" s="98">
        <v>0</v>
      </c>
      <c r="H58" s="98">
        <v>0</v>
      </c>
    </row>
    <row r="59" spans="1:8" ht="15" customHeight="1">
      <c r="A59" s="99"/>
      <c r="B59" s="239" t="s">
        <v>370</v>
      </c>
      <c r="C59" s="100" t="s">
        <v>474</v>
      </c>
      <c r="D59" s="100"/>
      <c r="E59" s="100"/>
      <c r="F59" s="102">
        <f>F60+F68+F80+F86</f>
        <v>7931.14514</v>
      </c>
      <c r="G59" s="102">
        <f>G60+G68+G80+G86</f>
        <v>0</v>
      </c>
      <c r="H59" s="102">
        <f>H60+H68+H80+H86</f>
        <v>0</v>
      </c>
    </row>
    <row r="60" spans="1:8" ht="30" customHeight="1">
      <c r="A60" s="103"/>
      <c r="B60" s="236" t="s">
        <v>475</v>
      </c>
      <c r="C60" s="94" t="s">
        <v>476</v>
      </c>
      <c r="D60" s="94"/>
      <c r="E60" s="94"/>
      <c r="F60" s="96">
        <f>F61</f>
        <v>1119.50847</v>
      </c>
      <c r="G60" s="96">
        <f>G61</f>
        <v>0</v>
      </c>
      <c r="H60" s="96">
        <f>H61</f>
        <v>0</v>
      </c>
    </row>
    <row r="61" spans="1:8" ht="30" customHeight="1">
      <c r="A61" s="214"/>
      <c r="B61" s="259" t="s">
        <v>66</v>
      </c>
      <c r="C61" s="209" t="s">
        <v>477</v>
      </c>
      <c r="D61" s="209"/>
      <c r="E61" s="209"/>
      <c r="F61" s="256">
        <f>F62+F65</f>
        <v>1119.50847</v>
      </c>
      <c r="G61" s="256">
        <f>G62+G65</f>
        <v>0</v>
      </c>
      <c r="H61" s="256">
        <f>H62+H65</f>
        <v>0</v>
      </c>
    </row>
    <row r="62" spans="1:8" ht="30" customHeight="1">
      <c r="A62" s="32"/>
      <c r="B62" s="242" t="s">
        <v>53</v>
      </c>
      <c r="C62" s="30" t="s">
        <v>477</v>
      </c>
      <c r="D62" s="30" t="s">
        <v>67</v>
      </c>
      <c r="E62" s="30"/>
      <c r="F62" s="97">
        <f aca="true" t="shared" si="7" ref="F62:H63">F63</f>
        <v>1119.50847</v>
      </c>
      <c r="G62" s="97">
        <f t="shared" si="7"/>
        <v>0</v>
      </c>
      <c r="H62" s="97">
        <f t="shared" si="7"/>
        <v>0</v>
      </c>
    </row>
    <row r="63" spans="1:8" ht="30" customHeight="1">
      <c r="A63" s="32"/>
      <c r="B63" s="235" t="s">
        <v>54</v>
      </c>
      <c r="C63" s="30" t="s">
        <v>477</v>
      </c>
      <c r="D63" s="30" t="s">
        <v>55</v>
      </c>
      <c r="E63" s="30"/>
      <c r="F63" s="97">
        <f t="shared" si="7"/>
        <v>1119.50847</v>
      </c>
      <c r="G63" s="97">
        <f t="shared" si="7"/>
        <v>0</v>
      </c>
      <c r="H63" s="97">
        <f t="shared" si="7"/>
        <v>0</v>
      </c>
    </row>
    <row r="64" spans="1:8" ht="15" customHeight="1">
      <c r="A64" s="32"/>
      <c r="B64" s="235" t="s">
        <v>63</v>
      </c>
      <c r="C64" s="30" t="s">
        <v>477</v>
      </c>
      <c r="D64" s="30" t="s">
        <v>55</v>
      </c>
      <c r="E64" s="30" t="s">
        <v>64</v>
      </c>
      <c r="F64" s="97">
        <f>1092.288+27.22047</f>
        <v>1119.50847</v>
      </c>
      <c r="G64" s="97">
        <v>0</v>
      </c>
      <c r="H64" s="97">
        <v>0</v>
      </c>
    </row>
    <row r="65" spans="1:8" ht="30" customHeight="1" hidden="1">
      <c r="A65" s="32"/>
      <c r="B65" s="241" t="s">
        <v>68</v>
      </c>
      <c r="C65" s="30" t="s">
        <v>477</v>
      </c>
      <c r="D65" s="30" t="s">
        <v>69</v>
      </c>
      <c r="E65" s="30"/>
      <c r="F65" s="97">
        <f aca="true" t="shared" si="8" ref="F65:H66">F66</f>
        <v>0</v>
      </c>
      <c r="G65" s="97">
        <f t="shared" si="8"/>
        <v>0</v>
      </c>
      <c r="H65" s="97">
        <f t="shared" si="8"/>
        <v>0</v>
      </c>
    </row>
    <row r="66" spans="1:8" ht="30" customHeight="1" hidden="1">
      <c r="A66" s="32"/>
      <c r="B66" s="235" t="s">
        <v>70</v>
      </c>
      <c r="C66" s="30" t="s">
        <v>477</v>
      </c>
      <c r="D66" s="30" t="s">
        <v>71</v>
      </c>
      <c r="E66" s="30"/>
      <c r="F66" s="97">
        <f t="shared" si="8"/>
        <v>0</v>
      </c>
      <c r="G66" s="97">
        <f t="shared" si="8"/>
        <v>0</v>
      </c>
      <c r="H66" s="97">
        <f t="shared" si="8"/>
        <v>0</v>
      </c>
    </row>
    <row r="67" spans="1:8" ht="15" customHeight="1" hidden="1">
      <c r="A67" s="32"/>
      <c r="B67" s="235" t="s">
        <v>63</v>
      </c>
      <c r="C67" s="30" t="s">
        <v>477</v>
      </c>
      <c r="D67" s="30" t="s">
        <v>71</v>
      </c>
      <c r="E67" s="30" t="s">
        <v>64</v>
      </c>
      <c r="F67" s="97">
        <v>0</v>
      </c>
      <c r="G67" s="97">
        <v>0</v>
      </c>
      <c r="H67" s="97">
        <v>0</v>
      </c>
    </row>
    <row r="68" spans="1:8" ht="30" customHeight="1">
      <c r="A68" s="103"/>
      <c r="B68" s="236" t="s">
        <v>478</v>
      </c>
      <c r="C68" s="94" t="s">
        <v>479</v>
      </c>
      <c r="D68" s="104"/>
      <c r="E68" s="104"/>
      <c r="F68" s="96">
        <f>F69+F76</f>
        <v>6434.97494</v>
      </c>
      <c r="G68" s="96">
        <f>G76+G69</f>
        <v>0</v>
      </c>
      <c r="H68" s="96">
        <f>H76+H69</f>
        <v>0</v>
      </c>
    </row>
    <row r="69" spans="1:8" ht="30" customHeight="1">
      <c r="A69" s="214"/>
      <c r="B69" s="259" t="s">
        <v>72</v>
      </c>
      <c r="C69" s="209" t="s">
        <v>480</v>
      </c>
      <c r="D69" s="210"/>
      <c r="E69" s="210"/>
      <c r="F69" s="257">
        <f>F70+F73</f>
        <v>5434.97494</v>
      </c>
      <c r="G69" s="257">
        <f>G70+G73</f>
        <v>0</v>
      </c>
      <c r="H69" s="257">
        <f>H70+H73</f>
        <v>0</v>
      </c>
    </row>
    <row r="70" spans="1:8" ht="30" customHeight="1" hidden="1">
      <c r="A70" s="32"/>
      <c r="B70" s="242" t="s">
        <v>53</v>
      </c>
      <c r="C70" s="30" t="s">
        <v>480</v>
      </c>
      <c r="D70" s="31">
        <v>200</v>
      </c>
      <c r="E70" s="31"/>
      <c r="F70" s="98">
        <f aca="true" t="shared" si="9" ref="F70:H71">F71</f>
        <v>0</v>
      </c>
      <c r="G70" s="98">
        <f t="shared" si="9"/>
        <v>0</v>
      </c>
      <c r="H70" s="98">
        <f t="shared" si="9"/>
        <v>0</v>
      </c>
    </row>
    <row r="71" spans="1:8" ht="30" customHeight="1" hidden="1">
      <c r="A71" s="32"/>
      <c r="B71" s="235" t="s">
        <v>54</v>
      </c>
      <c r="C71" s="30" t="s">
        <v>480</v>
      </c>
      <c r="D71" s="30" t="s">
        <v>55</v>
      </c>
      <c r="E71" s="30"/>
      <c r="F71" s="97">
        <f t="shared" si="9"/>
        <v>0</v>
      </c>
      <c r="G71" s="97">
        <f t="shared" si="9"/>
        <v>0</v>
      </c>
      <c r="H71" s="97">
        <f t="shared" si="9"/>
        <v>0</v>
      </c>
    </row>
    <row r="72" spans="1:8" ht="15" customHeight="1" hidden="1">
      <c r="A72" s="32"/>
      <c r="B72" s="235" t="s">
        <v>63</v>
      </c>
      <c r="C72" s="30" t="s">
        <v>480</v>
      </c>
      <c r="D72" s="30" t="s">
        <v>55</v>
      </c>
      <c r="E72" s="30" t="s">
        <v>64</v>
      </c>
      <c r="F72" s="98">
        <f>1000-1000</f>
        <v>0</v>
      </c>
      <c r="G72" s="98">
        <f>434.97494-434.97494</f>
        <v>0</v>
      </c>
      <c r="H72" s="98">
        <v>0</v>
      </c>
    </row>
    <row r="73" spans="1:8" ht="30" customHeight="1">
      <c r="A73" s="32"/>
      <c r="B73" s="242" t="s">
        <v>60</v>
      </c>
      <c r="C73" s="30" t="s">
        <v>480</v>
      </c>
      <c r="D73" s="31">
        <v>400</v>
      </c>
      <c r="E73" s="30"/>
      <c r="F73" s="98">
        <f aca="true" t="shared" si="10" ref="F73:H74">F74</f>
        <v>5434.97494</v>
      </c>
      <c r="G73" s="98">
        <f t="shared" si="10"/>
        <v>0</v>
      </c>
      <c r="H73" s="98">
        <f t="shared" si="10"/>
        <v>0</v>
      </c>
    </row>
    <row r="74" spans="1:8" ht="15" customHeight="1">
      <c r="A74" s="32"/>
      <c r="B74" s="235" t="s">
        <v>61</v>
      </c>
      <c r="C74" s="30" t="s">
        <v>480</v>
      </c>
      <c r="D74" s="30" t="s">
        <v>62</v>
      </c>
      <c r="E74" s="30"/>
      <c r="F74" s="98">
        <f t="shared" si="10"/>
        <v>5434.97494</v>
      </c>
      <c r="G74" s="98">
        <f t="shared" si="10"/>
        <v>0</v>
      </c>
      <c r="H74" s="98">
        <f t="shared" si="10"/>
        <v>0</v>
      </c>
    </row>
    <row r="75" spans="1:8" ht="15" customHeight="1">
      <c r="A75" s="32"/>
      <c r="B75" s="235" t="s">
        <v>63</v>
      </c>
      <c r="C75" s="30" t="s">
        <v>480</v>
      </c>
      <c r="D75" s="30" t="s">
        <v>62</v>
      </c>
      <c r="E75" s="30" t="s">
        <v>64</v>
      </c>
      <c r="F75" s="98">
        <v>5434.97494</v>
      </c>
      <c r="G75" s="98">
        <v>0</v>
      </c>
      <c r="H75" s="98">
        <v>0</v>
      </c>
    </row>
    <row r="76" spans="1:8" ht="30" customHeight="1">
      <c r="A76" s="214"/>
      <c r="B76" s="259" t="s">
        <v>326</v>
      </c>
      <c r="C76" s="209" t="s">
        <v>481</v>
      </c>
      <c r="D76" s="210"/>
      <c r="E76" s="210"/>
      <c r="F76" s="257">
        <f aca="true" t="shared" si="11" ref="F76:H78">F77</f>
        <v>1000</v>
      </c>
      <c r="G76" s="257">
        <f t="shared" si="11"/>
        <v>0</v>
      </c>
      <c r="H76" s="257">
        <f t="shared" si="11"/>
        <v>0</v>
      </c>
    </row>
    <row r="77" spans="1:8" ht="30" customHeight="1">
      <c r="A77" s="32"/>
      <c r="B77" s="242" t="s">
        <v>53</v>
      </c>
      <c r="C77" s="30" t="s">
        <v>481</v>
      </c>
      <c r="D77" s="31">
        <v>200</v>
      </c>
      <c r="E77" s="31"/>
      <c r="F77" s="98">
        <f t="shared" si="11"/>
        <v>1000</v>
      </c>
      <c r="G77" s="98">
        <f t="shared" si="11"/>
        <v>0</v>
      </c>
      <c r="H77" s="98">
        <f t="shared" si="11"/>
        <v>0</v>
      </c>
    </row>
    <row r="78" spans="1:8" ht="30" customHeight="1">
      <c r="A78" s="32"/>
      <c r="B78" s="235" t="s">
        <v>54</v>
      </c>
      <c r="C78" s="30" t="s">
        <v>481</v>
      </c>
      <c r="D78" s="30" t="s">
        <v>55</v>
      </c>
      <c r="E78" s="30"/>
      <c r="F78" s="97">
        <f t="shared" si="11"/>
        <v>1000</v>
      </c>
      <c r="G78" s="97">
        <f t="shared" si="11"/>
        <v>0</v>
      </c>
      <c r="H78" s="97">
        <f t="shared" si="11"/>
        <v>0</v>
      </c>
    </row>
    <row r="79" spans="1:8" ht="15" customHeight="1">
      <c r="A79" s="32"/>
      <c r="B79" s="235" t="s">
        <v>63</v>
      </c>
      <c r="C79" s="30" t="s">
        <v>481</v>
      </c>
      <c r="D79" s="30" t="s">
        <v>55</v>
      </c>
      <c r="E79" s="30" t="s">
        <v>64</v>
      </c>
      <c r="F79" s="98">
        <v>1000</v>
      </c>
      <c r="G79" s="98">
        <v>0</v>
      </c>
      <c r="H79" s="98">
        <v>0</v>
      </c>
    </row>
    <row r="80" spans="1:8" ht="30" customHeight="1">
      <c r="A80" s="103"/>
      <c r="B80" s="236" t="s">
        <v>482</v>
      </c>
      <c r="C80" s="94" t="s">
        <v>483</v>
      </c>
      <c r="D80" s="94"/>
      <c r="E80" s="94"/>
      <c r="F80" s="108">
        <f aca="true" t="shared" si="12" ref="F80:H82">F81</f>
        <v>26.66173</v>
      </c>
      <c r="G80" s="108">
        <f t="shared" si="12"/>
        <v>0</v>
      </c>
      <c r="H80" s="108">
        <f t="shared" si="12"/>
        <v>0</v>
      </c>
    </row>
    <row r="81" spans="1:8" ht="15" customHeight="1">
      <c r="A81" s="214"/>
      <c r="B81" s="259" t="s">
        <v>134</v>
      </c>
      <c r="C81" s="209" t="s">
        <v>484</v>
      </c>
      <c r="D81" s="209"/>
      <c r="E81" s="209"/>
      <c r="F81" s="257">
        <f t="shared" si="12"/>
        <v>26.66173</v>
      </c>
      <c r="G81" s="257">
        <f t="shared" si="12"/>
        <v>0</v>
      </c>
      <c r="H81" s="257">
        <f t="shared" si="12"/>
        <v>0</v>
      </c>
    </row>
    <row r="82" spans="1:8" ht="30" customHeight="1">
      <c r="A82" s="32"/>
      <c r="B82" s="242" t="s">
        <v>53</v>
      </c>
      <c r="C82" s="30" t="s">
        <v>484</v>
      </c>
      <c r="D82" s="30" t="s">
        <v>67</v>
      </c>
      <c r="E82" s="30"/>
      <c r="F82" s="98">
        <f t="shared" si="12"/>
        <v>26.66173</v>
      </c>
      <c r="G82" s="98">
        <f t="shared" si="12"/>
        <v>0</v>
      </c>
      <c r="H82" s="98">
        <f t="shared" si="12"/>
        <v>0</v>
      </c>
    </row>
    <row r="83" spans="1:8" ht="30" customHeight="1">
      <c r="A83" s="32"/>
      <c r="B83" s="235" t="s">
        <v>54</v>
      </c>
      <c r="C83" s="30" t="s">
        <v>484</v>
      </c>
      <c r="D83" s="30" t="s">
        <v>55</v>
      </c>
      <c r="E83" s="30"/>
      <c r="F83" s="98">
        <f>F84+F85</f>
        <v>26.66173</v>
      </c>
      <c r="G83" s="98">
        <f>G84+G85</f>
        <v>0</v>
      </c>
      <c r="H83" s="98">
        <f>H84+H85</f>
        <v>0</v>
      </c>
    </row>
    <row r="84" spans="1:8" ht="15" customHeight="1">
      <c r="A84" s="32"/>
      <c r="B84" s="235" t="s">
        <v>130</v>
      </c>
      <c r="C84" s="30" t="s">
        <v>484</v>
      </c>
      <c r="D84" s="30" t="s">
        <v>55</v>
      </c>
      <c r="E84" s="30" t="s">
        <v>131</v>
      </c>
      <c r="F84" s="98">
        <v>20</v>
      </c>
      <c r="G84" s="98">
        <v>0</v>
      </c>
      <c r="H84" s="98">
        <v>0</v>
      </c>
    </row>
    <row r="85" spans="1:8" ht="15" customHeight="1">
      <c r="A85" s="32"/>
      <c r="B85" s="235" t="s">
        <v>63</v>
      </c>
      <c r="C85" s="30" t="s">
        <v>484</v>
      </c>
      <c r="D85" s="30" t="s">
        <v>55</v>
      </c>
      <c r="E85" s="30" t="s">
        <v>64</v>
      </c>
      <c r="F85" s="98">
        <v>6.66173</v>
      </c>
      <c r="G85" s="98">
        <v>0</v>
      </c>
      <c r="H85" s="98">
        <v>0</v>
      </c>
    </row>
    <row r="86" spans="1:8" ht="30" customHeight="1">
      <c r="A86" s="103"/>
      <c r="B86" s="236" t="s">
        <v>485</v>
      </c>
      <c r="C86" s="94" t="s">
        <v>486</v>
      </c>
      <c r="D86" s="94"/>
      <c r="E86" s="94"/>
      <c r="F86" s="108">
        <f>F87</f>
        <v>350</v>
      </c>
      <c r="G86" s="108">
        <f aca="true" t="shared" si="13" ref="G86:H89">G87</f>
        <v>0</v>
      </c>
      <c r="H86" s="108">
        <f t="shared" si="13"/>
        <v>0</v>
      </c>
    </row>
    <row r="87" spans="1:8" ht="30" customHeight="1">
      <c r="A87" s="214"/>
      <c r="B87" s="259" t="s">
        <v>129</v>
      </c>
      <c r="C87" s="209" t="s">
        <v>487</v>
      </c>
      <c r="D87" s="209"/>
      <c r="E87" s="209"/>
      <c r="F87" s="257">
        <f>F88</f>
        <v>350</v>
      </c>
      <c r="G87" s="257">
        <f t="shared" si="13"/>
        <v>0</v>
      </c>
      <c r="H87" s="257">
        <f t="shared" si="13"/>
        <v>0</v>
      </c>
    </row>
    <row r="88" spans="1:8" ht="30" customHeight="1">
      <c r="A88" s="32"/>
      <c r="B88" s="242" t="s">
        <v>53</v>
      </c>
      <c r="C88" s="30" t="s">
        <v>487</v>
      </c>
      <c r="D88" s="30" t="s">
        <v>67</v>
      </c>
      <c r="E88" s="30"/>
      <c r="F88" s="98">
        <f>F89</f>
        <v>350</v>
      </c>
      <c r="G88" s="98">
        <f t="shared" si="13"/>
        <v>0</v>
      </c>
      <c r="H88" s="98">
        <f t="shared" si="13"/>
        <v>0</v>
      </c>
    </row>
    <row r="89" spans="1:8" ht="30" customHeight="1">
      <c r="A89" s="32"/>
      <c r="B89" s="235" t="s">
        <v>54</v>
      </c>
      <c r="C89" s="30" t="s">
        <v>487</v>
      </c>
      <c r="D89" s="30" t="s">
        <v>55</v>
      </c>
      <c r="E89" s="30"/>
      <c r="F89" s="98">
        <f>F90</f>
        <v>350</v>
      </c>
      <c r="G89" s="98">
        <f t="shared" si="13"/>
        <v>0</v>
      </c>
      <c r="H89" s="98">
        <f t="shared" si="13"/>
        <v>0</v>
      </c>
    </row>
    <row r="90" spans="1:8" ht="15" customHeight="1">
      <c r="A90" s="32"/>
      <c r="B90" s="235" t="s">
        <v>130</v>
      </c>
      <c r="C90" s="30" t="s">
        <v>487</v>
      </c>
      <c r="D90" s="30" t="s">
        <v>55</v>
      </c>
      <c r="E90" s="30" t="s">
        <v>131</v>
      </c>
      <c r="F90" s="98">
        <v>350</v>
      </c>
      <c r="G90" s="98">
        <v>0</v>
      </c>
      <c r="H90" s="98">
        <v>0</v>
      </c>
    </row>
    <row r="91" spans="1:8" ht="45" customHeight="1">
      <c r="A91" s="89">
        <v>4</v>
      </c>
      <c r="B91" s="243" t="s">
        <v>264</v>
      </c>
      <c r="C91" s="90" t="s">
        <v>73</v>
      </c>
      <c r="D91" s="105"/>
      <c r="E91" s="105"/>
      <c r="F91" s="92">
        <f aca="true" t="shared" si="14" ref="F91:H92">F92</f>
        <v>26352.308399999998</v>
      </c>
      <c r="G91" s="92">
        <f t="shared" si="14"/>
        <v>0</v>
      </c>
      <c r="H91" s="92">
        <f t="shared" si="14"/>
        <v>0</v>
      </c>
    </row>
    <row r="92" spans="1:8" ht="15" customHeight="1">
      <c r="A92" s="316"/>
      <c r="B92" s="277" t="s">
        <v>370</v>
      </c>
      <c r="C92" s="138" t="s">
        <v>378</v>
      </c>
      <c r="D92" s="138"/>
      <c r="E92" s="138"/>
      <c r="F92" s="315">
        <f t="shared" si="14"/>
        <v>26352.308399999998</v>
      </c>
      <c r="G92" s="315">
        <f t="shared" si="14"/>
        <v>0</v>
      </c>
      <c r="H92" s="315">
        <f t="shared" si="14"/>
        <v>0</v>
      </c>
    </row>
    <row r="93" spans="1:8" ht="30" customHeight="1">
      <c r="A93" s="103"/>
      <c r="B93" s="244" t="s">
        <v>379</v>
      </c>
      <c r="C93" s="94" t="s">
        <v>380</v>
      </c>
      <c r="D93" s="94"/>
      <c r="E93" s="94"/>
      <c r="F93" s="96">
        <f>F94+F107</f>
        <v>26352.308399999998</v>
      </c>
      <c r="G93" s="96">
        <f>G94+G107</f>
        <v>0</v>
      </c>
      <c r="H93" s="96">
        <f>H94+H107</f>
        <v>0</v>
      </c>
    </row>
    <row r="94" spans="1:8" ht="30" customHeight="1">
      <c r="A94" s="214"/>
      <c r="B94" s="255" t="s">
        <v>74</v>
      </c>
      <c r="C94" s="209" t="s">
        <v>381</v>
      </c>
      <c r="D94" s="209"/>
      <c r="E94" s="209"/>
      <c r="F94" s="257">
        <f>F95+F98+F101+F105</f>
        <v>20263.108399999997</v>
      </c>
      <c r="G94" s="257">
        <f>G95+G98+G101+G105</f>
        <v>0</v>
      </c>
      <c r="H94" s="257">
        <f>H95+H98+H101+H105</f>
        <v>0</v>
      </c>
    </row>
    <row r="95" spans="1:8" ht="60" customHeight="1">
      <c r="A95" s="32"/>
      <c r="B95" s="245" t="s">
        <v>76</v>
      </c>
      <c r="C95" s="30" t="s">
        <v>381</v>
      </c>
      <c r="D95" s="30" t="s">
        <v>77</v>
      </c>
      <c r="E95" s="30"/>
      <c r="F95" s="98">
        <f aca="true" t="shared" si="15" ref="F95:H96">F96</f>
        <v>13865.122</v>
      </c>
      <c r="G95" s="98">
        <f t="shared" si="15"/>
        <v>0</v>
      </c>
      <c r="H95" s="98">
        <f t="shared" si="15"/>
        <v>0</v>
      </c>
    </row>
    <row r="96" spans="1:8" ht="15" customHeight="1">
      <c r="A96" s="29"/>
      <c r="B96" s="235" t="s">
        <v>78</v>
      </c>
      <c r="C96" s="30" t="s">
        <v>381</v>
      </c>
      <c r="D96" s="31">
        <v>110</v>
      </c>
      <c r="E96" s="31"/>
      <c r="F96" s="97">
        <f t="shared" si="15"/>
        <v>13865.122</v>
      </c>
      <c r="G96" s="97">
        <f t="shared" si="15"/>
        <v>0</v>
      </c>
      <c r="H96" s="97">
        <f t="shared" si="15"/>
        <v>0</v>
      </c>
    </row>
    <row r="97" spans="1:8" ht="15" customHeight="1">
      <c r="A97" s="32"/>
      <c r="B97" s="235" t="s">
        <v>79</v>
      </c>
      <c r="C97" s="30" t="s">
        <v>381</v>
      </c>
      <c r="D97" s="31">
        <v>110</v>
      </c>
      <c r="E97" s="30" t="s">
        <v>80</v>
      </c>
      <c r="F97" s="97">
        <f>10649.095+3216.027</f>
        <v>13865.122</v>
      </c>
      <c r="G97" s="97">
        <v>0</v>
      </c>
      <c r="H97" s="97">
        <v>0</v>
      </c>
    </row>
    <row r="98" spans="1:8" ht="30" customHeight="1">
      <c r="A98" s="32"/>
      <c r="B98" s="150" t="s">
        <v>53</v>
      </c>
      <c r="C98" s="30" t="s">
        <v>381</v>
      </c>
      <c r="D98" s="31">
        <v>200</v>
      </c>
      <c r="E98" s="30"/>
      <c r="F98" s="97">
        <f aca="true" t="shared" si="16" ref="F98:H99">F99</f>
        <v>6254.9864</v>
      </c>
      <c r="G98" s="97">
        <f t="shared" si="16"/>
        <v>0</v>
      </c>
      <c r="H98" s="97">
        <f t="shared" si="16"/>
        <v>0</v>
      </c>
    </row>
    <row r="99" spans="1:8" ht="30" customHeight="1">
      <c r="A99" s="32"/>
      <c r="B99" s="235" t="s">
        <v>54</v>
      </c>
      <c r="C99" s="30" t="s">
        <v>381</v>
      </c>
      <c r="D99" s="30" t="s">
        <v>55</v>
      </c>
      <c r="E99" s="30"/>
      <c r="F99" s="98">
        <f t="shared" si="16"/>
        <v>6254.9864</v>
      </c>
      <c r="G99" s="98">
        <f t="shared" si="16"/>
        <v>0</v>
      </c>
      <c r="H99" s="98">
        <f t="shared" si="16"/>
        <v>0</v>
      </c>
    </row>
    <row r="100" spans="1:8" ht="15" customHeight="1">
      <c r="A100" s="32"/>
      <c r="B100" s="235" t="s">
        <v>79</v>
      </c>
      <c r="C100" s="30" t="s">
        <v>381</v>
      </c>
      <c r="D100" s="30" t="s">
        <v>55</v>
      </c>
      <c r="E100" s="30" t="s">
        <v>80</v>
      </c>
      <c r="F100" s="98">
        <f>3586.02+32+2636.9664</f>
        <v>6254.9864</v>
      </c>
      <c r="G100" s="98">
        <v>0</v>
      </c>
      <c r="H100" s="98">
        <v>0</v>
      </c>
    </row>
    <row r="101" spans="1:8" ht="30" customHeight="1" hidden="1">
      <c r="A101" s="32"/>
      <c r="B101" s="246" t="s">
        <v>60</v>
      </c>
      <c r="C101" s="30" t="s">
        <v>75</v>
      </c>
      <c r="D101" s="30" t="s">
        <v>65</v>
      </c>
      <c r="E101" s="30"/>
      <c r="F101" s="98">
        <f aca="true" t="shared" si="17" ref="F101:H102">F102</f>
        <v>0</v>
      </c>
      <c r="G101" s="98">
        <f t="shared" si="17"/>
        <v>0</v>
      </c>
      <c r="H101" s="98">
        <f t="shared" si="17"/>
        <v>0</v>
      </c>
    </row>
    <row r="102" spans="1:8" ht="15" customHeight="1" hidden="1">
      <c r="A102" s="32"/>
      <c r="B102" s="235" t="s">
        <v>61</v>
      </c>
      <c r="C102" s="30" t="s">
        <v>75</v>
      </c>
      <c r="D102" s="30" t="s">
        <v>62</v>
      </c>
      <c r="E102" s="30"/>
      <c r="F102" s="98">
        <f t="shared" si="17"/>
        <v>0</v>
      </c>
      <c r="G102" s="98">
        <f t="shared" si="17"/>
        <v>0</v>
      </c>
      <c r="H102" s="98">
        <f t="shared" si="17"/>
        <v>0</v>
      </c>
    </row>
    <row r="103" spans="1:8" ht="15" customHeight="1" hidden="1">
      <c r="A103" s="32"/>
      <c r="B103" s="235" t="s">
        <v>79</v>
      </c>
      <c r="C103" s="30" t="s">
        <v>75</v>
      </c>
      <c r="D103" s="30" t="s">
        <v>62</v>
      </c>
      <c r="E103" s="30" t="s">
        <v>80</v>
      </c>
      <c r="F103" s="98">
        <v>0</v>
      </c>
      <c r="G103" s="98">
        <v>0</v>
      </c>
      <c r="H103" s="98">
        <v>0</v>
      </c>
    </row>
    <row r="104" spans="1:8" ht="15" customHeight="1">
      <c r="A104" s="32"/>
      <c r="B104" s="235" t="s">
        <v>81</v>
      </c>
      <c r="C104" s="30" t="s">
        <v>381</v>
      </c>
      <c r="D104" s="30" t="s">
        <v>82</v>
      </c>
      <c r="E104" s="30"/>
      <c r="F104" s="98">
        <f aca="true" t="shared" si="18" ref="F104:H109">F105</f>
        <v>143</v>
      </c>
      <c r="G104" s="98">
        <f t="shared" si="18"/>
        <v>0</v>
      </c>
      <c r="H104" s="98">
        <f t="shared" si="18"/>
        <v>0</v>
      </c>
    </row>
    <row r="105" spans="1:8" ht="15" customHeight="1">
      <c r="A105" s="32"/>
      <c r="B105" s="235" t="s">
        <v>83</v>
      </c>
      <c r="C105" s="30" t="s">
        <v>381</v>
      </c>
      <c r="D105" s="30" t="s">
        <v>84</v>
      </c>
      <c r="E105" s="30"/>
      <c r="F105" s="97">
        <f t="shared" si="18"/>
        <v>143</v>
      </c>
      <c r="G105" s="97">
        <f t="shared" si="18"/>
        <v>0</v>
      </c>
      <c r="H105" s="97">
        <f t="shared" si="18"/>
        <v>0</v>
      </c>
    </row>
    <row r="106" spans="1:8" s="79" customFormat="1" ht="15" customHeight="1">
      <c r="A106" s="32"/>
      <c r="B106" s="235" t="s">
        <v>79</v>
      </c>
      <c r="C106" s="30" t="s">
        <v>381</v>
      </c>
      <c r="D106" s="30" t="s">
        <v>84</v>
      </c>
      <c r="E106" s="30" t="s">
        <v>80</v>
      </c>
      <c r="F106" s="98">
        <f>3+3+3+134</f>
        <v>143</v>
      </c>
      <c r="G106" s="98">
        <v>0</v>
      </c>
      <c r="H106" s="98">
        <v>0</v>
      </c>
    </row>
    <row r="107" spans="1:8" s="79" customFormat="1" ht="60" customHeight="1">
      <c r="A107" s="214"/>
      <c r="B107" s="226" t="s">
        <v>345</v>
      </c>
      <c r="C107" s="209" t="s">
        <v>382</v>
      </c>
      <c r="D107" s="209"/>
      <c r="E107" s="209"/>
      <c r="F107" s="257">
        <f t="shared" si="18"/>
        <v>6089.200000000001</v>
      </c>
      <c r="G107" s="257">
        <f t="shared" si="18"/>
        <v>0</v>
      </c>
      <c r="H107" s="257">
        <f t="shared" si="18"/>
        <v>0</v>
      </c>
    </row>
    <row r="108" spans="1:8" s="79" customFormat="1" ht="60" customHeight="1">
      <c r="A108" s="32"/>
      <c r="B108" s="245" t="s">
        <v>76</v>
      </c>
      <c r="C108" s="30" t="s">
        <v>382</v>
      </c>
      <c r="D108" s="30" t="s">
        <v>77</v>
      </c>
      <c r="E108" s="30"/>
      <c r="F108" s="98">
        <f t="shared" si="18"/>
        <v>6089.200000000001</v>
      </c>
      <c r="G108" s="98">
        <f t="shared" si="18"/>
        <v>0</v>
      </c>
      <c r="H108" s="98">
        <f t="shared" si="18"/>
        <v>0</v>
      </c>
    </row>
    <row r="109" spans="1:8" s="79" customFormat="1" ht="15" customHeight="1">
      <c r="A109" s="32"/>
      <c r="B109" s="235" t="s">
        <v>78</v>
      </c>
      <c r="C109" s="30" t="s">
        <v>382</v>
      </c>
      <c r="D109" s="30" t="s">
        <v>85</v>
      </c>
      <c r="E109" s="30"/>
      <c r="F109" s="98">
        <f t="shared" si="18"/>
        <v>6089.200000000001</v>
      </c>
      <c r="G109" s="98">
        <f t="shared" si="18"/>
        <v>0</v>
      </c>
      <c r="H109" s="98">
        <f t="shared" si="18"/>
        <v>0</v>
      </c>
    </row>
    <row r="110" spans="1:8" s="79" customFormat="1" ht="15" customHeight="1">
      <c r="A110" s="32"/>
      <c r="B110" s="235" t="s">
        <v>79</v>
      </c>
      <c r="C110" s="30" t="s">
        <v>382</v>
      </c>
      <c r="D110" s="30" t="s">
        <v>85</v>
      </c>
      <c r="E110" s="30" t="s">
        <v>80</v>
      </c>
      <c r="F110" s="98">
        <f>(2884.4+2884.4)-(185+185)+(273.9+273.9)+(71.3+71.3)</f>
        <v>6089.200000000001</v>
      </c>
      <c r="G110" s="98">
        <v>0</v>
      </c>
      <c r="H110" s="98">
        <v>0</v>
      </c>
    </row>
    <row r="111" spans="1:8" s="80" customFormat="1" ht="45" customHeight="1">
      <c r="A111" s="89">
        <v>5</v>
      </c>
      <c r="B111" s="243" t="s">
        <v>275</v>
      </c>
      <c r="C111" s="90" t="s">
        <v>86</v>
      </c>
      <c r="D111" s="106"/>
      <c r="E111" s="106"/>
      <c r="F111" s="92">
        <f>F112</f>
        <v>2010</v>
      </c>
      <c r="G111" s="92">
        <f>G112</f>
        <v>0</v>
      </c>
      <c r="H111" s="92">
        <f>H112</f>
        <v>0</v>
      </c>
    </row>
    <row r="112" spans="1:8" s="80" customFormat="1" ht="15" customHeight="1">
      <c r="A112" s="316"/>
      <c r="B112" s="277" t="s">
        <v>370</v>
      </c>
      <c r="C112" s="138" t="s">
        <v>383</v>
      </c>
      <c r="D112" s="317"/>
      <c r="E112" s="317"/>
      <c r="F112" s="315">
        <f>F113+F119++F124</f>
        <v>2010</v>
      </c>
      <c r="G112" s="315">
        <f>G113+G119++G124</f>
        <v>0</v>
      </c>
      <c r="H112" s="315">
        <f>H113+H119++H124</f>
        <v>0</v>
      </c>
    </row>
    <row r="113" spans="1:8" ht="45" customHeight="1">
      <c r="A113" s="103"/>
      <c r="B113" s="244" t="s">
        <v>384</v>
      </c>
      <c r="C113" s="94" t="s">
        <v>385</v>
      </c>
      <c r="D113" s="94"/>
      <c r="E113" s="94"/>
      <c r="F113" s="108">
        <f aca="true" t="shared" si="19" ref="F113:H115">F114</f>
        <v>300</v>
      </c>
      <c r="G113" s="108">
        <f t="shared" si="19"/>
        <v>0</v>
      </c>
      <c r="H113" s="108">
        <f t="shared" si="19"/>
        <v>0</v>
      </c>
    </row>
    <row r="114" spans="1:8" ht="30" customHeight="1">
      <c r="A114" s="214"/>
      <c r="B114" s="255" t="s">
        <v>91</v>
      </c>
      <c r="C114" s="209" t="s">
        <v>386</v>
      </c>
      <c r="D114" s="209"/>
      <c r="E114" s="209"/>
      <c r="F114" s="257">
        <f>F115</f>
        <v>300</v>
      </c>
      <c r="G114" s="257">
        <f t="shared" si="19"/>
        <v>0</v>
      </c>
      <c r="H114" s="257">
        <f t="shared" si="19"/>
        <v>0</v>
      </c>
    </row>
    <row r="115" spans="1:8" ht="30" customHeight="1">
      <c r="A115" s="32"/>
      <c r="B115" s="150" t="s">
        <v>53</v>
      </c>
      <c r="C115" s="30" t="s">
        <v>386</v>
      </c>
      <c r="D115" s="30" t="s">
        <v>67</v>
      </c>
      <c r="E115" s="30"/>
      <c r="F115" s="98">
        <f t="shared" si="19"/>
        <v>300</v>
      </c>
      <c r="G115" s="98">
        <f t="shared" si="19"/>
        <v>0</v>
      </c>
      <c r="H115" s="98">
        <f t="shared" si="19"/>
        <v>0</v>
      </c>
    </row>
    <row r="116" spans="1:8" ht="30" customHeight="1">
      <c r="A116" s="32"/>
      <c r="B116" s="235" t="s">
        <v>54</v>
      </c>
      <c r="C116" s="30" t="s">
        <v>386</v>
      </c>
      <c r="D116" s="30" t="s">
        <v>55</v>
      </c>
      <c r="E116" s="30"/>
      <c r="F116" s="98">
        <f>F117+F118</f>
        <v>300</v>
      </c>
      <c r="G116" s="98">
        <f>G117+G118</f>
        <v>0</v>
      </c>
      <c r="H116" s="98">
        <f>H117+H118</f>
        <v>0</v>
      </c>
    </row>
    <row r="117" spans="1:8" ht="15" customHeight="1" hidden="1">
      <c r="A117" s="32"/>
      <c r="B117" s="235" t="s">
        <v>342</v>
      </c>
      <c r="C117" s="30" t="s">
        <v>92</v>
      </c>
      <c r="D117" s="30" t="s">
        <v>55</v>
      </c>
      <c r="E117" s="30" t="s">
        <v>93</v>
      </c>
      <c r="F117" s="98">
        <v>0</v>
      </c>
      <c r="G117" s="98">
        <v>0</v>
      </c>
      <c r="H117" s="98">
        <v>0</v>
      </c>
    </row>
    <row r="118" spans="1:8" ht="30" customHeight="1">
      <c r="A118" s="32"/>
      <c r="B118" s="235" t="s">
        <v>343</v>
      </c>
      <c r="C118" s="30" t="s">
        <v>386</v>
      </c>
      <c r="D118" s="30" t="s">
        <v>55</v>
      </c>
      <c r="E118" s="30" t="s">
        <v>344</v>
      </c>
      <c r="F118" s="98">
        <f>100+100+100</f>
        <v>300</v>
      </c>
      <c r="G118" s="98">
        <v>0</v>
      </c>
      <c r="H118" s="98">
        <v>0</v>
      </c>
    </row>
    <row r="119" spans="1:8" ht="30" customHeight="1">
      <c r="A119" s="103"/>
      <c r="B119" s="244" t="s">
        <v>387</v>
      </c>
      <c r="C119" s="94" t="s">
        <v>388</v>
      </c>
      <c r="D119" s="94"/>
      <c r="E119" s="94"/>
      <c r="F119" s="108">
        <f aca="true" t="shared" si="20" ref="F119:H122">F120</f>
        <v>410</v>
      </c>
      <c r="G119" s="108">
        <f t="shared" si="20"/>
        <v>0</v>
      </c>
      <c r="H119" s="108">
        <f t="shared" si="20"/>
        <v>0</v>
      </c>
    </row>
    <row r="120" spans="1:8" ht="15" customHeight="1">
      <c r="A120" s="219"/>
      <c r="B120" s="255" t="s">
        <v>94</v>
      </c>
      <c r="C120" s="209" t="s">
        <v>389</v>
      </c>
      <c r="D120" s="260"/>
      <c r="E120" s="260"/>
      <c r="F120" s="257">
        <f t="shared" si="20"/>
        <v>410</v>
      </c>
      <c r="G120" s="257">
        <f t="shared" si="20"/>
        <v>0</v>
      </c>
      <c r="H120" s="257">
        <f t="shared" si="20"/>
        <v>0</v>
      </c>
    </row>
    <row r="121" spans="1:8" ht="30" customHeight="1">
      <c r="A121" s="109"/>
      <c r="B121" s="150" t="s">
        <v>53</v>
      </c>
      <c r="C121" s="30" t="s">
        <v>389</v>
      </c>
      <c r="D121" s="110">
        <v>200</v>
      </c>
      <c r="E121" s="110"/>
      <c r="F121" s="98">
        <f t="shared" si="20"/>
        <v>410</v>
      </c>
      <c r="G121" s="98">
        <f t="shared" si="20"/>
        <v>0</v>
      </c>
      <c r="H121" s="98">
        <f t="shared" si="20"/>
        <v>0</v>
      </c>
    </row>
    <row r="122" spans="1:8" s="80" customFormat="1" ht="30" customHeight="1">
      <c r="A122" s="111"/>
      <c r="B122" s="235" t="s">
        <v>54</v>
      </c>
      <c r="C122" s="30" t="s">
        <v>389</v>
      </c>
      <c r="D122" s="30" t="s">
        <v>55</v>
      </c>
      <c r="E122" s="112"/>
      <c r="F122" s="98">
        <f t="shared" si="20"/>
        <v>410</v>
      </c>
      <c r="G122" s="98">
        <f t="shared" si="20"/>
        <v>0</v>
      </c>
      <c r="H122" s="98">
        <f t="shared" si="20"/>
        <v>0</v>
      </c>
    </row>
    <row r="123" spans="1:8" ht="30" customHeight="1">
      <c r="A123" s="32"/>
      <c r="B123" s="235" t="s">
        <v>343</v>
      </c>
      <c r="C123" s="30" t="s">
        <v>389</v>
      </c>
      <c r="D123" s="30" t="s">
        <v>55</v>
      </c>
      <c r="E123" s="30" t="s">
        <v>344</v>
      </c>
      <c r="F123" s="98">
        <f>10+200+100+100</f>
        <v>410</v>
      </c>
      <c r="G123" s="98">
        <v>0</v>
      </c>
      <c r="H123" s="98">
        <v>0</v>
      </c>
    </row>
    <row r="124" spans="1:8" ht="60" customHeight="1">
      <c r="A124" s="103"/>
      <c r="B124" s="248" t="s">
        <v>390</v>
      </c>
      <c r="C124" s="94" t="s">
        <v>391</v>
      </c>
      <c r="D124" s="94"/>
      <c r="E124" s="94"/>
      <c r="F124" s="108">
        <f aca="true" t="shared" si="21" ref="F124:H125">F125</f>
        <v>1300</v>
      </c>
      <c r="G124" s="108">
        <f t="shared" si="21"/>
        <v>0</v>
      </c>
      <c r="H124" s="108">
        <f t="shared" si="21"/>
        <v>0</v>
      </c>
    </row>
    <row r="125" spans="1:8" ht="30" customHeight="1">
      <c r="A125" s="214"/>
      <c r="B125" s="262" t="s">
        <v>284</v>
      </c>
      <c r="C125" s="209" t="s">
        <v>392</v>
      </c>
      <c r="D125" s="209"/>
      <c r="E125" s="209"/>
      <c r="F125" s="257">
        <f t="shared" si="21"/>
        <v>1300</v>
      </c>
      <c r="G125" s="257">
        <f t="shared" si="21"/>
        <v>0</v>
      </c>
      <c r="H125" s="257">
        <f t="shared" si="21"/>
        <v>0</v>
      </c>
    </row>
    <row r="126" spans="1:8" ht="30" customHeight="1">
      <c r="A126" s="32"/>
      <c r="B126" s="150" t="s">
        <v>53</v>
      </c>
      <c r="C126" s="30" t="s">
        <v>392</v>
      </c>
      <c r="D126" s="30" t="s">
        <v>67</v>
      </c>
      <c r="E126" s="30"/>
      <c r="F126" s="98">
        <f aca="true" t="shared" si="22" ref="F126:H127">F127</f>
        <v>1300</v>
      </c>
      <c r="G126" s="98">
        <f t="shared" si="22"/>
        <v>0</v>
      </c>
      <c r="H126" s="98">
        <f t="shared" si="22"/>
        <v>0</v>
      </c>
    </row>
    <row r="127" spans="1:8" ht="30" customHeight="1">
      <c r="A127" s="32"/>
      <c r="B127" s="235" t="s">
        <v>54</v>
      </c>
      <c r="C127" s="30" t="s">
        <v>392</v>
      </c>
      <c r="D127" s="30" t="s">
        <v>55</v>
      </c>
      <c r="E127" s="30"/>
      <c r="F127" s="98">
        <f t="shared" si="22"/>
        <v>1300</v>
      </c>
      <c r="G127" s="98">
        <f t="shared" si="22"/>
        <v>0</v>
      </c>
      <c r="H127" s="98">
        <f t="shared" si="22"/>
        <v>0</v>
      </c>
    </row>
    <row r="128" spans="1:8" ht="30" customHeight="1">
      <c r="A128" s="32"/>
      <c r="B128" s="242" t="s">
        <v>95</v>
      </c>
      <c r="C128" s="30" t="s">
        <v>392</v>
      </c>
      <c r="D128" s="30" t="s">
        <v>55</v>
      </c>
      <c r="E128" s="30" t="s">
        <v>96</v>
      </c>
      <c r="F128" s="98">
        <v>1300</v>
      </c>
      <c r="G128" s="98">
        <v>0</v>
      </c>
      <c r="H128" s="98">
        <v>0</v>
      </c>
    </row>
    <row r="129" spans="1:8" ht="45" customHeight="1">
      <c r="A129" s="89">
        <v>6</v>
      </c>
      <c r="B129" s="233" t="s">
        <v>328</v>
      </c>
      <c r="C129" s="91" t="s">
        <v>98</v>
      </c>
      <c r="D129" s="113"/>
      <c r="E129" s="113"/>
      <c r="F129" s="92">
        <f aca="true" t="shared" si="23" ref="F129:H130">F130</f>
        <v>1102.63158</v>
      </c>
      <c r="G129" s="92">
        <f t="shared" si="23"/>
        <v>0</v>
      </c>
      <c r="H129" s="92">
        <f t="shared" si="23"/>
        <v>0</v>
      </c>
    </row>
    <row r="130" spans="1:8" ht="15" customHeight="1">
      <c r="A130" s="316"/>
      <c r="B130" s="249" t="s">
        <v>370</v>
      </c>
      <c r="C130" s="137" t="s">
        <v>409</v>
      </c>
      <c r="D130" s="137"/>
      <c r="E130" s="137"/>
      <c r="F130" s="315">
        <f t="shared" si="23"/>
        <v>1102.63158</v>
      </c>
      <c r="G130" s="315">
        <f t="shared" si="23"/>
        <v>0</v>
      </c>
      <c r="H130" s="315">
        <f t="shared" si="23"/>
        <v>0</v>
      </c>
    </row>
    <row r="131" spans="1:8" ht="30" customHeight="1">
      <c r="A131" s="93"/>
      <c r="B131" s="236" t="s">
        <v>412</v>
      </c>
      <c r="C131" s="104" t="s">
        <v>410</v>
      </c>
      <c r="D131" s="104"/>
      <c r="E131" s="104"/>
      <c r="F131" s="96">
        <f>F132+F136</f>
        <v>1102.63158</v>
      </c>
      <c r="G131" s="96">
        <f>G132+G136</f>
        <v>0</v>
      </c>
      <c r="H131" s="96">
        <f>H132+H136</f>
        <v>0</v>
      </c>
    </row>
    <row r="132" spans="1:8" ht="15" customHeight="1">
      <c r="A132" s="263"/>
      <c r="B132" s="259" t="s">
        <v>226</v>
      </c>
      <c r="C132" s="210" t="s">
        <v>411</v>
      </c>
      <c r="D132" s="218"/>
      <c r="E132" s="218"/>
      <c r="F132" s="257">
        <f aca="true" t="shared" si="24" ref="F132:H134">F133</f>
        <v>50</v>
      </c>
      <c r="G132" s="257">
        <f t="shared" si="24"/>
        <v>0</v>
      </c>
      <c r="H132" s="257">
        <f t="shared" si="24"/>
        <v>0</v>
      </c>
    </row>
    <row r="133" spans="1:8" ht="30" customHeight="1">
      <c r="A133" s="115"/>
      <c r="B133" s="242" t="s">
        <v>53</v>
      </c>
      <c r="C133" s="31" t="s">
        <v>411</v>
      </c>
      <c r="D133" s="34" t="s">
        <v>67</v>
      </c>
      <c r="E133" s="34"/>
      <c r="F133" s="98">
        <f t="shared" si="24"/>
        <v>50</v>
      </c>
      <c r="G133" s="98">
        <f t="shared" si="24"/>
        <v>0</v>
      </c>
      <c r="H133" s="98">
        <f t="shared" si="24"/>
        <v>0</v>
      </c>
    </row>
    <row r="134" spans="1:8" ht="30" customHeight="1">
      <c r="A134" s="32"/>
      <c r="B134" s="235" t="s">
        <v>54</v>
      </c>
      <c r="C134" s="31" t="s">
        <v>411</v>
      </c>
      <c r="D134" s="30" t="s">
        <v>55</v>
      </c>
      <c r="E134" s="33"/>
      <c r="F134" s="98">
        <f t="shared" si="24"/>
        <v>50</v>
      </c>
      <c r="G134" s="98">
        <f t="shared" si="24"/>
        <v>0</v>
      </c>
      <c r="H134" s="98">
        <f t="shared" si="24"/>
        <v>0</v>
      </c>
    </row>
    <row r="135" spans="1:8" ht="15" customHeight="1">
      <c r="A135" s="32"/>
      <c r="B135" s="235" t="s">
        <v>110</v>
      </c>
      <c r="C135" s="31" t="s">
        <v>411</v>
      </c>
      <c r="D135" s="30" t="s">
        <v>55</v>
      </c>
      <c r="E135" s="34" t="s">
        <v>111</v>
      </c>
      <c r="F135" s="98">
        <v>50</v>
      </c>
      <c r="G135" s="98">
        <v>0</v>
      </c>
      <c r="H135" s="98">
        <v>0</v>
      </c>
    </row>
    <row r="136" spans="1:8" ht="30" customHeight="1">
      <c r="A136" s="263"/>
      <c r="B136" s="259" t="s">
        <v>240</v>
      </c>
      <c r="C136" s="210" t="s">
        <v>517</v>
      </c>
      <c r="D136" s="218"/>
      <c r="E136" s="218"/>
      <c r="F136" s="257">
        <f aca="true" t="shared" si="25" ref="F136:H137">F137</f>
        <v>1052.63158</v>
      </c>
      <c r="G136" s="257">
        <f t="shared" si="25"/>
        <v>0</v>
      </c>
      <c r="H136" s="257">
        <f t="shared" si="25"/>
        <v>0</v>
      </c>
    </row>
    <row r="137" spans="1:8" ht="30" customHeight="1">
      <c r="A137" s="115"/>
      <c r="B137" s="242" t="s">
        <v>53</v>
      </c>
      <c r="C137" s="31" t="s">
        <v>517</v>
      </c>
      <c r="D137" s="34" t="s">
        <v>67</v>
      </c>
      <c r="E137" s="34"/>
      <c r="F137" s="98">
        <f t="shared" si="25"/>
        <v>1052.63158</v>
      </c>
      <c r="G137" s="98">
        <f t="shared" si="25"/>
        <v>0</v>
      </c>
      <c r="H137" s="98">
        <f t="shared" si="25"/>
        <v>0</v>
      </c>
    </row>
    <row r="138" spans="1:8" ht="30" customHeight="1">
      <c r="A138" s="32"/>
      <c r="B138" s="235" t="s">
        <v>54</v>
      </c>
      <c r="C138" s="31" t="s">
        <v>517</v>
      </c>
      <c r="D138" s="30" t="s">
        <v>55</v>
      </c>
      <c r="E138" s="33"/>
      <c r="F138" s="98">
        <f>F139+F140</f>
        <v>1052.63158</v>
      </c>
      <c r="G138" s="98">
        <f>G139+G140</f>
        <v>0</v>
      </c>
      <c r="H138" s="98">
        <f>H139+H140</f>
        <v>0</v>
      </c>
    </row>
    <row r="139" spans="1:8" ht="15" customHeight="1">
      <c r="A139" s="32"/>
      <c r="B139" s="235" t="s">
        <v>110</v>
      </c>
      <c r="C139" s="31" t="s">
        <v>517</v>
      </c>
      <c r="D139" s="30" t="s">
        <v>55</v>
      </c>
      <c r="E139" s="34" t="s">
        <v>111</v>
      </c>
      <c r="F139" s="98">
        <f>52.63158+1000</f>
        <v>1052.63158</v>
      </c>
      <c r="G139" s="98">
        <v>0</v>
      </c>
      <c r="H139" s="98">
        <v>0</v>
      </c>
    </row>
    <row r="140" spans="1:8" ht="15" customHeight="1" hidden="1">
      <c r="A140" s="32"/>
      <c r="B140" s="235" t="s">
        <v>79</v>
      </c>
      <c r="C140" s="31" t="s">
        <v>517</v>
      </c>
      <c r="D140" s="30" t="s">
        <v>55</v>
      </c>
      <c r="E140" s="34" t="s">
        <v>80</v>
      </c>
      <c r="F140" s="98">
        <v>0</v>
      </c>
      <c r="G140" s="98">
        <v>0</v>
      </c>
      <c r="H140" s="98">
        <v>0</v>
      </c>
    </row>
    <row r="141" spans="1:8" ht="45" customHeight="1">
      <c r="A141" s="89">
        <v>7</v>
      </c>
      <c r="B141" s="243" t="s">
        <v>259</v>
      </c>
      <c r="C141" s="90" t="s">
        <v>103</v>
      </c>
      <c r="D141" s="105"/>
      <c r="E141" s="105"/>
      <c r="F141" s="92">
        <f>F142+F157</f>
        <v>38750</v>
      </c>
      <c r="G141" s="92">
        <f>G142+G157</f>
        <v>0</v>
      </c>
      <c r="H141" s="92">
        <f>H142+H157</f>
        <v>0</v>
      </c>
    </row>
    <row r="142" spans="1:8" ht="15" customHeight="1">
      <c r="A142" s="316"/>
      <c r="B142" s="277" t="s">
        <v>370</v>
      </c>
      <c r="C142" s="138" t="s">
        <v>393</v>
      </c>
      <c r="D142" s="138"/>
      <c r="E142" s="138"/>
      <c r="F142" s="315">
        <f>F143</f>
        <v>38750</v>
      </c>
      <c r="G142" s="315">
        <f>G143</f>
        <v>0</v>
      </c>
      <c r="H142" s="315">
        <f>H143</f>
        <v>0</v>
      </c>
    </row>
    <row r="143" spans="1:8" ht="60" customHeight="1">
      <c r="A143" s="103"/>
      <c r="B143" s="244" t="s">
        <v>394</v>
      </c>
      <c r="C143" s="94" t="s">
        <v>395</v>
      </c>
      <c r="D143" s="94"/>
      <c r="E143" s="94"/>
      <c r="F143" s="108">
        <f>F144+F149+F153</f>
        <v>38750</v>
      </c>
      <c r="G143" s="108">
        <f>G144+G149+G153</f>
        <v>0</v>
      </c>
      <c r="H143" s="108">
        <f>H144+H149+H153</f>
        <v>0</v>
      </c>
    </row>
    <row r="144" spans="1:8" ht="30" customHeight="1">
      <c r="A144" s="214"/>
      <c r="B144" s="255" t="s">
        <v>104</v>
      </c>
      <c r="C144" s="209" t="s">
        <v>396</v>
      </c>
      <c r="D144" s="210"/>
      <c r="E144" s="210"/>
      <c r="F144" s="257">
        <f aca="true" t="shared" si="26" ref="F144:H145">F145</f>
        <v>12000</v>
      </c>
      <c r="G144" s="257">
        <f t="shared" si="26"/>
        <v>0</v>
      </c>
      <c r="H144" s="257">
        <f t="shared" si="26"/>
        <v>0</v>
      </c>
    </row>
    <row r="145" spans="1:8" ht="30" customHeight="1">
      <c r="A145" s="32"/>
      <c r="B145" s="242" t="s">
        <v>53</v>
      </c>
      <c r="C145" s="30" t="s">
        <v>396</v>
      </c>
      <c r="D145" s="31">
        <v>200</v>
      </c>
      <c r="E145" s="31"/>
      <c r="F145" s="98">
        <f t="shared" si="26"/>
        <v>12000</v>
      </c>
      <c r="G145" s="98">
        <f t="shared" si="26"/>
        <v>0</v>
      </c>
      <c r="H145" s="98">
        <f t="shared" si="26"/>
        <v>0</v>
      </c>
    </row>
    <row r="146" spans="1:8" s="80" customFormat="1" ht="30" customHeight="1">
      <c r="A146" s="114"/>
      <c r="B146" s="235" t="s">
        <v>54</v>
      </c>
      <c r="C146" s="30" t="s">
        <v>396</v>
      </c>
      <c r="D146" s="30" t="s">
        <v>55</v>
      </c>
      <c r="E146" s="112"/>
      <c r="F146" s="98">
        <f>F147+F148</f>
        <v>12000</v>
      </c>
      <c r="G146" s="98">
        <f>G147+G148</f>
        <v>0</v>
      </c>
      <c r="H146" s="98">
        <f>H147+H148</f>
        <v>0</v>
      </c>
    </row>
    <row r="147" spans="1:8" ht="15" customHeight="1">
      <c r="A147" s="32"/>
      <c r="B147" s="235" t="s">
        <v>105</v>
      </c>
      <c r="C147" s="30" t="s">
        <v>396</v>
      </c>
      <c r="D147" s="30" t="s">
        <v>55</v>
      </c>
      <c r="E147" s="30" t="s">
        <v>106</v>
      </c>
      <c r="F147" s="98">
        <f>1000+1000+100</f>
        <v>2100</v>
      </c>
      <c r="G147" s="98">
        <v>0</v>
      </c>
      <c r="H147" s="98">
        <v>0</v>
      </c>
    </row>
    <row r="148" spans="1:8" ht="15" customHeight="1">
      <c r="A148" s="32"/>
      <c r="B148" s="235" t="s">
        <v>110</v>
      </c>
      <c r="C148" s="30" t="s">
        <v>396</v>
      </c>
      <c r="D148" s="30" t="s">
        <v>55</v>
      </c>
      <c r="E148" s="30" t="s">
        <v>111</v>
      </c>
      <c r="F148" s="98">
        <f>800+800+8000+200+100</f>
        <v>9900</v>
      </c>
      <c r="G148" s="98">
        <v>0</v>
      </c>
      <c r="H148" s="98">
        <v>0</v>
      </c>
    </row>
    <row r="149" spans="1:8" s="81" customFormat="1" ht="30" customHeight="1">
      <c r="A149" s="208"/>
      <c r="B149" s="255" t="s">
        <v>107</v>
      </c>
      <c r="C149" s="209" t="s">
        <v>397</v>
      </c>
      <c r="D149" s="209"/>
      <c r="E149" s="209"/>
      <c r="F149" s="257">
        <f aca="true" t="shared" si="27" ref="F149:H151">F150</f>
        <v>26750</v>
      </c>
      <c r="G149" s="257">
        <f t="shared" si="27"/>
        <v>0</v>
      </c>
      <c r="H149" s="257">
        <f t="shared" si="27"/>
        <v>0</v>
      </c>
    </row>
    <row r="150" spans="1:8" s="81" customFormat="1" ht="30" customHeight="1">
      <c r="A150" s="29"/>
      <c r="B150" s="242" t="s">
        <v>53</v>
      </c>
      <c r="C150" s="30" t="s">
        <v>397</v>
      </c>
      <c r="D150" s="30" t="s">
        <v>67</v>
      </c>
      <c r="E150" s="30"/>
      <c r="F150" s="98">
        <f t="shared" si="27"/>
        <v>26750</v>
      </c>
      <c r="G150" s="98">
        <f t="shared" si="27"/>
        <v>0</v>
      </c>
      <c r="H150" s="98">
        <f t="shared" si="27"/>
        <v>0</v>
      </c>
    </row>
    <row r="151" spans="1:8" ht="30" customHeight="1">
      <c r="A151" s="32"/>
      <c r="B151" s="235" t="s">
        <v>54</v>
      </c>
      <c r="C151" s="30" t="s">
        <v>397</v>
      </c>
      <c r="D151" s="30" t="s">
        <v>55</v>
      </c>
      <c r="E151" s="30"/>
      <c r="F151" s="98">
        <f t="shared" si="27"/>
        <v>26750</v>
      </c>
      <c r="G151" s="98">
        <f t="shared" si="27"/>
        <v>0</v>
      </c>
      <c r="H151" s="98">
        <f t="shared" si="27"/>
        <v>0</v>
      </c>
    </row>
    <row r="152" spans="1:8" ht="15" customHeight="1">
      <c r="A152" s="32"/>
      <c r="B152" s="235" t="s">
        <v>105</v>
      </c>
      <c r="C152" s="30" t="s">
        <v>397</v>
      </c>
      <c r="D152" s="30" t="s">
        <v>55</v>
      </c>
      <c r="E152" s="30" t="s">
        <v>106</v>
      </c>
      <c r="F152" s="98">
        <f>4000+150+100+1000+20000+1500</f>
        <v>26750</v>
      </c>
      <c r="G152" s="98">
        <v>0</v>
      </c>
      <c r="H152" s="98">
        <v>0</v>
      </c>
    </row>
    <row r="153" spans="1:8" ht="45" customHeight="1" hidden="1">
      <c r="A153" s="214"/>
      <c r="B153" s="255" t="s">
        <v>108</v>
      </c>
      <c r="C153" s="209" t="s">
        <v>398</v>
      </c>
      <c r="D153" s="210"/>
      <c r="E153" s="210"/>
      <c r="F153" s="257">
        <f aca="true" t="shared" si="28" ref="F153:H155">F154</f>
        <v>0</v>
      </c>
      <c r="G153" s="257">
        <f t="shared" si="28"/>
        <v>0</v>
      </c>
      <c r="H153" s="257">
        <f t="shared" si="28"/>
        <v>0</v>
      </c>
    </row>
    <row r="154" spans="1:8" ht="30" customHeight="1" hidden="1">
      <c r="A154" s="32"/>
      <c r="B154" s="242" t="s">
        <v>53</v>
      </c>
      <c r="C154" s="30" t="s">
        <v>398</v>
      </c>
      <c r="D154" s="31">
        <v>200</v>
      </c>
      <c r="E154" s="31"/>
      <c r="F154" s="98">
        <f t="shared" si="28"/>
        <v>0</v>
      </c>
      <c r="G154" s="98">
        <f t="shared" si="28"/>
        <v>0</v>
      </c>
      <c r="H154" s="98">
        <f t="shared" si="28"/>
        <v>0</v>
      </c>
    </row>
    <row r="155" spans="1:8" ht="30" customHeight="1" hidden="1">
      <c r="A155" s="32"/>
      <c r="B155" s="235" t="s">
        <v>54</v>
      </c>
      <c r="C155" s="30" t="s">
        <v>398</v>
      </c>
      <c r="D155" s="30" t="s">
        <v>55</v>
      </c>
      <c r="E155" s="112"/>
      <c r="F155" s="98">
        <f t="shared" si="28"/>
        <v>0</v>
      </c>
      <c r="G155" s="98">
        <f t="shared" si="28"/>
        <v>0</v>
      </c>
      <c r="H155" s="98">
        <f t="shared" si="28"/>
        <v>0</v>
      </c>
    </row>
    <row r="156" spans="1:8" ht="15" customHeight="1" hidden="1">
      <c r="A156" s="32"/>
      <c r="B156" s="235" t="s">
        <v>105</v>
      </c>
      <c r="C156" s="30" t="s">
        <v>398</v>
      </c>
      <c r="D156" s="30" t="s">
        <v>55</v>
      </c>
      <c r="E156" s="30" t="s">
        <v>106</v>
      </c>
      <c r="F156" s="98">
        <v>0</v>
      </c>
      <c r="G156" s="98">
        <v>0</v>
      </c>
      <c r="H156" s="98">
        <v>0</v>
      </c>
    </row>
    <row r="157" spans="1:8" ht="15" customHeight="1" hidden="1">
      <c r="A157" s="316"/>
      <c r="B157" s="277" t="s">
        <v>400</v>
      </c>
      <c r="C157" s="138" t="s">
        <v>399</v>
      </c>
      <c r="D157" s="138"/>
      <c r="E157" s="138"/>
      <c r="F157" s="315">
        <f>F158</f>
        <v>0</v>
      </c>
      <c r="G157" s="315">
        <f>G158</f>
        <v>0</v>
      </c>
      <c r="H157" s="315">
        <f>H158</f>
        <v>0</v>
      </c>
    </row>
    <row r="158" spans="1:8" ht="30" customHeight="1" hidden="1">
      <c r="A158" s="103"/>
      <c r="B158" s="244" t="s">
        <v>402</v>
      </c>
      <c r="C158" s="94" t="s">
        <v>401</v>
      </c>
      <c r="D158" s="94"/>
      <c r="E158" s="94"/>
      <c r="F158" s="108">
        <f>F159+F163</f>
        <v>0</v>
      </c>
      <c r="G158" s="108">
        <f>G159+G163</f>
        <v>0</v>
      </c>
      <c r="H158" s="108">
        <f>H159+H163</f>
        <v>0</v>
      </c>
    </row>
    <row r="159" spans="1:8" s="78" customFormat="1" ht="30" customHeight="1" hidden="1">
      <c r="A159" s="219"/>
      <c r="B159" s="255" t="s">
        <v>521</v>
      </c>
      <c r="C159" s="209" t="s">
        <v>403</v>
      </c>
      <c r="D159" s="209"/>
      <c r="E159" s="209"/>
      <c r="F159" s="257">
        <f aca="true" t="shared" si="29" ref="F159:H165">F160</f>
        <v>0</v>
      </c>
      <c r="G159" s="257">
        <f t="shared" si="29"/>
        <v>0</v>
      </c>
      <c r="H159" s="257">
        <f t="shared" si="29"/>
        <v>0</v>
      </c>
    </row>
    <row r="160" spans="1:8" s="78" customFormat="1" ht="30" customHeight="1" hidden="1">
      <c r="A160" s="109"/>
      <c r="B160" s="242" t="s">
        <v>53</v>
      </c>
      <c r="C160" s="30" t="s">
        <v>403</v>
      </c>
      <c r="D160" s="30" t="s">
        <v>67</v>
      </c>
      <c r="E160" s="30"/>
      <c r="F160" s="98">
        <f t="shared" si="29"/>
        <v>0</v>
      </c>
      <c r="G160" s="98">
        <f t="shared" si="29"/>
        <v>0</v>
      </c>
      <c r="H160" s="98">
        <f t="shared" si="29"/>
        <v>0</v>
      </c>
    </row>
    <row r="161" spans="1:8" s="78" customFormat="1" ht="30" customHeight="1" hidden="1">
      <c r="A161" s="109"/>
      <c r="B161" s="235" t="s">
        <v>54</v>
      </c>
      <c r="C161" s="30" t="s">
        <v>403</v>
      </c>
      <c r="D161" s="30" t="s">
        <v>55</v>
      </c>
      <c r="E161" s="30"/>
      <c r="F161" s="98">
        <f t="shared" si="29"/>
        <v>0</v>
      </c>
      <c r="G161" s="98">
        <f t="shared" si="29"/>
        <v>0</v>
      </c>
      <c r="H161" s="98">
        <f t="shared" si="29"/>
        <v>0</v>
      </c>
    </row>
    <row r="162" spans="1:8" s="78" customFormat="1" ht="15" customHeight="1" hidden="1">
      <c r="A162" s="109"/>
      <c r="B162" s="235" t="s">
        <v>105</v>
      </c>
      <c r="C162" s="30" t="s">
        <v>403</v>
      </c>
      <c r="D162" s="30" t="s">
        <v>55</v>
      </c>
      <c r="E162" s="30" t="s">
        <v>106</v>
      </c>
      <c r="F162" s="98">
        <f>700-700</f>
        <v>0</v>
      </c>
      <c r="G162" s="98">
        <v>0</v>
      </c>
      <c r="H162" s="98">
        <v>0</v>
      </c>
    </row>
    <row r="163" spans="1:8" s="78" customFormat="1" ht="45" customHeight="1" hidden="1">
      <c r="A163" s="219"/>
      <c r="B163" s="255" t="s">
        <v>314</v>
      </c>
      <c r="C163" s="209" t="s">
        <v>404</v>
      </c>
      <c r="D163" s="209"/>
      <c r="E163" s="209"/>
      <c r="F163" s="257">
        <f t="shared" si="29"/>
        <v>0</v>
      </c>
      <c r="G163" s="257">
        <f t="shared" si="29"/>
        <v>0</v>
      </c>
      <c r="H163" s="257">
        <f t="shared" si="29"/>
        <v>0</v>
      </c>
    </row>
    <row r="164" spans="1:8" s="78" customFormat="1" ht="30" customHeight="1" hidden="1">
      <c r="A164" s="109"/>
      <c r="B164" s="242" t="s">
        <v>53</v>
      </c>
      <c r="C164" s="30" t="s">
        <v>404</v>
      </c>
      <c r="D164" s="30" t="s">
        <v>67</v>
      </c>
      <c r="E164" s="30"/>
      <c r="F164" s="98">
        <f t="shared" si="29"/>
        <v>0</v>
      </c>
      <c r="G164" s="98">
        <f t="shared" si="29"/>
        <v>0</v>
      </c>
      <c r="H164" s="98">
        <f t="shared" si="29"/>
        <v>0</v>
      </c>
    </row>
    <row r="165" spans="1:8" s="78" customFormat="1" ht="30" customHeight="1" hidden="1">
      <c r="A165" s="109"/>
      <c r="B165" s="235" t="s">
        <v>54</v>
      </c>
      <c r="C165" s="30" t="s">
        <v>404</v>
      </c>
      <c r="D165" s="30" t="s">
        <v>55</v>
      </c>
      <c r="E165" s="30"/>
      <c r="F165" s="98">
        <f t="shared" si="29"/>
        <v>0</v>
      </c>
      <c r="G165" s="98">
        <f t="shared" si="29"/>
        <v>0</v>
      </c>
      <c r="H165" s="98">
        <f t="shared" si="29"/>
        <v>0</v>
      </c>
    </row>
    <row r="166" spans="1:8" s="78" customFormat="1" ht="15" customHeight="1" hidden="1">
      <c r="A166" s="109"/>
      <c r="B166" s="235" t="s">
        <v>105</v>
      </c>
      <c r="C166" s="30" t="s">
        <v>404</v>
      </c>
      <c r="D166" s="30" t="s">
        <v>55</v>
      </c>
      <c r="E166" s="30" t="s">
        <v>106</v>
      </c>
      <c r="F166" s="98">
        <f>2000-2000</f>
        <v>0</v>
      </c>
      <c r="G166" s="98">
        <v>0</v>
      </c>
      <c r="H166" s="98">
        <v>0</v>
      </c>
    </row>
    <row r="167" spans="1:8" ht="60" customHeight="1">
      <c r="A167" s="89">
        <v>8</v>
      </c>
      <c r="B167" s="233" t="s">
        <v>315</v>
      </c>
      <c r="C167" s="91" t="s">
        <v>109</v>
      </c>
      <c r="D167" s="113"/>
      <c r="E167" s="113"/>
      <c r="F167" s="92">
        <f aca="true" t="shared" si="30" ref="F167:H168">F168</f>
        <v>800</v>
      </c>
      <c r="G167" s="92">
        <f t="shared" si="30"/>
        <v>800</v>
      </c>
      <c r="H167" s="92">
        <f t="shared" si="30"/>
        <v>0</v>
      </c>
    </row>
    <row r="168" spans="1:8" ht="15" customHeight="1">
      <c r="A168" s="316"/>
      <c r="B168" s="249" t="s">
        <v>370</v>
      </c>
      <c r="C168" s="137" t="s">
        <v>405</v>
      </c>
      <c r="D168" s="137"/>
      <c r="E168" s="137"/>
      <c r="F168" s="315">
        <f t="shared" si="30"/>
        <v>800</v>
      </c>
      <c r="G168" s="315">
        <f t="shared" si="30"/>
        <v>800</v>
      </c>
      <c r="H168" s="315">
        <f t="shared" si="30"/>
        <v>0</v>
      </c>
    </row>
    <row r="169" spans="1:8" ht="30" customHeight="1">
      <c r="A169" s="93"/>
      <c r="B169" s="236" t="s">
        <v>406</v>
      </c>
      <c r="C169" s="104" t="s">
        <v>407</v>
      </c>
      <c r="D169" s="104"/>
      <c r="E169" s="104"/>
      <c r="F169" s="96">
        <f aca="true" t="shared" si="31" ref="F169:H172">F170</f>
        <v>800</v>
      </c>
      <c r="G169" s="96">
        <f t="shared" si="31"/>
        <v>800</v>
      </c>
      <c r="H169" s="96">
        <f t="shared" si="31"/>
        <v>0</v>
      </c>
    </row>
    <row r="170" spans="1:8" ht="25.5">
      <c r="A170" s="263"/>
      <c r="B170" s="259" t="s">
        <v>226</v>
      </c>
      <c r="C170" s="210" t="s">
        <v>408</v>
      </c>
      <c r="D170" s="218"/>
      <c r="E170" s="218"/>
      <c r="F170" s="257">
        <f t="shared" si="31"/>
        <v>800</v>
      </c>
      <c r="G170" s="257">
        <f t="shared" si="31"/>
        <v>800</v>
      </c>
      <c r="H170" s="257">
        <f t="shared" si="31"/>
        <v>0</v>
      </c>
    </row>
    <row r="171" spans="1:8" ht="30" customHeight="1">
      <c r="A171" s="115"/>
      <c r="B171" s="242" t="s">
        <v>53</v>
      </c>
      <c r="C171" s="31" t="s">
        <v>408</v>
      </c>
      <c r="D171" s="34" t="s">
        <v>67</v>
      </c>
      <c r="E171" s="34"/>
      <c r="F171" s="98">
        <f t="shared" si="31"/>
        <v>800</v>
      </c>
      <c r="G171" s="98">
        <f t="shared" si="31"/>
        <v>800</v>
      </c>
      <c r="H171" s="98">
        <f t="shared" si="31"/>
        <v>0</v>
      </c>
    </row>
    <row r="172" spans="1:8" ht="30" customHeight="1">
      <c r="A172" s="32"/>
      <c r="B172" s="235" t="s">
        <v>54</v>
      </c>
      <c r="C172" s="31" t="s">
        <v>408</v>
      </c>
      <c r="D172" s="30" t="s">
        <v>55</v>
      </c>
      <c r="E172" s="33"/>
      <c r="F172" s="98">
        <f t="shared" si="31"/>
        <v>800</v>
      </c>
      <c r="G172" s="98">
        <f t="shared" si="31"/>
        <v>800</v>
      </c>
      <c r="H172" s="98">
        <f t="shared" si="31"/>
        <v>0</v>
      </c>
    </row>
    <row r="173" spans="1:8" ht="15" customHeight="1">
      <c r="A173" s="32"/>
      <c r="B173" s="235" t="s">
        <v>110</v>
      </c>
      <c r="C173" s="31" t="s">
        <v>408</v>
      </c>
      <c r="D173" s="30" t="s">
        <v>55</v>
      </c>
      <c r="E173" s="34" t="s">
        <v>111</v>
      </c>
      <c r="F173" s="98">
        <f>100+600+100</f>
        <v>800</v>
      </c>
      <c r="G173" s="98">
        <f>100+600+100</f>
        <v>800</v>
      </c>
      <c r="H173" s="98">
        <v>0</v>
      </c>
    </row>
    <row r="174" spans="1:8" s="82" customFormat="1" ht="60" customHeight="1">
      <c r="A174" s="89">
        <v>9</v>
      </c>
      <c r="B174" s="252" t="s">
        <v>531</v>
      </c>
      <c r="C174" s="149" t="s">
        <v>253</v>
      </c>
      <c r="D174" s="147"/>
      <c r="E174" s="147"/>
      <c r="F174" s="148">
        <f aca="true" t="shared" si="32" ref="F174:H175">F175</f>
        <v>2586.46713</v>
      </c>
      <c r="G174" s="148">
        <f t="shared" si="32"/>
        <v>0</v>
      </c>
      <c r="H174" s="148">
        <f t="shared" si="32"/>
        <v>0</v>
      </c>
    </row>
    <row r="175" spans="1:8" s="318" customFormat="1" ht="15" customHeight="1">
      <c r="A175" s="316"/>
      <c r="B175" s="277" t="s">
        <v>370</v>
      </c>
      <c r="C175" s="137" t="s">
        <v>413</v>
      </c>
      <c r="D175" s="138"/>
      <c r="E175" s="138"/>
      <c r="F175" s="139">
        <f t="shared" si="32"/>
        <v>2586.46713</v>
      </c>
      <c r="G175" s="139">
        <f t="shared" si="32"/>
        <v>0</v>
      </c>
      <c r="H175" s="139">
        <f t="shared" si="32"/>
        <v>0</v>
      </c>
    </row>
    <row r="176" spans="1:8" s="82" customFormat="1" ht="30" customHeight="1">
      <c r="A176" s="140"/>
      <c r="B176" s="253" t="s">
        <v>414</v>
      </c>
      <c r="C176" s="141" t="s">
        <v>415</v>
      </c>
      <c r="D176" s="132"/>
      <c r="E176" s="132"/>
      <c r="F176" s="133">
        <f>F177+F182</f>
        <v>2586.46713</v>
      </c>
      <c r="G176" s="133">
        <f>G177+G182</f>
        <v>0</v>
      </c>
      <c r="H176" s="133">
        <f>H177+H182</f>
        <v>0</v>
      </c>
    </row>
    <row r="177" spans="1:8" s="82" customFormat="1" ht="60" customHeight="1">
      <c r="A177" s="263"/>
      <c r="B177" s="259" t="s">
        <v>418</v>
      </c>
      <c r="C177" s="210" t="s">
        <v>417</v>
      </c>
      <c r="D177" s="218"/>
      <c r="E177" s="218"/>
      <c r="F177" s="257">
        <f aca="true" t="shared" si="33" ref="F177:H178">F178</f>
        <v>150</v>
      </c>
      <c r="G177" s="257">
        <f t="shared" si="33"/>
        <v>0</v>
      </c>
      <c r="H177" s="257">
        <f t="shared" si="33"/>
        <v>0</v>
      </c>
    </row>
    <row r="178" spans="1:8" s="82" customFormat="1" ht="30" customHeight="1">
      <c r="A178" s="115"/>
      <c r="B178" s="242" t="s">
        <v>53</v>
      </c>
      <c r="C178" s="31" t="s">
        <v>417</v>
      </c>
      <c r="D178" s="34" t="s">
        <v>67</v>
      </c>
      <c r="E178" s="34"/>
      <c r="F178" s="98">
        <f t="shared" si="33"/>
        <v>150</v>
      </c>
      <c r="G178" s="98">
        <f t="shared" si="33"/>
        <v>0</v>
      </c>
      <c r="H178" s="98">
        <f t="shared" si="33"/>
        <v>0</v>
      </c>
    </row>
    <row r="179" spans="1:8" s="82" customFormat="1" ht="30" customHeight="1">
      <c r="A179" s="32"/>
      <c r="B179" s="235" t="s">
        <v>54</v>
      </c>
      <c r="C179" s="31" t="s">
        <v>417</v>
      </c>
      <c r="D179" s="30" t="s">
        <v>55</v>
      </c>
      <c r="E179" s="33"/>
      <c r="F179" s="98">
        <f>F180+F181</f>
        <v>150</v>
      </c>
      <c r="G179" s="98">
        <f>G180+G181</f>
        <v>0</v>
      </c>
      <c r="H179" s="98">
        <f>H180+H181</f>
        <v>0</v>
      </c>
    </row>
    <row r="180" spans="1:8" s="82" customFormat="1" ht="15" customHeight="1" hidden="1">
      <c r="A180" s="32"/>
      <c r="B180" s="235" t="s">
        <v>105</v>
      </c>
      <c r="C180" s="31" t="s">
        <v>417</v>
      </c>
      <c r="D180" s="30" t="s">
        <v>55</v>
      </c>
      <c r="E180" s="30" t="s">
        <v>106</v>
      </c>
      <c r="F180" s="98">
        <v>0</v>
      </c>
      <c r="G180" s="98">
        <v>0</v>
      </c>
      <c r="H180" s="98">
        <v>0</v>
      </c>
    </row>
    <row r="181" spans="1:8" s="82" customFormat="1" ht="15" customHeight="1">
      <c r="A181" s="32"/>
      <c r="B181" s="235" t="s">
        <v>110</v>
      </c>
      <c r="C181" s="31" t="s">
        <v>417</v>
      </c>
      <c r="D181" s="30" t="s">
        <v>55</v>
      </c>
      <c r="E181" s="34" t="s">
        <v>111</v>
      </c>
      <c r="F181" s="98">
        <f>75+75</f>
        <v>150</v>
      </c>
      <c r="G181" s="98">
        <v>0</v>
      </c>
      <c r="H181" s="98">
        <v>0</v>
      </c>
    </row>
    <row r="182" spans="1:8" s="82" customFormat="1" ht="60" customHeight="1">
      <c r="A182" s="214"/>
      <c r="B182" s="255" t="s">
        <v>287</v>
      </c>
      <c r="C182" s="210" t="s">
        <v>416</v>
      </c>
      <c r="D182" s="209"/>
      <c r="E182" s="209"/>
      <c r="F182" s="257">
        <f aca="true" t="shared" si="34" ref="F182:H183">F183</f>
        <v>2436.46713</v>
      </c>
      <c r="G182" s="257">
        <f t="shared" si="34"/>
        <v>0</v>
      </c>
      <c r="H182" s="257">
        <f t="shared" si="34"/>
        <v>0</v>
      </c>
    </row>
    <row r="183" spans="1:8" s="82" customFormat="1" ht="30" customHeight="1">
      <c r="A183" s="32"/>
      <c r="B183" s="242" t="s">
        <v>53</v>
      </c>
      <c r="C183" s="31" t="s">
        <v>416</v>
      </c>
      <c r="D183" s="30" t="s">
        <v>67</v>
      </c>
      <c r="E183" s="30"/>
      <c r="F183" s="98">
        <f t="shared" si="34"/>
        <v>2436.46713</v>
      </c>
      <c r="G183" s="98">
        <f t="shared" si="34"/>
        <v>0</v>
      </c>
      <c r="H183" s="98">
        <f t="shared" si="34"/>
        <v>0</v>
      </c>
    </row>
    <row r="184" spans="1:8" s="82" customFormat="1" ht="30" customHeight="1">
      <c r="A184" s="32"/>
      <c r="B184" s="235" t="s">
        <v>54</v>
      </c>
      <c r="C184" s="31" t="s">
        <v>416</v>
      </c>
      <c r="D184" s="30" t="s">
        <v>55</v>
      </c>
      <c r="E184" s="30"/>
      <c r="F184" s="98">
        <f>F185+F186</f>
        <v>2436.46713</v>
      </c>
      <c r="G184" s="98">
        <f>G185+G186</f>
        <v>0</v>
      </c>
      <c r="H184" s="98">
        <f>H185+H186</f>
        <v>0</v>
      </c>
    </row>
    <row r="185" spans="1:8" s="82" customFormat="1" ht="15" customHeight="1" hidden="1">
      <c r="A185" s="32"/>
      <c r="B185" s="235" t="s">
        <v>105</v>
      </c>
      <c r="C185" s="31" t="s">
        <v>416</v>
      </c>
      <c r="D185" s="30" t="s">
        <v>55</v>
      </c>
      <c r="E185" s="30" t="s">
        <v>106</v>
      </c>
      <c r="F185" s="98">
        <v>0</v>
      </c>
      <c r="G185" s="98">
        <v>0</v>
      </c>
      <c r="H185" s="98">
        <v>0</v>
      </c>
    </row>
    <row r="186" spans="1:8" s="82" customFormat="1" ht="15" customHeight="1">
      <c r="A186" s="32"/>
      <c r="B186" s="235" t="s">
        <v>110</v>
      </c>
      <c r="C186" s="31" t="s">
        <v>416</v>
      </c>
      <c r="D186" s="30" t="s">
        <v>55</v>
      </c>
      <c r="E186" s="30" t="s">
        <v>111</v>
      </c>
      <c r="F186" s="98">
        <f>336.32998+2101-0.86285</f>
        <v>2436.46713</v>
      </c>
      <c r="G186" s="98">
        <v>0</v>
      </c>
      <c r="H186" s="98">
        <v>0</v>
      </c>
    </row>
    <row r="187" spans="1:8" s="82" customFormat="1" ht="60" customHeight="1">
      <c r="A187" s="89">
        <v>10</v>
      </c>
      <c r="B187" s="243" t="s">
        <v>317</v>
      </c>
      <c r="C187" s="90" t="s">
        <v>121</v>
      </c>
      <c r="D187" s="105"/>
      <c r="E187" s="105"/>
      <c r="F187" s="92">
        <f aca="true" t="shared" si="35" ref="F187:H188">F188</f>
        <v>750</v>
      </c>
      <c r="G187" s="92">
        <f t="shared" si="35"/>
        <v>300</v>
      </c>
      <c r="H187" s="92">
        <f t="shared" si="35"/>
        <v>0</v>
      </c>
    </row>
    <row r="188" spans="1:8" s="82" customFormat="1" ht="15" customHeight="1">
      <c r="A188" s="316"/>
      <c r="B188" s="277" t="s">
        <v>370</v>
      </c>
      <c r="C188" s="138" t="s">
        <v>419</v>
      </c>
      <c r="D188" s="138"/>
      <c r="E188" s="138"/>
      <c r="F188" s="315">
        <f t="shared" si="35"/>
        <v>750</v>
      </c>
      <c r="G188" s="315">
        <f t="shared" si="35"/>
        <v>300</v>
      </c>
      <c r="H188" s="315">
        <f t="shared" si="35"/>
        <v>0</v>
      </c>
    </row>
    <row r="189" spans="1:8" s="82" customFormat="1" ht="30" customHeight="1">
      <c r="A189" s="93"/>
      <c r="B189" s="244" t="s">
        <v>420</v>
      </c>
      <c r="C189" s="94" t="s">
        <v>421</v>
      </c>
      <c r="D189" s="94"/>
      <c r="E189" s="94"/>
      <c r="F189" s="96">
        <f>F190+F194</f>
        <v>750</v>
      </c>
      <c r="G189" s="96">
        <f>G190+G194</f>
        <v>300</v>
      </c>
      <c r="H189" s="96">
        <f>H190+H194</f>
        <v>0</v>
      </c>
    </row>
    <row r="190" spans="1:8" s="82" customFormat="1" ht="15" customHeight="1">
      <c r="A190" s="214"/>
      <c r="B190" s="255" t="s">
        <v>123</v>
      </c>
      <c r="C190" s="209" t="s">
        <v>422</v>
      </c>
      <c r="D190" s="209"/>
      <c r="E190" s="209"/>
      <c r="F190" s="257">
        <f>F193</f>
        <v>450</v>
      </c>
      <c r="G190" s="257">
        <f>G193</f>
        <v>300</v>
      </c>
      <c r="H190" s="257">
        <f>H193</f>
        <v>0</v>
      </c>
    </row>
    <row r="191" spans="1:8" s="82" customFormat="1" ht="30" customHeight="1">
      <c r="A191" s="32"/>
      <c r="B191" s="242" t="s">
        <v>53</v>
      </c>
      <c r="C191" s="30" t="s">
        <v>422</v>
      </c>
      <c r="D191" s="30" t="s">
        <v>67</v>
      </c>
      <c r="E191" s="30"/>
      <c r="F191" s="98">
        <f aca="true" t="shared" si="36" ref="F191:H192">F192</f>
        <v>450</v>
      </c>
      <c r="G191" s="98">
        <f t="shared" si="36"/>
        <v>300</v>
      </c>
      <c r="H191" s="98">
        <f t="shared" si="36"/>
        <v>0</v>
      </c>
    </row>
    <row r="192" spans="1:8" s="82" customFormat="1" ht="30" customHeight="1">
      <c r="A192" s="32"/>
      <c r="B192" s="235" t="s">
        <v>54</v>
      </c>
      <c r="C192" s="30" t="s">
        <v>422</v>
      </c>
      <c r="D192" s="30" t="s">
        <v>55</v>
      </c>
      <c r="E192" s="30"/>
      <c r="F192" s="98">
        <f t="shared" si="36"/>
        <v>450</v>
      </c>
      <c r="G192" s="98">
        <f t="shared" si="36"/>
        <v>300</v>
      </c>
      <c r="H192" s="98">
        <f t="shared" si="36"/>
        <v>0</v>
      </c>
    </row>
    <row r="193" spans="1:8" s="82" customFormat="1" ht="15" customHeight="1">
      <c r="A193" s="32"/>
      <c r="B193" s="235" t="s">
        <v>125</v>
      </c>
      <c r="C193" s="30" t="s">
        <v>422</v>
      </c>
      <c r="D193" s="30" t="s">
        <v>55</v>
      </c>
      <c r="E193" s="30" t="s">
        <v>126</v>
      </c>
      <c r="F193" s="98">
        <v>450</v>
      </c>
      <c r="G193" s="98">
        <v>300</v>
      </c>
      <c r="H193" s="98">
        <v>0</v>
      </c>
    </row>
    <row r="194" spans="1:8" s="82" customFormat="1" ht="30" customHeight="1">
      <c r="A194" s="214"/>
      <c r="B194" s="255" t="s">
        <v>127</v>
      </c>
      <c r="C194" s="209" t="s">
        <v>423</v>
      </c>
      <c r="D194" s="209"/>
      <c r="E194" s="209"/>
      <c r="F194" s="257">
        <f>F195</f>
        <v>300</v>
      </c>
      <c r="G194" s="257">
        <f aca="true" t="shared" si="37" ref="G194:H196">G195</f>
        <v>0</v>
      </c>
      <c r="H194" s="257">
        <f t="shared" si="37"/>
        <v>0</v>
      </c>
    </row>
    <row r="195" spans="1:8" s="82" customFormat="1" ht="30" customHeight="1">
      <c r="A195" s="32"/>
      <c r="B195" s="242" t="s">
        <v>53</v>
      </c>
      <c r="C195" s="30" t="s">
        <v>423</v>
      </c>
      <c r="D195" s="30" t="s">
        <v>67</v>
      </c>
      <c r="E195" s="30"/>
      <c r="F195" s="98">
        <f>F196</f>
        <v>300</v>
      </c>
      <c r="G195" s="98">
        <f t="shared" si="37"/>
        <v>0</v>
      </c>
      <c r="H195" s="98">
        <f t="shared" si="37"/>
        <v>0</v>
      </c>
    </row>
    <row r="196" spans="1:8" s="82" customFormat="1" ht="30" customHeight="1">
      <c r="A196" s="32"/>
      <c r="B196" s="235" t="s">
        <v>54</v>
      </c>
      <c r="C196" s="30" t="s">
        <v>423</v>
      </c>
      <c r="D196" s="30" t="s">
        <v>55</v>
      </c>
      <c r="E196" s="30"/>
      <c r="F196" s="98">
        <f>F197</f>
        <v>300</v>
      </c>
      <c r="G196" s="98">
        <f t="shared" si="37"/>
        <v>0</v>
      </c>
      <c r="H196" s="98">
        <f t="shared" si="37"/>
        <v>0</v>
      </c>
    </row>
    <row r="197" spans="1:8" s="82" customFormat="1" ht="15" customHeight="1">
      <c r="A197" s="32"/>
      <c r="B197" s="235" t="s">
        <v>125</v>
      </c>
      <c r="C197" s="30" t="s">
        <v>423</v>
      </c>
      <c r="D197" s="30" t="s">
        <v>55</v>
      </c>
      <c r="E197" s="30" t="s">
        <v>126</v>
      </c>
      <c r="F197" s="98">
        <v>300</v>
      </c>
      <c r="G197" s="98">
        <v>0</v>
      </c>
      <c r="H197" s="98">
        <v>0</v>
      </c>
    </row>
    <row r="198" spans="1:8" s="82" customFormat="1" ht="45" customHeight="1">
      <c r="A198" s="89">
        <v>11</v>
      </c>
      <c r="B198" s="233" t="s">
        <v>258</v>
      </c>
      <c r="C198" s="118" t="s">
        <v>128</v>
      </c>
      <c r="D198" s="105"/>
      <c r="E198" s="105"/>
      <c r="F198" s="92">
        <f>F199+F205</f>
        <v>1470</v>
      </c>
      <c r="G198" s="92">
        <f>G199+G205</f>
        <v>0</v>
      </c>
      <c r="H198" s="92">
        <f>H199+H205</f>
        <v>0</v>
      </c>
    </row>
    <row r="199" spans="1:8" s="82" customFormat="1" ht="15" customHeight="1">
      <c r="A199" s="99"/>
      <c r="B199" s="247" t="s">
        <v>370</v>
      </c>
      <c r="C199" s="119" t="s">
        <v>424</v>
      </c>
      <c r="D199" s="100"/>
      <c r="E199" s="100"/>
      <c r="F199" s="107">
        <f aca="true" t="shared" si="38" ref="F199:H203">F200</f>
        <v>1470</v>
      </c>
      <c r="G199" s="107">
        <f t="shared" si="38"/>
        <v>0</v>
      </c>
      <c r="H199" s="107">
        <f t="shared" si="38"/>
        <v>0</v>
      </c>
    </row>
    <row r="200" spans="1:8" s="82" customFormat="1" ht="30" customHeight="1">
      <c r="A200" s="103"/>
      <c r="B200" s="244" t="s">
        <v>425</v>
      </c>
      <c r="C200" s="120" t="s">
        <v>426</v>
      </c>
      <c r="D200" s="94"/>
      <c r="E200" s="94"/>
      <c r="F200" s="108">
        <f t="shared" si="38"/>
        <v>1470</v>
      </c>
      <c r="G200" s="108">
        <f t="shared" si="38"/>
        <v>0</v>
      </c>
      <c r="H200" s="108">
        <f t="shared" si="38"/>
        <v>0</v>
      </c>
    </row>
    <row r="201" spans="1:8" ht="30" customHeight="1">
      <c r="A201" s="266"/>
      <c r="B201" s="259" t="s">
        <v>129</v>
      </c>
      <c r="C201" s="218" t="s">
        <v>427</v>
      </c>
      <c r="D201" s="267"/>
      <c r="E201" s="267"/>
      <c r="F201" s="257">
        <f t="shared" si="38"/>
        <v>1470</v>
      </c>
      <c r="G201" s="257">
        <f t="shared" si="38"/>
        <v>0</v>
      </c>
      <c r="H201" s="257">
        <f t="shared" si="38"/>
        <v>0</v>
      </c>
    </row>
    <row r="202" spans="1:8" ht="30" customHeight="1">
      <c r="A202" s="111"/>
      <c r="B202" s="242" t="s">
        <v>53</v>
      </c>
      <c r="C202" s="34" t="s">
        <v>427</v>
      </c>
      <c r="D202" s="30" t="s">
        <v>67</v>
      </c>
      <c r="E202" s="112"/>
      <c r="F202" s="98">
        <f t="shared" si="38"/>
        <v>1470</v>
      </c>
      <c r="G202" s="98">
        <f t="shared" si="38"/>
        <v>0</v>
      </c>
      <c r="H202" s="98">
        <f t="shared" si="38"/>
        <v>0</v>
      </c>
    </row>
    <row r="203" spans="1:8" ht="30" customHeight="1">
      <c r="A203" s="32"/>
      <c r="B203" s="235" t="s">
        <v>54</v>
      </c>
      <c r="C203" s="34" t="s">
        <v>427</v>
      </c>
      <c r="D203" s="30" t="s">
        <v>55</v>
      </c>
      <c r="E203" s="30"/>
      <c r="F203" s="98">
        <f t="shared" si="38"/>
        <v>1470</v>
      </c>
      <c r="G203" s="98">
        <f t="shared" si="38"/>
        <v>0</v>
      </c>
      <c r="H203" s="98">
        <f t="shared" si="38"/>
        <v>0</v>
      </c>
    </row>
    <row r="204" spans="1:8" ht="15" customHeight="1">
      <c r="A204" s="32"/>
      <c r="B204" s="235" t="s">
        <v>130</v>
      </c>
      <c r="C204" s="34" t="s">
        <v>427</v>
      </c>
      <c r="D204" s="30" t="s">
        <v>55</v>
      </c>
      <c r="E204" s="30" t="s">
        <v>131</v>
      </c>
      <c r="F204" s="98">
        <f>1060+400+10</f>
        <v>1470</v>
      </c>
      <c r="G204" s="98">
        <v>0</v>
      </c>
      <c r="H204" s="98">
        <v>0</v>
      </c>
    </row>
    <row r="205" spans="1:8" ht="45" customHeight="1" hidden="1">
      <c r="A205" s="99"/>
      <c r="B205" s="239" t="s">
        <v>135</v>
      </c>
      <c r="C205" s="100" t="s">
        <v>132</v>
      </c>
      <c r="D205" s="100"/>
      <c r="E205" s="100"/>
      <c r="F205" s="107">
        <f aca="true" t="shared" si="39" ref="F205:H209">F206</f>
        <v>0</v>
      </c>
      <c r="G205" s="107">
        <f t="shared" si="39"/>
        <v>0</v>
      </c>
      <c r="H205" s="107">
        <f t="shared" si="39"/>
        <v>0</v>
      </c>
    </row>
    <row r="206" spans="1:8" ht="30" customHeight="1" hidden="1">
      <c r="A206" s="103"/>
      <c r="B206" s="236" t="s">
        <v>136</v>
      </c>
      <c r="C206" s="94" t="s">
        <v>133</v>
      </c>
      <c r="D206" s="94"/>
      <c r="E206" s="94"/>
      <c r="F206" s="108">
        <f t="shared" si="39"/>
        <v>0</v>
      </c>
      <c r="G206" s="108">
        <f t="shared" si="39"/>
        <v>0</v>
      </c>
      <c r="H206" s="108">
        <f t="shared" si="39"/>
        <v>0</v>
      </c>
    </row>
    <row r="207" spans="1:8" ht="15" customHeight="1" hidden="1">
      <c r="A207" s="214"/>
      <c r="B207" s="259" t="s">
        <v>137</v>
      </c>
      <c r="C207" s="209" t="s">
        <v>263</v>
      </c>
      <c r="D207" s="209"/>
      <c r="E207" s="209"/>
      <c r="F207" s="257">
        <f t="shared" si="39"/>
        <v>0</v>
      </c>
      <c r="G207" s="257">
        <f t="shared" si="39"/>
        <v>0</v>
      </c>
      <c r="H207" s="257">
        <f t="shared" si="39"/>
        <v>0</v>
      </c>
    </row>
    <row r="208" spans="1:8" ht="30" customHeight="1" hidden="1">
      <c r="A208" s="32"/>
      <c r="B208" s="242" t="s">
        <v>53</v>
      </c>
      <c r="C208" s="30" t="s">
        <v>263</v>
      </c>
      <c r="D208" s="30" t="s">
        <v>67</v>
      </c>
      <c r="E208" s="30"/>
      <c r="F208" s="98">
        <f t="shared" si="39"/>
        <v>0</v>
      </c>
      <c r="G208" s="98">
        <f t="shared" si="39"/>
        <v>0</v>
      </c>
      <c r="H208" s="98">
        <f t="shared" si="39"/>
        <v>0</v>
      </c>
    </row>
    <row r="209" spans="1:8" ht="30" customHeight="1" hidden="1">
      <c r="A209" s="32"/>
      <c r="B209" s="235" t="s">
        <v>54</v>
      </c>
      <c r="C209" s="30" t="s">
        <v>263</v>
      </c>
      <c r="D209" s="30" t="s">
        <v>55</v>
      </c>
      <c r="E209" s="30"/>
      <c r="F209" s="98">
        <f t="shared" si="39"/>
        <v>0</v>
      </c>
      <c r="G209" s="98">
        <f t="shared" si="39"/>
        <v>0</v>
      </c>
      <c r="H209" s="98">
        <f t="shared" si="39"/>
        <v>0</v>
      </c>
    </row>
    <row r="210" spans="1:8" ht="15" customHeight="1" hidden="1">
      <c r="A210" s="32"/>
      <c r="B210" s="235" t="s">
        <v>79</v>
      </c>
      <c r="C210" s="30" t="s">
        <v>263</v>
      </c>
      <c r="D210" s="30" t="s">
        <v>55</v>
      </c>
      <c r="E210" s="30" t="s">
        <v>80</v>
      </c>
      <c r="F210" s="98">
        <v>0</v>
      </c>
      <c r="G210" s="98">
        <v>0</v>
      </c>
      <c r="H210" s="98">
        <v>0</v>
      </c>
    </row>
    <row r="211" spans="1:8" ht="45" customHeight="1">
      <c r="A211" s="89">
        <v>12</v>
      </c>
      <c r="B211" s="233" t="s">
        <v>533</v>
      </c>
      <c r="C211" s="91" t="s">
        <v>138</v>
      </c>
      <c r="D211" s="105"/>
      <c r="E211" s="105"/>
      <c r="F211" s="92">
        <f>F212+F226</f>
        <v>9600</v>
      </c>
      <c r="G211" s="92">
        <f>G212+G226</f>
        <v>8789.445</v>
      </c>
      <c r="H211" s="92">
        <f>H212+H226</f>
        <v>3189.432</v>
      </c>
    </row>
    <row r="212" spans="1:8" ht="15" customHeight="1">
      <c r="A212" s="316"/>
      <c r="B212" s="249" t="s">
        <v>370</v>
      </c>
      <c r="C212" s="137" t="s">
        <v>428</v>
      </c>
      <c r="D212" s="138"/>
      <c r="E212" s="138"/>
      <c r="F212" s="315">
        <f>F213</f>
        <v>9600</v>
      </c>
      <c r="G212" s="315">
        <f>G213</f>
        <v>5600</v>
      </c>
      <c r="H212" s="315">
        <f>H213</f>
        <v>0</v>
      </c>
    </row>
    <row r="213" spans="1:8" ht="30" customHeight="1">
      <c r="A213" s="93"/>
      <c r="B213" s="236" t="s">
        <v>429</v>
      </c>
      <c r="C213" s="104" t="s">
        <v>430</v>
      </c>
      <c r="D213" s="94"/>
      <c r="E213" s="94"/>
      <c r="F213" s="96">
        <f>F214+F218+F222</f>
        <v>9600</v>
      </c>
      <c r="G213" s="96">
        <f>G214+G218+G222</f>
        <v>5600</v>
      </c>
      <c r="H213" s="96">
        <f>H214+H218+H222</f>
        <v>0</v>
      </c>
    </row>
    <row r="214" spans="1:8" ht="15" customHeight="1">
      <c r="A214" s="214"/>
      <c r="B214" s="255" t="s">
        <v>226</v>
      </c>
      <c r="C214" s="216" t="s">
        <v>431</v>
      </c>
      <c r="D214" s="260"/>
      <c r="E214" s="260"/>
      <c r="F214" s="257">
        <f aca="true" t="shared" si="40" ref="F214:H216">F215</f>
        <v>4200</v>
      </c>
      <c r="G214" s="257">
        <f t="shared" si="40"/>
        <v>4200</v>
      </c>
      <c r="H214" s="257">
        <f t="shared" si="40"/>
        <v>0</v>
      </c>
    </row>
    <row r="215" spans="1:8" ht="30" customHeight="1">
      <c r="A215" s="32"/>
      <c r="B215" s="242" t="s">
        <v>53</v>
      </c>
      <c r="C215" s="33" t="s">
        <v>431</v>
      </c>
      <c r="D215" s="110">
        <v>200</v>
      </c>
      <c r="E215" s="110"/>
      <c r="F215" s="98">
        <f t="shared" si="40"/>
        <v>4200</v>
      </c>
      <c r="G215" s="98">
        <f t="shared" si="40"/>
        <v>4200</v>
      </c>
      <c r="H215" s="98">
        <f t="shared" si="40"/>
        <v>0</v>
      </c>
    </row>
    <row r="216" spans="1:8" ht="30" customHeight="1">
      <c r="A216" s="32"/>
      <c r="B216" s="235" t="s">
        <v>54</v>
      </c>
      <c r="C216" s="33" t="s">
        <v>431</v>
      </c>
      <c r="D216" s="30" t="s">
        <v>55</v>
      </c>
      <c r="E216" s="112"/>
      <c r="F216" s="98">
        <f t="shared" si="40"/>
        <v>4200</v>
      </c>
      <c r="G216" s="98">
        <f t="shared" si="40"/>
        <v>4200</v>
      </c>
      <c r="H216" s="98">
        <f t="shared" si="40"/>
        <v>0</v>
      </c>
    </row>
    <row r="217" spans="1:8" ht="15" customHeight="1">
      <c r="A217" s="32"/>
      <c r="B217" s="235" t="s">
        <v>110</v>
      </c>
      <c r="C217" s="33" t="s">
        <v>431</v>
      </c>
      <c r="D217" s="30" t="s">
        <v>55</v>
      </c>
      <c r="E217" s="30" t="s">
        <v>111</v>
      </c>
      <c r="F217" s="98">
        <f>700+3400+100</f>
        <v>4200</v>
      </c>
      <c r="G217" s="98">
        <f>600+3500+100</f>
        <v>4200</v>
      </c>
      <c r="H217" s="98">
        <v>0</v>
      </c>
    </row>
    <row r="218" spans="1:8" ht="15" customHeight="1">
      <c r="A218" s="219"/>
      <c r="B218" s="255" t="s">
        <v>141</v>
      </c>
      <c r="C218" s="216" t="s">
        <v>432</v>
      </c>
      <c r="D218" s="260"/>
      <c r="E218" s="260"/>
      <c r="F218" s="257">
        <f>F219</f>
        <v>5400</v>
      </c>
      <c r="G218" s="257">
        <f>G219</f>
        <v>1400</v>
      </c>
      <c r="H218" s="257">
        <f>H219</f>
        <v>0</v>
      </c>
    </row>
    <row r="219" spans="1:8" ht="30" customHeight="1">
      <c r="A219" s="109"/>
      <c r="B219" s="242" t="s">
        <v>53</v>
      </c>
      <c r="C219" s="33" t="s">
        <v>432</v>
      </c>
      <c r="D219" s="110">
        <v>200</v>
      </c>
      <c r="E219" s="110"/>
      <c r="F219" s="98">
        <f aca="true" t="shared" si="41" ref="F219:H220">F220</f>
        <v>5400</v>
      </c>
      <c r="G219" s="98">
        <f t="shared" si="41"/>
        <v>1400</v>
      </c>
      <c r="H219" s="98">
        <f t="shared" si="41"/>
        <v>0</v>
      </c>
    </row>
    <row r="220" spans="1:8" ht="30" customHeight="1">
      <c r="A220" s="111"/>
      <c r="B220" s="235" t="s">
        <v>54</v>
      </c>
      <c r="C220" s="33" t="s">
        <v>432</v>
      </c>
      <c r="D220" s="30" t="s">
        <v>55</v>
      </c>
      <c r="E220" s="112"/>
      <c r="F220" s="98">
        <f t="shared" si="41"/>
        <v>5400</v>
      </c>
      <c r="G220" s="98">
        <f t="shared" si="41"/>
        <v>1400</v>
      </c>
      <c r="H220" s="98">
        <f t="shared" si="41"/>
        <v>0</v>
      </c>
    </row>
    <row r="221" spans="1:8" ht="15" customHeight="1">
      <c r="A221" s="32"/>
      <c r="B221" s="235" t="s">
        <v>110</v>
      </c>
      <c r="C221" s="33" t="s">
        <v>432</v>
      </c>
      <c r="D221" s="30" t="s">
        <v>55</v>
      </c>
      <c r="E221" s="30" t="s">
        <v>111</v>
      </c>
      <c r="F221" s="98">
        <f>4000+400+1000</f>
        <v>5400</v>
      </c>
      <c r="G221" s="98">
        <f>1000+400</f>
        <v>1400</v>
      </c>
      <c r="H221" s="98">
        <v>0</v>
      </c>
    </row>
    <row r="222" spans="1:8" ht="15" customHeight="1" hidden="1">
      <c r="A222" s="214"/>
      <c r="B222" s="255" t="s">
        <v>335</v>
      </c>
      <c r="C222" s="216" t="s">
        <v>518</v>
      </c>
      <c r="D222" s="260"/>
      <c r="E222" s="260"/>
      <c r="F222" s="257">
        <f aca="true" t="shared" si="42" ref="F222:H224">F223</f>
        <v>0</v>
      </c>
      <c r="G222" s="257">
        <f t="shared" si="42"/>
        <v>0</v>
      </c>
      <c r="H222" s="257">
        <f t="shared" si="42"/>
        <v>0</v>
      </c>
    </row>
    <row r="223" spans="1:8" ht="30" customHeight="1" hidden="1">
      <c r="A223" s="32"/>
      <c r="B223" s="242" t="s">
        <v>53</v>
      </c>
      <c r="C223" s="33" t="s">
        <v>518</v>
      </c>
      <c r="D223" s="110">
        <v>200</v>
      </c>
      <c r="E223" s="110"/>
      <c r="F223" s="98">
        <f t="shared" si="42"/>
        <v>0</v>
      </c>
      <c r="G223" s="98">
        <f t="shared" si="42"/>
        <v>0</v>
      </c>
      <c r="H223" s="98">
        <f t="shared" si="42"/>
        <v>0</v>
      </c>
    </row>
    <row r="224" spans="1:8" ht="30" customHeight="1" hidden="1">
      <c r="A224" s="32"/>
      <c r="B224" s="235" t="s">
        <v>54</v>
      </c>
      <c r="C224" s="33" t="s">
        <v>518</v>
      </c>
      <c r="D224" s="30" t="s">
        <v>55</v>
      </c>
      <c r="E224" s="112"/>
      <c r="F224" s="98">
        <f t="shared" si="42"/>
        <v>0</v>
      </c>
      <c r="G224" s="98">
        <f t="shared" si="42"/>
        <v>0</v>
      </c>
      <c r="H224" s="98">
        <f t="shared" si="42"/>
        <v>0</v>
      </c>
    </row>
    <row r="225" spans="1:8" ht="15" customHeight="1" hidden="1">
      <c r="A225" s="32"/>
      <c r="B225" s="235" t="s">
        <v>110</v>
      </c>
      <c r="C225" s="33" t="s">
        <v>518</v>
      </c>
      <c r="D225" s="30" t="s">
        <v>55</v>
      </c>
      <c r="E225" s="30" t="s">
        <v>111</v>
      </c>
      <c r="F225" s="98">
        <f>123.2-123.2</f>
        <v>0</v>
      </c>
      <c r="G225" s="98">
        <v>0</v>
      </c>
      <c r="H225" s="98">
        <v>0</v>
      </c>
    </row>
    <row r="226" spans="1:8" ht="15" customHeight="1">
      <c r="A226" s="316"/>
      <c r="B226" s="249" t="s">
        <v>400</v>
      </c>
      <c r="C226" s="137" t="s">
        <v>434</v>
      </c>
      <c r="D226" s="138"/>
      <c r="E226" s="138"/>
      <c r="F226" s="315">
        <f aca="true" t="shared" si="43" ref="F226:H227">F227</f>
        <v>0</v>
      </c>
      <c r="G226" s="315">
        <f t="shared" si="43"/>
        <v>3189.445</v>
      </c>
      <c r="H226" s="315">
        <f t="shared" si="43"/>
        <v>3189.432</v>
      </c>
    </row>
    <row r="227" spans="1:8" ht="45" customHeight="1">
      <c r="A227" s="93"/>
      <c r="B227" s="236" t="s">
        <v>525</v>
      </c>
      <c r="C227" s="104" t="s">
        <v>526</v>
      </c>
      <c r="D227" s="94"/>
      <c r="E227" s="94"/>
      <c r="F227" s="96">
        <f t="shared" si="43"/>
        <v>0</v>
      </c>
      <c r="G227" s="96">
        <f t="shared" si="43"/>
        <v>3189.445</v>
      </c>
      <c r="H227" s="96">
        <f t="shared" si="43"/>
        <v>3189.432</v>
      </c>
    </row>
    <row r="228" spans="1:8" ht="30" customHeight="1">
      <c r="A228" s="214"/>
      <c r="B228" s="255" t="s">
        <v>334</v>
      </c>
      <c r="C228" s="216" t="s">
        <v>527</v>
      </c>
      <c r="D228" s="260"/>
      <c r="E228" s="260"/>
      <c r="F228" s="257">
        <f aca="true" t="shared" si="44" ref="F228:H230">F229</f>
        <v>0</v>
      </c>
      <c r="G228" s="257">
        <f t="shared" si="44"/>
        <v>3189.445</v>
      </c>
      <c r="H228" s="257">
        <f t="shared" si="44"/>
        <v>3189.432</v>
      </c>
    </row>
    <row r="229" spans="1:8" ht="30" customHeight="1">
      <c r="A229" s="32"/>
      <c r="B229" s="242" t="s">
        <v>53</v>
      </c>
      <c r="C229" s="33" t="s">
        <v>527</v>
      </c>
      <c r="D229" s="110">
        <v>200</v>
      </c>
      <c r="E229" s="110"/>
      <c r="F229" s="98">
        <f t="shared" si="44"/>
        <v>0</v>
      </c>
      <c r="G229" s="98">
        <f t="shared" si="44"/>
        <v>3189.445</v>
      </c>
      <c r="H229" s="98">
        <f t="shared" si="44"/>
        <v>3189.432</v>
      </c>
    </row>
    <row r="230" spans="1:8" ht="30" customHeight="1">
      <c r="A230" s="32"/>
      <c r="B230" s="235" t="s">
        <v>54</v>
      </c>
      <c r="C230" s="33" t="s">
        <v>527</v>
      </c>
      <c r="D230" s="30" t="s">
        <v>55</v>
      </c>
      <c r="E230" s="112"/>
      <c r="F230" s="98">
        <f t="shared" si="44"/>
        <v>0</v>
      </c>
      <c r="G230" s="98">
        <f t="shared" si="44"/>
        <v>3189.445</v>
      </c>
      <c r="H230" s="98">
        <f t="shared" si="44"/>
        <v>3189.432</v>
      </c>
    </row>
    <row r="231" spans="1:8" ht="15" customHeight="1">
      <c r="A231" s="32"/>
      <c r="B231" s="235" t="s">
        <v>110</v>
      </c>
      <c r="C231" s="33" t="s">
        <v>527</v>
      </c>
      <c r="D231" s="30" t="s">
        <v>55</v>
      </c>
      <c r="E231" s="30" t="s">
        <v>111</v>
      </c>
      <c r="F231" s="98">
        <f>48-48</f>
        <v>0</v>
      </c>
      <c r="G231" s="98">
        <f>318.942+2870.5+0.003</f>
        <v>3189.445</v>
      </c>
      <c r="H231" s="98">
        <f>318.942+2806.7+63.79</f>
        <v>3189.432</v>
      </c>
    </row>
    <row r="232" spans="1:8" ht="45" customHeight="1">
      <c r="A232" s="89">
        <v>13</v>
      </c>
      <c r="B232" s="243" t="s">
        <v>338</v>
      </c>
      <c r="C232" s="118" t="s">
        <v>143</v>
      </c>
      <c r="D232" s="105"/>
      <c r="E232" s="105"/>
      <c r="F232" s="92">
        <f aca="true" t="shared" si="45" ref="F232:H233">F233</f>
        <v>525</v>
      </c>
      <c r="G232" s="92">
        <f t="shared" si="45"/>
        <v>525</v>
      </c>
      <c r="H232" s="92">
        <f t="shared" si="45"/>
        <v>0</v>
      </c>
    </row>
    <row r="233" spans="1:8" ht="15" customHeight="1">
      <c r="A233" s="316"/>
      <c r="B233" s="277" t="s">
        <v>370</v>
      </c>
      <c r="C233" s="199" t="s">
        <v>435</v>
      </c>
      <c r="D233" s="138"/>
      <c r="E233" s="138"/>
      <c r="F233" s="315">
        <f t="shared" si="45"/>
        <v>525</v>
      </c>
      <c r="G233" s="315">
        <f t="shared" si="45"/>
        <v>525</v>
      </c>
      <c r="H233" s="315">
        <f t="shared" si="45"/>
        <v>0</v>
      </c>
    </row>
    <row r="234" spans="1:8" ht="15" customHeight="1">
      <c r="A234" s="93"/>
      <c r="B234" s="236" t="s">
        <v>436</v>
      </c>
      <c r="C234" s="94" t="s">
        <v>437</v>
      </c>
      <c r="D234" s="94"/>
      <c r="E234" s="94"/>
      <c r="F234" s="96">
        <f>F235+F242</f>
        <v>525</v>
      </c>
      <c r="G234" s="96">
        <f>G235+G242</f>
        <v>525</v>
      </c>
      <c r="H234" s="96">
        <f>H235+H242</f>
        <v>0</v>
      </c>
    </row>
    <row r="235" spans="1:8" ht="15" customHeight="1">
      <c r="A235" s="214"/>
      <c r="B235" s="259" t="s">
        <v>257</v>
      </c>
      <c r="C235" s="209" t="s">
        <v>438</v>
      </c>
      <c r="D235" s="209"/>
      <c r="E235" s="209"/>
      <c r="F235" s="257">
        <f>F236+F239</f>
        <v>272</v>
      </c>
      <c r="G235" s="257">
        <f>G236+G239</f>
        <v>272</v>
      </c>
      <c r="H235" s="257">
        <f>H236+H239</f>
        <v>0</v>
      </c>
    </row>
    <row r="236" spans="1:8" ht="60" customHeight="1">
      <c r="A236" s="32"/>
      <c r="B236" s="235" t="s">
        <v>76</v>
      </c>
      <c r="C236" s="30" t="s">
        <v>438</v>
      </c>
      <c r="D236" s="30" t="s">
        <v>77</v>
      </c>
      <c r="E236" s="30"/>
      <c r="F236" s="98">
        <f aca="true" t="shared" si="46" ref="F236:H237">F237</f>
        <v>9.5</v>
      </c>
      <c r="G236" s="98">
        <f t="shared" si="46"/>
        <v>9.5</v>
      </c>
      <c r="H236" s="98">
        <f t="shared" si="46"/>
        <v>0</v>
      </c>
    </row>
    <row r="237" spans="1:8" ht="30" customHeight="1">
      <c r="A237" s="32"/>
      <c r="B237" s="235" t="s">
        <v>155</v>
      </c>
      <c r="C237" s="30" t="s">
        <v>438</v>
      </c>
      <c r="D237" s="30" t="s">
        <v>156</v>
      </c>
      <c r="E237" s="30"/>
      <c r="F237" s="98">
        <f t="shared" si="46"/>
        <v>9.5</v>
      </c>
      <c r="G237" s="98">
        <f t="shared" si="46"/>
        <v>9.5</v>
      </c>
      <c r="H237" s="98">
        <f t="shared" si="46"/>
        <v>0</v>
      </c>
    </row>
    <row r="238" spans="1:8" ht="15" customHeight="1">
      <c r="A238" s="114"/>
      <c r="B238" s="235" t="s">
        <v>288</v>
      </c>
      <c r="C238" s="30" t="s">
        <v>438</v>
      </c>
      <c r="D238" s="30" t="s">
        <v>156</v>
      </c>
      <c r="E238" s="30" t="s">
        <v>145</v>
      </c>
      <c r="F238" s="98">
        <v>9.5</v>
      </c>
      <c r="G238" s="98">
        <v>9.5</v>
      </c>
      <c r="H238" s="98">
        <v>0</v>
      </c>
    </row>
    <row r="239" spans="1:8" ht="30" customHeight="1">
      <c r="A239" s="32"/>
      <c r="B239" s="242" t="s">
        <v>53</v>
      </c>
      <c r="C239" s="30" t="s">
        <v>438</v>
      </c>
      <c r="D239" s="30" t="s">
        <v>67</v>
      </c>
      <c r="E239" s="30"/>
      <c r="F239" s="98">
        <f aca="true" t="shared" si="47" ref="F239:H240">F240</f>
        <v>262.5</v>
      </c>
      <c r="G239" s="98">
        <f t="shared" si="47"/>
        <v>262.5</v>
      </c>
      <c r="H239" s="98">
        <f t="shared" si="47"/>
        <v>0</v>
      </c>
    </row>
    <row r="240" spans="1:8" ht="30" customHeight="1">
      <c r="A240" s="32"/>
      <c r="B240" s="235" t="s">
        <v>54</v>
      </c>
      <c r="C240" s="30" t="s">
        <v>438</v>
      </c>
      <c r="D240" s="30" t="s">
        <v>55</v>
      </c>
      <c r="E240" s="30"/>
      <c r="F240" s="98">
        <f t="shared" si="47"/>
        <v>262.5</v>
      </c>
      <c r="G240" s="98">
        <f t="shared" si="47"/>
        <v>262.5</v>
      </c>
      <c r="H240" s="98">
        <f t="shared" si="47"/>
        <v>0</v>
      </c>
    </row>
    <row r="241" spans="1:8" ht="15" customHeight="1">
      <c r="A241" s="114"/>
      <c r="B241" s="235" t="s">
        <v>288</v>
      </c>
      <c r="C241" s="30" t="s">
        <v>438</v>
      </c>
      <c r="D241" s="30" t="s">
        <v>55</v>
      </c>
      <c r="E241" s="30" t="s">
        <v>145</v>
      </c>
      <c r="F241" s="98">
        <f>272-9.5</f>
        <v>262.5</v>
      </c>
      <c r="G241" s="98">
        <f>272-9.5</f>
        <v>262.5</v>
      </c>
      <c r="H241" s="98">
        <v>0</v>
      </c>
    </row>
    <row r="242" spans="1:8" ht="15" customHeight="1">
      <c r="A242" s="214"/>
      <c r="B242" s="259" t="s">
        <v>144</v>
      </c>
      <c r="C242" s="209" t="s">
        <v>439</v>
      </c>
      <c r="D242" s="209"/>
      <c r="E242" s="209"/>
      <c r="F242" s="257">
        <f aca="true" t="shared" si="48" ref="F242:H244">F243</f>
        <v>253</v>
      </c>
      <c r="G242" s="257">
        <f t="shared" si="48"/>
        <v>253</v>
      </c>
      <c r="H242" s="257">
        <f t="shared" si="48"/>
        <v>0</v>
      </c>
    </row>
    <row r="243" spans="1:8" ht="30" customHeight="1">
      <c r="A243" s="32"/>
      <c r="B243" s="242" t="s">
        <v>53</v>
      </c>
      <c r="C243" s="30" t="s">
        <v>439</v>
      </c>
      <c r="D243" s="30" t="s">
        <v>67</v>
      </c>
      <c r="E243" s="30"/>
      <c r="F243" s="98">
        <f t="shared" si="48"/>
        <v>253</v>
      </c>
      <c r="G243" s="98">
        <f t="shared" si="48"/>
        <v>253</v>
      </c>
      <c r="H243" s="98">
        <f t="shared" si="48"/>
        <v>0</v>
      </c>
    </row>
    <row r="244" spans="1:8" ht="30" customHeight="1">
      <c r="A244" s="32"/>
      <c r="B244" s="235" t="s">
        <v>54</v>
      </c>
      <c r="C244" s="30" t="s">
        <v>439</v>
      </c>
      <c r="D244" s="30" t="s">
        <v>55</v>
      </c>
      <c r="E244" s="30"/>
      <c r="F244" s="98">
        <f t="shared" si="48"/>
        <v>253</v>
      </c>
      <c r="G244" s="98">
        <f t="shared" si="48"/>
        <v>253</v>
      </c>
      <c r="H244" s="98">
        <f t="shared" si="48"/>
        <v>0</v>
      </c>
    </row>
    <row r="245" spans="1:8" ht="15" customHeight="1">
      <c r="A245" s="114"/>
      <c r="B245" s="235" t="s">
        <v>535</v>
      </c>
      <c r="C245" s="30" t="s">
        <v>439</v>
      </c>
      <c r="D245" s="30" t="s">
        <v>55</v>
      </c>
      <c r="E245" s="30" t="s">
        <v>534</v>
      </c>
      <c r="F245" s="98">
        <v>253</v>
      </c>
      <c r="G245" s="98">
        <v>253</v>
      </c>
      <c r="H245" s="98">
        <v>0</v>
      </c>
    </row>
    <row r="246" spans="1:8" ht="75" customHeight="1">
      <c r="A246" s="89">
        <v>14</v>
      </c>
      <c r="B246" s="233" t="s">
        <v>273</v>
      </c>
      <c r="C246" s="91" t="s">
        <v>488</v>
      </c>
      <c r="D246" s="113"/>
      <c r="E246" s="113"/>
      <c r="F246" s="92">
        <f>F247+F286</f>
        <v>17669.76209</v>
      </c>
      <c r="G246" s="92">
        <f>G247+G286</f>
        <v>0</v>
      </c>
      <c r="H246" s="92">
        <f>H247+H286</f>
        <v>0</v>
      </c>
    </row>
    <row r="247" spans="1:8" ht="15" customHeight="1">
      <c r="A247" s="116"/>
      <c r="B247" s="239" t="s">
        <v>370</v>
      </c>
      <c r="C247" s="101" t="s">
        <v>489</v>
      </c>
      <c r="D247" s="100"/>
      <c r="E247" s="100"/>
      <c r="F247" s="107">
        <f>F248+F260+F269+F281</f>
        <v>16669.76209</v>
      </c>
      <c r="G247" s="107">
        <f>G248+G260+G269+G281</f>
        <v>0</v>
      </c>
      <c r="H247" s="107">
        <f>H248+H260+H269+H281</f>
        <v>0</v>
      </c>
    </row>
    <row r="248" spans="1:8" s="82" customFormat="1" ht="15" customHeight="1">
      <c r="A248" s="140"/>
      <c r="B248" s="250" t="s">
        <v>490</v>
      </c>
      <c r="C248" s="141" t="s">
        <v>491</v>
      </c>
      <c r="D248" s="132"/>
      <c r="E248" s="132"/>
      <c r="F248" s="133">
        <f>F249+F253</f>
        <v>600</v>
      </c>
      <c r="G248" s="133">
        <f>G249+G253</f>
        <v>0</v>
      </c>
      <c r="H248" s="133">
        <f>H249+H253</f>
        <v>0</v>
      </c>
    </row>
    <row r="249" spans="1:8" s="82" customFormat="1" ht="30" customHeight="1">
      <c r="A249" s="214"/>
      <c r="B249" s="255" t="s">
        <v>369</v>
      </c>
      <c r="C249" s="210" t="s">
        <v>492</v>
      </c>
      <c r="D249" s="209"/>
      <c r="E249" s="209"/>
      <c r="F249" s="257">
        <f aca="true" t="shared" si="49" ref="F249:H251">F250</f>
        <v>100</v>
      </c>
      <c r="G249" s="257">
        <f t="shared" si="49"/>
        <v>0</v>
      </c>
      <c r="H249" s="257">
        <f t="shared" si="49"/>
        <v>0</v>
      </c>
    </row>
    <row r="250" spans="1:8" s="82" customFormat="1" ht="30" customHeight="1">
      <c r="A250" s="32"/>
      <c r="B250" s="242" t="s">
        <v>53</v>
      </c>
      <c r="C250" s="31" t="s">
        <v>492</v>
      </c>
      <c r="D250" s="30" t="s">
        <v>67</v>
      </c>
      <c r="E250" s="30"/>
      <c r="F250" s="98">
        <f t="shared" si="49"/>
        <v>100</v>
      </c>
      <c r="G250" s="98">
        <f t="shared" si="49"/>
        <v>0</v>
      </c>
      <c r="H250" s="98">
        <f t="shared" si="49"/>
        <v>0</v>
      </c>
    </row>
    <row r="251" spans="1:8" s="82" customFormat="1" ht="30" customHeight="1">
      <c r="A251" s="32"/>
      <c r="B251" s="235" t="s">
        <v>54</v>
      </c>
      <c r="C251" s="31" t="s">
        <v>492</v>
      </c>
      <c r="D251" s="30" t="s">
        <v>55</v>
      </c>
      <c r="E251" s="30"/>
      <c r="F251" s="98">
        <f t="shared" si="49"/>
        <v>100</v>
      </c>
      <c r="G251" s="98">
        <f t="shared" si="49"/>
        <v>0</v>
      </c>
      <c r="H251" s="98">
        <f t="shared" si="49"/>
        <v>0</v>
      </c>
    </row>
    <row r="252" spans="1:8" s="82" customFormat="1" ht="15" customHeight="1">
      <c r="A252" s="32"/>
      <c r="B252" s="237" t="s">
        <v>113</v>
      </c>
      <c r="C252" s="31" t="s">
        <v>492</v>
      </c>
      <c r="D252" s="30" t="s">
        <v>55</v>
      </c>
      <c r="E252" s="30" t="s">
        <v>114</v>
      </c>
      <c r="F252" s="98">
        <v>100</v>
      </c>
      <c r="G252" s="98">
        <v>0</v>
      </c>
      <c r="H252" s="98">
        <v>0</v>
      </c>
    </row>
    <row r="253" spans="1:8" s="82" customFormat="1" ht="30" customHeight="1">
      <c r="A253" s="214"/>
      <c r="B253" s="255" t="s">
        <v>245</v>
      </c>
      <c r="C253" s="210" t="s">
        <v>501</v>
      </c>
      <c r="D253" s="209"/>
      <c r="E253" s="209"/>
      <c r="F253" s="257">
        <f>F254+F257</f>
        <v>500</v>
      </c>
      <c r="G253" s="257">
        <f>G254+G257</f>
        <v>0</v>
      </c>
      <c r="H253" s="257">
        <f>H254+H257</f>
        <v>0</v>
      </c>
    </row>
    <row r="254" spans="1:8" s="82" customFormat="1" ht="30" customHeight="1" hidden="1">
      <c r="A254" s="32"/>
      <c r="B254" s="242" t="s">
        <v>53</v>
      </c>
      <c r="C254" s="31" t="s">
        <v>501</v>
      </c>
      <c r="D254" s="30" t="s">
        <v>67</v>
      </c>
      <c r="E254" s="30"/>
      <c r="F254" s="98">
        <f aca="true" t="shared" si="50" ref="F254:H255">F255</f>
        <v>0</v>
      </c>
      <c r="G254" s="98">
        <f t="shared" si="50"/>
        <v>0</v>
      </c>
      <c r="H254" s="98">
        <f t="shared" si="50"/>
        <v>0</v>
      </c>
    </row>
    <row r="255" spans="1:8" s="82" customFormat="1" ht="30" customHeight="1" hidden="1">
      <c r="A255" s="32"/>
      <c r="B255" s="235" t="s">
        <v>54</v>
      </c>
      <c r="C255" s="31" t="s">
        <v>501</v>
      </c>
      <c r="D255" s="30" t="s">
        <v>55</v>
      </c>
      <c r="E255" s="30"/>
      <c r="F255" s="98">
        <f t="shared" si="50"/>
        <v>0</v>
      </c>
      <c r="G255" s="98">
        <f t="shared" si="50"/>
        <v>0</v>
      </c>
      <c r="H255" s="98">
        <f t="shared" si="50"/>
        <v>0</v>
      </c>
    </row>
    <row r="256" spans="1:8" s="82" customFormat="1" ht="15" customHeight="1" hidden="1">
      <c r="A256" s="32"/>
      <c r="B256" s="237" t="s">
        <v>113</v>
      </c>
      <c r="C256" s="31" t="s">
        <v>501</v>
      </c>
      <c r="D256" s="30" t="s">
        <v>55</v>
      </c>
      <c r="E256" s="30" t="s">
        <v>114</v>
      </c>
      <c r="F256" s="98">
        <v>0</v>
      </c>
      <c r="G256" s="98">
        <v>0</v>
      </c>
      <c r="H256" s="98">
        <v>0</v>
      </c>
    </row>
    <row r="257" spans="1:8" s="82" customFormat="1" ht="30" customHeight="1">
      <c r="A257" s="32"/>
      <c r="B257" s="237" t="s">
        <v>60</v>
      </c>
      <c r="C257" s="31" t="s">
        <v>501</v>
      </c>
      <c r="D257" s="30" t="s">
        <v>65</v>
      </c>
      <c r="E257" s="30"/>
      <c r="F257" s="98">
        <f aca="true" t="shared" si="51" ref="F257:H258">F258</f>
        <v>500</v>
      </c>
      <c r="G257" s="98">
        <f t="shared" si="51"/>
        <v>0</v>
      </c>
      <c r="H257" s="98">
        <f t="shared" si="51"/>
        <v>0</v>
      </c>
    </row>
    <row r="258" spans="1:8" s="82" customFormat="1" ht="15" customHeight="1">
      <c r="A258" s="32"/>
      <c r="B258" s="237" t="s">
        <v>61</v>
      </c>
      <c r="C258" s="31" t="s">
        <v>501</v>
      </c>
      <c r="D258" s="30" t="s">
        <v>62</v>
      </c>
      <c r="E258" s="30"/>
      <c r="F258" s="98">
        <f t="shared" si="51"/>
        <v>500</v>
      </c>
      <c r="G258" s="98">
        <f t="shared" si="51"/>
        <v>0</v>
      </c>
      <c r="H258" s="98">
        <f t="shared" si="51"/>
        <v>0</v>
      </c>
    </row>
    <row r="259" spans="1:8" s="82" customFormat="1" ht="15" customHeight="1">
      <c r="A259" s="32"/>
      <c r="B259" s="237" t="s">
        <v>113</v>
      </c>
      <c r="C259" s="144" t="s">
        <v>501</v>
      </c>
      <c r="D259" s="30" t="s">
        <v>62</v>
      </c>
      <c r="E259" s="30" t="s">
        <v>114</v>
      </c>
      <c r="F259" s="98">
        <v>500</v>
      </c>
      <c r="G259" s="98">
        <v>0</v>
      </c>
      <c r="H259" s="98">
        <v>0</v>
      </c>
    </row>
    <row r="260" spans="1:8" ht="15" customHeight="1">
      <c r="A260" s="117"/>
      <c r="B260" s="236" t="s">
        <v>493</v>
      </c>
      <c r="C260" s="104" t="s">
        <v>494</v>
      </c>
      <c r="D260" s="94"/>
      <c r="E260" s="94"/>
      <c r="F260" s="108">
        <f>F261+F265</f>
        <v>1600</v>
      </c>
      <c r="G260" s="108">
        <f>G261+G265</f>
        <v>0</v>
      </c>
      <c r="H260" s="108">
        <f>H261+H265</f>
        <v>0</v>
      </c>
    </row>
    <row r="261" spans="1:8" ht="45" customHeight="1" hidden="1">
      <c r="A261" s="263"/>
      <c r="B261" s="259" t="s">
        <v>112</v>
      </c>
      <c r="C261" s="210" t="s">
        <v>496</v>
      </c>
      <c r="D261" s="209"/>
      <c r="E261" s="209"/>
      <c r="F261" s="257">
        <f>F262</f>
        <v>0</v>
      </c>
      <c r="G261" s="257">
        <f>G262</f>
        <v>0</v>
      </c>
      <c r="H261" s="257">
        <f>H262</f>
        <v>0</v>
      </c>
    </row>
    <row r="262" spans="1:8" ht="30" customHeight="1" hidden="1">
      <c r="A262" s="115"/>
      <c r="B262" s="240" t="s">
        <v>60</v>
      </c>
      <c r="C262" s="31" t="s">
        <v>496</v>
      </c>
      <c r="D262" s="30" t="s">
        <v>65</v>
      </c>
      <c r="E262" s="30"/>
      <c r="F262" s="98">
        <f aca="true" t="shared" si="52" ref="F262:H263">F263</f>
        <v>0</v>
      </c>
      <c r="G262" s="98">
        <f t="shared" si="52"/>
        <v>0</v>
      </c>
      <c r="H262" s="98">
        <f t="shared" si="52"/>
        <v>0</v>
      </c>
    </row>
    <row r="263" spans="1:8" ht="15" customHeight="1" hidden="1">
      <c r="A263" s="32"/>
      <c r="B263" s="238" t="s">
        <v>61</v>
      </c>
      <c r="C263" s="31" t="s">
        <v>496</v>
      </c>
      <c r="D263" s="31">
        <v>410</v>
      </c>
      <c r="E263" s="31"/>
      <c r="F263" s="98">
        <f t="shared" si="52"/>
        <v>0</v>
      </c>
      <c r="G263" s="98">
        <f t="shared" si="52"/>
        <v>0</v>
      </c>
      <c r="H263" s="98">
        <f t="shared" si="52"/>
        <v>0</v>
      </c>
    </row>
    <row r="264" spans="1:8" ht="15" customHeight="1" hidden="1">
      <c r="A264" s="32"/>
      <c r="B264" s="237" t="s">
        <v>113</v>
      </c>
      <c r="C264" s="31" t="s">
        <v>496</v>
      </c>
      <c r="D264" s="31">
        <v>410</v>
      </c>
      <c r="E264" s="30" t="s">
        <v>114</v>
      </c>
      <c r="F264" s="98">
        <v>0</v>
      </c>
      <c r="G264" s="98">
        <v>0</v>
      </c>
      <c r="H264" s="98">
        <v>0</v>
      </c>
    </row>
    <row r="265" spans="1:8" ht="15" customHeight="1">
      <c r="A265" s="214"/>
      <c r="B265" s="259" t="s">
        <v>116</v>
      </c>
      <c r="C265" s="210" t="s">
        <v>495</v>
      </c>
      <c r="D265" s="209"/>
      <c r="E265" s="209"/>
      <c r="F265" s="257">
        <f>F266</f>
        <v>1600</v>
      </c>
      <c r="G265" s="257">
        <f>G266</f>
        <v>0</v>
      </c>
      <c r="H265" s="257">
        <f>H266</f>
        <v>0</v>
      </c>
    </row>
    <row r="266" spans="1:8" ht="30" customHeight="1">
      <c r="A266" s="32"/>
      <c r="B266" s="242" t="s">
        <v>53</v>
      </c>
      <c r="C266" s="31" t="s">
        <v>495</v>
      </c>
      <c r="D266" s="30" t="s">
        <v>67</v>
      </c>
      <c r="E266" s="30"/>
      <c r="F266" s="98">
        <f aca="true" t="shared" si="53" ref="F266:H267">F267</f>
        <v>1600</v>
      </c>
      <c r="G266" s="98">
        <f t="shared" si="53"/>
        <v>0</v>
      </c>
      <c r="H266" s="98">
        <f t="shared" si="53"/>
        <v>0</v>
      </c>
    </row>
    <row r="267" spans="1:8" ht="30" customHeight="1">
      <c r="A267" s="32"/>
      <c r="B267" s="235" t="s">
        <v>54</v>
      </c>
      <c r="C267" s="31" t="s">
        <v>495</v>
      </c>
      <c r="D267" s="30" t="s">
        <v>55</v>
      </c>
      <c r="E267" s="30"/>
      <c r="F267" s="98">
        <f t="shared" si="53"/>
        <v>1600</v>
      </c>
      <c r="G267" s="98">
        <f t="shared" si="53"/>
        <v>0</v>
      </c>
      <c r="H267" s="98">
        <f t="shared" si="53"/>
        <v>0</v>
      </c>
    </row>
    <row r="268" spans="1:8" ht="15" customHeight="1">
      <c r="A268" s="32"/>
      <c r="B268" s="237" t="s">
        <v>113</v>
      </c>
      <c r="C268" s="31" t="s">
        <v>495</v>
      </c>
      <c r="D268" s="30" t="s">
        <v>55</v>
      </c>
      <c r="E268" s="30" t="s">
        <v>114</v>
      </c>
      <c r="F268" s="98">
        <v>1600</v>
      </c>
      <c r="G268" s="98">
        <v>0</v>
      </c>
      <c r="H268" s="98">
        <v>0</v>
      </c>
    </row>
    <row r="269" spans="1:8" ht="15" customHeight="1">
      <c r="A269" s="103"/>
      <c r="B269" s="236" t="s">
        <v>497</v>
      </c>
      <c r="C269" s="104" t="s">
        <v>498</v>
      </c>
      <c r="D269" s="104"/>
      <c r="E269" s="104"/>
      <c r="F269" s="108">
        <f>F270+F277</f>
        <v>400</v>
      </c>
      <c r="G269" s="108">
        <f>G270+G277</f>
        <v>0</v>
      </c>
      <c r="H269" s="108">
        <f>H270+H277</f>
        <v>0</v>
      </c>
    </row>
    <row r="270" spans="1:8" ht="30" customHeight="1" hidden="1">
      <c r="A270" s="214"/>
      <c r="B270" s="255" t="s">
        <v>117</v>
      </c>
      <c r="C270" s="210" t="s">
        <v>499</v>
      </c>
      <c r="D270" s="209"/>
      <c r="E270" s="209"/>
      <c r="F270" s="257">
        <f>F271+F274</f>
        <v>0</v>
      </c>
      <c r="G270" s="257">
        <f>G271+G274</f>
        <v>0</v>
      </c>
      <c r="H270" s="257">
        <f>H271+H274</f>
        <v>0</v>
      </c>
    </row>
    <row r="271" spans="1:8" ht="30" customHeight="1" hidden="1">
      <c r="A271" s="32"/>
      <c r="B271" s="242" t="s">
        <v>53</v>
      </c>
      <c r="C271" s="31" t="s">
        <v>499</v>
      </c>
      <c r="D271" s="30" t="s">
        <v>67</v>
      </c>
      <c r="E271" s="30"/>
      <c r="F271" s="98">
        <f aca="true" t="shared" si="54" ref="F271:H272">F272</f>
        <v>0</v>
      </c>
      <c r="G271" s="98">
        <f t="shared" si="54"/>
        <v>0</v>
      </c>
      <c r="H271" s="98">
        <f t="shared" si="54"/>
        <v>0</v>
      </c>
    </row>
    <row r="272" spans="1:8" ht="30" customHeight="1" hidden="1">
      <c r="A272" s="32"/>
      <c r="B272" s="235" t="s">
        <v>54</v>
      </c>
      <c r="C272" s="31" t="s">
        <v>499</v>
      </c>
      <c r="D272" s="30" t="s">
        <v>55</v>
      </c>
      <c r="E272" s="30"/>
      <c r="F272" s="98">
        <f t="shared" si="54"/>
        <v>0</v>
      </c>
      <c r="G272" s="98">
        <f t="shared" si="54"/>
        <v>0</v>
      </c>
      <c r="H272" s="98">
        <f t="shared" si="54"/>
        <v>0</v>
      </c>
    </row>
    <row r="273" spans="1:8" ht="15" customHeight="1" hidden="1">
      <c r="A273" s="32"/>
      <c r="B273" s="237" t="s">
        <v>113</v>
      </c>
      <c r="C273" s="31" t="s">
        <v>499</v>
      </c>
      <c r="D273" s="30" t="s">
        <v>55</v>
      </c>
      <c r="E273" s="30" t="s">
        <v>114</v>
      </c>
      <c r="F273" s="98">
        <v>0</v>
      </c>
      <c r="G273" s="98">
        <v>0</v>
      </c>
      <c r="H273" s="98">
        <v>0</v>
      </c>
    </row>
    <row r="274" spans="1:8" ht="30" customHeight="1" hidden="1">
      <c r="A274" s="32"/>
      <c r="B274" s="237" t="s">
        <v>60</v>
      </c>
      <c r="C274" s="31" t="s">
        <v>499</v>
      </c>
      <c r="D274" s="30" t="s">
        <v>65</v>
      </c>
      <c r="E274" s="30"/>
      <c r="F274" s="98">
        <f aca="true" t="shared" si="55" ref="F274:H275">F275</f>
        <v>0</v>
      </c>
      <c r="G274" s="98">
        <f t="shared" si="55"/>
        <v>0</v>
      </c>
      <c r="H274" s="98">
        <f t="shared" si="55"/>
        <v>0</v>
      </c>
    </row>
    <row r="275" spans="1:8" ht="15" customHeight="1" hidden="1">
      <c r="A275" s="32"/>
      <c r="B275" s="237" t="s">
        <v>61</v>
      </c>
      <c r="C275" s="31" t="s">
        <v>499</v>
      </c>
      <c r="D275" s="30" t="s">
        <v>62</v>
      </c>
      <c r="E275" s="30"/>
      <c r="F275" s="98">
        <f t="shared" si="55"/>
        <v>0</v>
      </c>
      <c r="G275" s="98">
        <f t="shared" si="55"/>
        <v>0</v>
      </c>
      <c r="H275" s="98">
        <f t="shared" si="55"/>
        <v>0</v>
      </c>
    </row>
    <row r="276" spans="1:8" ht="15" customHeight="1" hidden="1">
      <c r="A276" s="32"/>
      <c r="B276" s="237" t="s">
        <v>113</v>
      </c>
      <c r="C276" s="31" t="s">
        <v>499</v>
      </c>
      <c r="D276" s="30" t="s">
        <v>62</v>
      </c>
      <c r="E276" s="30" t="s">
        <v>114</v>
      </c>
      <c r="F276" s="98">
        <v>0</v>
      </c>
      <c r="G276" s="98">
        <v>0</v>
      </c>
      <c r="H276" s="98">
        <v>0</v>
      </c>
    </row>
    <row r="277" spans="1:8" ht="30" customHeight="1">
      <c r="A277" s="214"/>
      <c r="B277" s="255" t="s">
        <v>118</v>
      </c>
      <c r="C277" s="210" t="s">
        <v>500</v>
      </c>
      <c r="D277" s="209"/>
      <c r="E277" s="209"/>
      <c r="F277" s="257">
        <f>F279</f>
        <v>400</v>
      </c>
      <c r="G277" s="257">
        <f>G279</f>
        <v>0</v>
      </c>
      <c r="H277" s="257">
        <f>H279</f>
        <v>0</v>
      </c>
    </row>
    <row r="278" spans="1:8" ht="30" customHeight="1">
      <c r="A278" s="32"/>
      <c r="B278" s="242" t="s">
        <v>53</v>
      </c>
      <c r="C278" s="31" t="s">
        <v>500</v>
      </c>
      <c r="D278" s="30" t="s">
        <v>67</v>
      </c>
      <c r="E278" s="30"/>
      <c r="F278" s="98">
        <f aca="true" t="shared" si="56" ref="F278:H279">F279</f>
        <v>400</v>
      </c>
      <c r="G278" s="98">
        <f t="shared" si="56"/>
        <v>0</v>
      </c>
      <c r="H278" s="98">
        <f t="shared" si="56"/>
        <v>0</v>
      </c>
    </row>
    <row r="279" spans="1:8" ht="30" customHeight="1">
      <c r="A279" s="32"/>
      <c r="B279" s="235" t="s">
        <v>54</v>
      </c>
      <c r="C279" s="31" t="s">
        <v>500</v>
      </c>
      <c r="D279" s="30" t="s">
        <v>55</v>
      </c>
      <c r="E279" s="30"/>
      <c r="F279" s="98">
        <f t="shared" si="56"/>
        <v>400</v>
      </c>
      <c r="G279" s="98">
        <f t="shared" si="56"/>
        <v>0</v>
      </c>
      <c r="H279" s="98">
        <f t="shared" si="56"/>
        <v>0</v>
      </c>
    </row>
    <row r="280" spans="1:8" ht="15" customHeight="1">
      <c r="A280" s="32"/>
      <c r="B280" s="237" t="s">
        <v>113</v>
      </c>
      <c r="C280" s="31" t="s">
        <v>500</v>
      </c>
      <c r="D280" s="30" t="s">
        <v>55</v>
      </c>
      <c r="E280" s="30" t="s">
        <v>114</v>
      </c>
      <c r="F280" s="98">
        <f>200+200</f>
        <v>400</v>
      </c>
      <c r="G280" s="98">
        <v>0</v>
      </c>
      <c r="H280" s="98">
        <v>0</v>
      </c>
    </row>
    <row r="281" spans="1:8" s="83" customFormat="1" ht="30" customHeight="1">
      <c r="A281" s="103"/>
      <c r="B281" s="236" t="s">
        <v>505</v>
      </c>
      <c r="C281" s="104" t="s">
        <v>502</v>
      </c>
      <c r="D281" s="94"/>
      <c r="E281" s="94"/>
      <c r="F281" s="108">
        <f>F282</f>
        <v>14069.76209</v>
      </c>
      <c r="G281" s="108">
        <f>G282</f>
        <v>0</v>
      </c>
      <c r="H281" s="108">
        <f>H282</f>
        <v>0</v>
      </c>
    </row>
    <row r="282" spans="1:8" ht="30" customHeight="1">
      <c r="A282" s="214"/>
      <c r="B282" s="259" t="s">
        <v>119</v>
      </c>
      <c r="C282" s="210" t="s">
        <v>503</v>
      </c>
      <c r="D282" s="209"/>
      <c r="E282" s="209"/>
      <c r="F282" s="257">
        <f aca="true" t="shared" si="57" ref="F282:H284">F283</f>
        <v>14069.76209</v>
      </c>
      <c r="G282" s="257">
        <f t="shared" si="57"/>
        <v>0</v>
      </c>
      <c r="H282" s="257">
        <f t="shared" si="57"/>
        <v>0</v>
      </c>
    </row>
    <row r="283" spans="1:8" ht="30" customHeight="1">
      <c r="A283" s="32"/>
      <c r="B283" s="242" t="s">
        <v>53</v>
      </c>
      <c r="C283" s="31" t="s">
        <v>503</v>
      </c>
      <c r="D283" s="30" t="s">
        <v>67</v>
      </c>
      <c r="E283" s="30"/>
      <c r="F283" s="98">
        <f t="shared" si="57"/>
        <v>14069.76209</v>
      </c>
      <c r="G283" s="98">
        <f t="shared" si="57"/>
        <v>0</v>
      </c>
      <c r="H283" s="98">
        <f t="shared" si="57"/>
        <v>0</v>
      </c>
    </row>
    <row r="284" spans="1:8" ht="30" customHeight="1">
      <c r="A284" s="32"/>
      <c r="B284" s="235" t="s">
        <v>54</v>
      </c>
      <c r="C284" s="31" t="s">
        <v>503</v>
      </c>
      <c r="D284" s="30" t="s">
        <v>55</v>
      </c>
      <c r="E284" s="30"/>
      <c r="F284" s="98">
        <f t="shared" si="57"/>
        <v>14069.76209</v>
      </c>
      <c r="G284" s="98">
        <f t="shared" si="57"/>
        <v>0</v>
      </c>
      <c r="H284" s="98">
        <f t="shared" si="57"/>
        <v>0</v>
      </c>
    </row>
    <row r="285" spans="1:8" s="82" customFormat="1" ht="15" customHeight="1">
      <c r="A285" s="32"/>
      <c r="B285" s="235" t="s">
        <v>110</v>
      </c>
      <c r="C285" s="31" t="s">
        <v>503</v>
      </c>
      <c r="D285" s="30" t="s">
        <v>55</v>
      </c>
      <c r="E285" s="30" t="s">
        <v>111</v>
      </c>
      <c r="F285" s="98">
        <f>10600+500+600+500+100+100+1369.76209+300</f>
        <v>14069.76209</v>
      </c>
      <c r="G285" s="98">
        <v>0</v>
      </c>
      <c r="H285" s="98">
        <v>0</v>
      </c>
    </row>
    <row r="286" spans="1:8" s="82" customFormat="1" ht="15" customHeight="1">
      <c r="A286" s="136"/>
      <c r="B286" s="277" t="s">
        <v>400</v>
      </c>
      <c r="C286" s="137" t="s">
        <v>504</v>
      </c>
      <c r="D286" s="138"/>
      <c r="E286" s="138"/>
      <c r="F286" s="139">
        <f>F287</f>
        <v>1000</v>
      </c>
      <c r="G286" s="139">
        <f>G287</f>
        <v>0</v>
      </c>
      <c r="H286" s="139">
        <f>H287</f>
        <v>0</v>
      </c>
    </row>
    <row r="287" spans="1:8" s="82" customFormat="1" ht="45" customHeight="1">
      <c r="A287" s="103"/>
      <c r="B287" s="236" t="s">
        <v>522</v>
      </c>
      <c r="C287" s="104" t="s">
        <v>506</v>
      </c>
      <c r="D287" s="94"/>
      <c r="E287" s="94"/>
      <c r="F287" s="108">
        <f>F288+F292+F296+F300+F304</f>
        <v>1000</v>
      </c>
      <c r="G287" s="108">
        <f>G288+G292+G296+G300+G304</f>
        <v>0</v>
      </c>
      <c r="H287" s="108">
        <f>H288+H292+H296+H300+H304</f>
        <v>0</v>
      </c>
    </row>
    <row r="288" spans="1:8" ht="45" customHeight="1" hidden="1">
      <c r="A288" s="214"/>
      <c r="B288" s="259" t="s">
        <v>112</v>
      </c>
      <c r="C288" s="210" t="s">
        <v>508</v>
      </c>
      <c r="D288" s="209"/>
      <c r="E288" s="209"/>
      <c r="F288" s="257">
        <f aca="true" t="shared" si="58" ref="F288:H290">F289</f>
        <v>0</v>
      </c>
      <c r="G288" s="257">
        <f t="shared" si="58"/>
        <v>0</v>
      </c>
      <c r="H288" s="257">
        <f t="shared" si="58"/>
        <v>0</v>
      </c>
    </row>
    <row r="289" spans="1:8" ht="30" customHeight="1" hidden="1">
      <c r="A289" s="32"/>
      <c r="B289" s="240" t="s">
        <v>60</v>
      </c>
      <c r="C289" s="31" t="s">
        <v>508</v>
      </c>
      <c r="D289" s="31">
        <v>400</v>
      </c>
      <c r="E289" s="30"/>
      <c r="F289" s="98">
        <f t="shared" si="58"/>
        <v>0</v>
      </c>
      <c r="G289" s="98">
        <f t="shared" si="58"/>
        <v>0</v>
      </c>
      <c r="H289" s="98">
        <f t="shared" si="58"/>
        <v>0</v>
      </c>
    </row>
    <row r="290" spans="1:8" ht="15" customHeight="1" hidden="1">
      <c r="A290" s="32"/>
      <c r="B290" s="238" t="s">
        <v>61</v>
      </c>
      <c r="C290" s="31" t="s">
        <v>508</v>
      </c>
      <c r="D290" s="31">
        <v>410</v>
      </c>
      <c r="E290" s="30"/>
      <c r="F290" s="98">
        <f t="shared" si="58"/>
        <v>0</v>
      </c>
      <c r="G290" s="98">
        <f t="shared" si="58"/>
        <v>0</v>
      </c>
      <c r="H290" s="98">
        <f t="shared" si="58"/>
        <v>0</v>
      </c>
    </row>
    <row r="291" spans="1:8" ht="15" customHeight="1" hidden="1">
      <c r="A291" s="32"/>
      <c r="B291" s="237" t="s">
        <v>113</v>
      </c>
      <c r="C291" s="31" t="s">
        <v>508</v>
      </c>
      <c r="D291" s="31">
        <v>410</v>
      </c>
      <c r="E291" s="30" t="s">
        <v>114</v>
      </c>
      <c r="F291" s="98">
        <f>500-500</f>
        <v>0</v>
      </c>
      <c r="G291" s="98">
        <v>0</v>
      </c>
      <c r="H291" s="98">
        <v>0</v>
      </c>
    </row>
    <row r="292" spans="1:8" s="82" customFormat="1" ht="30" customHeight="1" hidden="1">
      <c r="A292" s="214"/>
      <c r="B292" s="255" t="s">
        <v>285</v>
      </c>
      <c r="C292" s="210" t="s">
        <v>509</v>
      </c>
      <c r="D292" s="209"/>
      <c r="E292" s="209"/>
      <c r="F292" s="257">
        <f aca="true" t="shared" si="59" ref="F292:H294">F293</f>
        <v>0</v>
      </c>
      <c r="G292" s="257">
        <f t="shared" si="59"/>
        <v>0</v>
      </c>
      <c r="H292" s="257">
        <f t="shared" si="59"/>
        <v>0</v>
      </c>
    </row>
    <row r="293" spans="1:8" s="82" customFormat="1" ht="30" customHeight="1" hidden="1">
      <c r="A293" s="32"/>
      <c r="B293" s="237" t="s">
        <v>60</v>
      </c>
      <c r="C293" s="31" t="s">
        <v>509</v>
      </c>
      <c r="D293" s="30" t="s">
        <v>65</v>
      </c>
      <c r="E293" s="30"/>
      <c r="F293" s="98">
        <f t="shared" si="59"/>
        <v>0</v>
      </c>
      <c r="G293" s="98">
        <f t="shared" si="59"/>
        <v>0</v>
      </c>
      <c r="H293" s="98">
        <f t="shared" si="59"/>
        <v>0</v>
      </c>
    </row>
    <row r="294" spans="1:8" s="82" customFormat="1" ht="15" customHeight="1" hidden="1">
      <c r="A294" s="32"/>
      <c r="B294" s="237" t="s">
        <v>61</v>
      </c>
      <c r="C294" s="31" t="s">
        <v>509</v>
      </c>
      <c r="D294" s="30" t="s">
        <v>62</v>
      </c>
      <c r="E294" s="30"/>
      <c r="F294" s="98">
        <f t="shared" si="59"/>
        <v>0</v>
      </c>
      <c r="G294" s="98">
        <f t="shared" si="59"/>
        <v>0</v>
      </c>
      <c r="H294" s="98">
        <f t="shared" si="59"/>
        <v>0</v>
      </c>
    </row>
    <row r="295" spans="1:8" s="82" customFormat="1" ht="15" customHeight="1" hidden="1">
      <c r="A295" s="32"/>
      <c r="B295" s="237" t="s">
        <v>113</v>
      </c>
      <c r="C295" s="31" t="s">
        <v>509</v>
      </c>
      <c r="D295" s="30" t="s">
        <v>62</v>
      </c>
      <c r="E295" s="30" t="s">
        <v>114</v>
      </c>
      <c r="F295" s="98">
        <v>0</v>
      </c>
      <c r="G295" s="98">
        <v>0</v>
      </c>
      <c r="H295" s="98">
        <v>0</v>
      </c>
    </row>
    <row r="296" spans="1:8" s="82" customFormat="1" ht="30" customHeight="1" hidden="1">
      <c r="A296" s="214"/>
      <c r="B296" s="255" t="s">
        <v>241</v>
      </c>
      <c r="C296" s="210" t="s">
        <v>510</v>
      </c>
      <c r="D296" s="209"/>
      <c r="E296" s="209"/>
      <c r="F296" s="257">
        <f aca="true" t="shared" si="60" ref="F296:H298">F297</f>
        <v>0</v>
      </c>
      <c r="G296" s="257">
        <f t="shared" si="60"/>
        <v>0</v>
      </c>
      <c r="H296" s="257">
        <f t="shared" si="60"/>
        <v>0</v>
      </c>
    </row>
    <row r="297" spans="1:8" s="82" customFormat="1" ht="30" customHeight="1" hidden="1">
      <c r="A297" s="32"/>
      <c r="B297" s="242" t="s">
        <v>53</v>
      </c>
      <c r="C297" s="31" t="s">
        <v>510</v>
      </c>
      <c r="D297" s="30" t="s">
        <v>67</v>
      </c>
      <c r="E297" s="30"/>
      <c r="F297" s="98">
        <f t="shared" si="60"/>
        <v>0</v>
      </c>
      <c r="G297" s="98">
        <f t="shared" si="60"/>
        <v>0</v>
      </c>
      <c r="H297" s="98">
        <f t="shared" si="60"/>
        <v>0</v>
      </c>
    </row>
    <row r="298" spans="1:8" s="82" customFormat="1" ht="30" customHeight="1" hidden="1">
      <c r="A298" s="32"/>
      <c r="B298" s="235" t="s">
        <v>54</v>
      </c>
      <c r="C298" s="31" t="s">
        <v>510</v>
      </c>
      <c r="D298" s="30" t="s">
        <v>55</v>
      </c>
      <c r="E298" s="30"/>
      <c r="F298" s="98">
        <f t="shared" si="60"/>
        <v>0</v>
      </c>
      <c r="G298" s="98">
        <f t="shared" si="60"/>
        <v>0</v>
      </c>
      <c r="H298" s="98">
        <f t="shared" si="60"/>
        <v>0</v>
      </c>
    </row>
    <row r="299" spans="1:8" s="82" customFormat="1" ht="15" customHeight="1" hidden="1">
      <c r="A299" s="32"/>
      <c r="B299" s="237" t="s">
        <v>113</v>
      </c>
      <c r="C299" s="31" t="s">
        <v>510</v>
      </c>
      <c r="D299" s="30" t="s">
        <v>55</v>
      </c>
      <c r="E299" s="30" t="s">
        <v>114</v>
      </c>
      <c r="F299" s="98">
        <v>0</v>
      </c>
      <c r="G299" s="98">
        <v>0</v>
      </c>
      <c r="H299" s="98">
        <v>0</v>
      </c>
    </row>
    <row r="300" spans="1:8" s="82" customFormat="1" ht="45" customHeight="1" hidden="1">
      <c r="A300" s="214"/>
      <c r="B300" s="265" t="s">
        <v>286</v>
      </c>
      <c r="C300" s="210" t="s">
        <v>511</v>
      </c>
      <c r="D300" s="209"/>
      <c r="E300" s="209"/>
      <c r="F300" s="257">
        <f aca="true" t="shared" si="61" ref="F300:H302">F301</f>
        <v>0</v>
      </c>
      <c r="G300" s="257">
        <f t="shared" si="61"/>
        <v>0</v>
      </c>
      <c r="H300" s="257">
        <f t="shared" si="61"/>
        <v>0</v>
      </c>
    </row>
    <row r="301" spans="1:8" s="82" customFormat="1" ht="30" customHeight="1" hidden="1">
      <c r="A301" s="32"/>
      <c r="B301" s="242" t="s">
        <v>53</v>
      </c>
      <c r="C301" s="31" t="s">
        <v>511</v>
      </c>
      <c r="D301" s="30" t="s">
        <v>67</v>
      </c>
      <c r="E301" s="30"/>
      <c r="F301" s="98">
        <f t="shared" si="61"/>
        <v>0</v>
      </c>
      <c r="G301" s="98">
        <f t="shared" si="61"/>
        <v>0</v>
      </c>
      <c r="H301" s="98">
        <f t="shared" si="61"/>
        <v>0</v>
      </c>
    </row>
    <row r="302" spans="1:8" s="82" customFormat="1" ht="30" customHeight="1" hidden="1">
      <c r="A302" s="32"/>
      <c r="B302" s="235" t="s">
        <v>54</v>
      </c>
      <c r="C302" s="31" t="s">
        <v>511</v>
      </c>
      <c r="D302" s="30" t="s">
        <v>55</v>
      </c>
      <c r="E302" s="30"/>
      <c r="F302" s="98">
        <f t="shared" si="61"/>
        <v>0</v>
      </c>
      <c r="G302" s="98">
        <f t="shared" si="61"/>
        <v>0</v>
      </c>
      <c r="H302" s="98">
        <f t="shared" si="61"/>
        <v>0</v>
      </c>
    </row>
    <row r="303" spans="1:8" s="82" customFormat="1" ht="15" customHeight="1" hidden="1">
      <c r="A303" s="32"/>
      <c r="B303" s="235" t="s">
        <v>110</v>
      </c>
      <c r="C303" s="31" t="s">
        <v>511</v>
      </c>
      <c r="D303" s="30" t="s">
        <v>55</v>
      </c>
      <c r="E303" s="30" t="s">
        <v>111</v>
      </c>
      <c r="F303" s="98">
        <v>0</v>
      </c>
      <c r="G303" s="98">
        <v>0</v>
      </c>
      <c r="H303" s="98">
        <v>0</v>
      </c>
    </row>
    <row r="304" spans="1:8" s="82" customFormat="1" ht="30" customHeight="1">
      <c r="A304" s="214"/>
      <c r="B304" s="264" t="s">
        <v>523</v>
      </c>
      <c r="C304" s="210" t="s">
        <v>512</v>
      </c>
      <c r="D304" s="209"/>
      <c r="E304" s="209"/>
      <c r="F304" s="257">
        <f>F305</f>
        <v>1000</v>
      </c>
      <c r="G304" s="257">
        <f>G305</f>
        <v>0</v>
      </c>
      <c r="H304" s="257">
        <f>H305</f>
        <v>0</v>
      </c>
    </row>
    <row r="305" spans="1:8" s="82" customFormat="1" ht="30" customHeight="1">
      <c r="A305" s="32"/>
      <c r="B305" s="237" t="s">
        <v>60</v>
      </c>
      <c r="C305" s="31" t="s">
        <v>512</v>
      </c>
      <c r="D305" s="30" t="s">
        <v>65</v>
      </c>
      <c r="E305" s="30"/>
      <c r="F305" s="98">
        <f aca="true" t="shared" si="62" ref="F305:H306">F306</f>
        <v>1000</v>
      </c>
      <c r="G305" s="98">
        <f t="shared" si="62"/>
        <v>0</v>
      </c>
      <c r="H305" s="98">
        <f t="shared" si="62"/>
        <v>0</v>
      </c>
    </row>
    <row r="306" spans="1:8" s="82" customFormat="1" ht="15" customHeight="1">
      <c r="A306" s="32"/>
      <c r="B306" s="237" t="s">
        <v>61</v>
      </c>
      <c r="C306" s="31" t="s">
        <v>512</v>
      </c>
      <c r="D306" s="30" t="s">
        <v>62</v>
      </c>
      <c r="E306" s="30"/>
      <c r="F306" s="98">
        <f t="shared" si="62"/>
        <v>1000</v>
      </c>
      <c r="G306" s="98">
        <f t="shared" si="62"/>
        <v>0</v>
      </c>
      <c r="H306" s="98">
        <f t="shared" si="62"/>
        <v>0</v>
      </c>
    </row>
    <row r="307" spans="1:8" s="82" customFormat="1" ht="15" customHeight="1">
      <c r="A307" s="32"/>
      <c r="B307" s="237" t="s">
        <v>113</v>
      </c>
      <c r="C307" s="31" t="s">
        <v>512</v>
      </c>
      <c r="D307" s="30" t="s">
        <v>62</v>
      </c>
      <c r="E307" s="30" t="s">
        <v>114</v>
      </c>
      <c r="F307" s="98">
        <v>1000</v>
      </c>
      <c r="G307" s="98">
        <v>0</v>
      </c>
      <c r="H307" s="98">
        <v>0</v>
      </c>
    </row>
    <row r="308" spans="1:8" ht="45" customHeight="1">
      <c r="A308" s="89">
        <v>15</v>
      </c>
      <c r="B308" s="233" t="s">
        <v>339</v>
      </c>
      <c r="C308" s="90" t="s">
        <v>340</v>
      </c>
      <c r="D308" s="91"/>
      <c r="E308" s="91"/>
      <c r="F308" s="92">
        <f>F309+F315</f>
        <v>57.10985</v>
      </c>
      <c r="G308" s="92">
        <f>G309+G315</f>
        <v>50</v>
      </c>
      <c r="H308" s="92">
        <f>H309+H315</f>
        <v>0</v>
      </c>
    </row>
    <row r="309" spans="1:8" ht="15" customHeight="1">
      <c r="A309" s="316"/>
      <c r="B309" s="249" t="s">
        <v>370</v>
      </c>
      <c r="C309" s="138" t="s">
        <v>440</v>
      </c>
      <c r="D309" s="137"/>
      <c r="E309" s="137"/>
      <c r="F309" s="315">
        <f aca="true" t="shared" si="63" ref="F309:H310">F310</f>
        <v>50</v>
      </c>
      <c r="G309" s="315">
        <f t="shared" si="63"/>
        <v>50</v>
      </c>
      <c r="H309" s="315">
        <f t="shared" si="63"/>
        <v>0</v>
      </c>
    </row>
    <row r="310" spans="1:8" ht="45" customHeight="1">
      <c r="A310" s="93"/>
      <c r="B310" s="234" t="s">
        <v>441</v>
      </c>
      <c r="C310" s="94" t="s">
        <v>442</v>
      </c>
      <c r="D310" s="95"/>
      <c r="E310" s="95"/>
      <c r="F310" s="96">
        <f t="shared" si="63"/>
        <v>50</v>
      </c>
      <c r="G310" s="96">
        <f t="shared" si="63"/>
        <v>50</v>
      </c>
      <c r="H310" s="96">
        <f t="shared" si="63"/>
        <v>0</v>
      </c>
    </row>
    <row r="311" spans="1:8" ht="45" customHeight="1">
      <c r="A311" s="214"/>
      <c r="B311" s="255" t="s">
        <v>348</v>
      </c>
      <c r="C311" s="209" t="s">
        <v>443</v>
      </c>
      <c r="D311" s="210"/>
      <c r="E311" s="210"/>
      <c r="F311" s="256">
        <f aca="true" t="shared" si="64" ref="F311:H319">F312</f>
        <v>50</v>
      </c>
      <c r="G311" s="256">
        <f t="shared" si="64"/>
        <v>50</v>
      </c>
      <c r="H311" s="256">
        <f t="shared" si="64"/>
        <v>0</v>
      </c>
    </row>
    <row r="312" spans="1:8" ht="30" customHeight="1">
      <c r="A312" s="32"/>
      <c r="B312" s="150" t="s">
        <v>53</v>
      </c>
      <c r="C312" s="30" t="s">
        <v>443</v>
      </c>
      <c r="D312" s="31">
        <v>200</v>
      </c>
      <c r="E312" s="31"/>
      <c r="F312" s="97">
        <f t="shared" si="64"/>
        <v>50</v>
      </c>
      <c r="G312" s="97">
        <f t="shared" si="64"/>
        <v>50</v>
      </c>
      <c r="H312" s="97">
        <f t="shared" si="64"/>
        <v>0</v>
      </c>
    </row>
    <row r="313" spans="1:8" ht="30" customHeight="1">
      <c r="A313" s="32"/>
      <c r="B313" s="235" t="s">
        <v>54</v>
      </c>
      <c r="C313" s="30" t="s">
        <v>443</v>
      </c>
      <c r="D313" s="30" t="s">
        <v>55</v>
      </c>
      <c r="E313" s="30"/>
      <c r="F313" s="98">
        <f t="shared" si="64"/>
        <v>50</v>
      </c>
      <c r="G313" s="98">
        <f t="shared" si="64"/>
        <v>50</v>
      </c>
      <c r="H313" s="98">
        <f t="shared" si="64"/>
        <v>0</v>
      </c>
    </row>
    <row r="314" spans="1:8" ht="15" customHeight="1">
      <c r="A314" s="32"/>
      <c r="B314" s="235" t="s">
        <v>110</v>
      </c>
      <c r="C314" s="30" t="s">
        <v>443</v>
      </c>
      <c r="D314" s="30" t="s">
        <v>55</v>
      </c>
      <c r="E314" s="30" t="s">
        <v>111</v>
      </c>
      <c r="F314" s="98">
        <f>15+20+15</f>
        <v>50</v>
      </c>
      <c r="G314" s="98">
        <f>15+20+15</f>
        <v>50</v>
      </c>
      <c r="H314" s="98">
        <v>0</v>
      </c>
    </row>
    <row r="315" spans="1:8" ht="15" customHeight="1">
      <c r="A315" s="136"/>
      <c r="B315" s="277" t="s">
        <v>400</v>
      </c>
      <c r="C315" s="138" t="s">
        <v>444</v>
      </c>
      <c r="D315" s="138"/>
      <c r="E315" s="138"/>
      <c r="F315" s="139">
        <f aca="true" t="shared" si="65" ref="F315:H316">F316</f>
        <v>7.10985</v>
      </c>
      <c r="G315" s="139">
        <f t="shared" si="65"/>
        <v>0</v>
      </c>
      <c r="H315" s="139">
        <f t="shared" si="65"/>
        <v>0</v>
      </c>
    </row>
    <row r="316" spans="1:8" ht="30" customHeight="1">
      <c r="A316" s="93"/>
      <c r="B316" s="234" t="s">
        <v>519</v>
      </c>
      <c r="C316" s="94" t="s">
        <v>445</v>
      </c>
      <c r="D316" s="95"/>
      <c r="E316" s="95"/>
      <c r="F316" s="96">
        <f t="shared" si="65"/>
        <v>7.10985</v>
      </c>
      <c r="G316" s="96">
        <f t="shared" si="65"/>
        <v>0</v>
      </c>
      <c r="H316" s="96">
        <f t="shared" si="65"/>
        <v>0</v>
      </c>
    </row>
    <row r="317" spans="1:8" ht="45" customHeight="1">
      <c r="A317" s="214"/>
      <c r="B317" s="255" t="s">
        <v>349</v>
      </c>
      <c r="C317" s="209" t="s">
        <v>446</v>
      </c>
      <c r="D317" s="210"/>
      <c r="E317" s="210"/>
      <c r="F317" s="256">
        <f t="shared" si="64"/>
        <v>7.10985</v>
      </c>
      <c r="G317" s="256">
        <f t="shared" si="64"/>
        <v>0</v>
      </c>
      <c r="H317" s="256">
        <f t="shared" si="64"/>
        <v>0</v>
      </c>
    </row>
    <row r="318" spans="1:8" ht="30" customHeight="1">
      <c r="A318" s="32"/>
      <c r="B318" s="150" t="s">
        <v>53</v>
      </c>
      <c r="C318" s="30" t="s">
        <v>446</v>
      </c>
      <c r="D318" s="31">
        <v>200</v>
      </c>
      <c r="E318" s="31"/>
      <c r="F318" s="97">
        <f t="shared" si="64"/>
        <v>7.10985</v>
      </c>
      <c r="G318" s="97">
        <f t="shared" si="64"/>
        <v>0</v>
      </c>
      <c r="H318" s="97">
        <f t="shared" si="64"/>
        <v>0</v>
      </c>
    </row>
    <row r="319" spans="1:8" ht="30" customHeight="1">
      <c r="A319" s="32"/>
      <c r="B319" s="235" t="s">
        <v>54</v>
      </c>
      <c r="C319" s="30" t="s">
        <v>446</v>
      </c>
      <c r="D319" s="30" t="s">
        <v>55</v>
      </c>
      <c r="E319" s="30"/>
      <c r="F319" s="98">
        <f t="shared" si="64"/>
        <v>7.10985</v>
      </c>
      <c r="G319" s="98">
        <f t="shared" si="64"/>
        <v>0</v>
      </c>
      <c r="H319" s="98">
        <f t="shared" si="64"/>
        <v>0</v>
      </c>
    </row>
    <row r="320" spans="1:8" ht="15" customHeight="1">
      <c r="A320" s="32"/>
      <c r="B320" s="235" t="s">
        <v>110</v>
      </c>
      <c r="C320" s="30" t="s">
        <v>446</v>
      </c>
      <c r="D320" s="30" t="s">
        <v>55</v>
      </c>
      <c r="E320" s="30" t="s">
        <v>111</v>
      </c>
      <c r="F320" s="98">
        <f>1+9.9-3.79015</f>
        <v>7.10985</v>
      </c>
      <c r="G320" s="98">
        <v>0</v>
      </c>
      <c r="H320" s="98">
        <v>0</v>
      </c>
    </row>
    <row r="321" spans="1:8" ht="45" customHeight="1">
      <c r="A321" s="89">
        <v>16</v>
      </c>
      <c r="B321" s="243" t="s">
        <v>310</v>
      </c>
      <c r="C321" s="118" t="s">
        <v>272</v>
      </c>
      <c r="D321" s="105"/>
      <c r="E321" s="105"/>
      <c r="F321" s="92">
        <f>F322+F328+F339</f>
        <v>21321.10367</v>
      </c>
      <c r="G321" s="92">
        <f>G322+G328+G339</f>
        <v>20500</v>
      </c>
      <c r="H321" s="92">
        <f>H322+H328+H339</f>
        <v>0</v>
      </c>
    </row>
    <row r="322" spans="1:8" ht="15" customHeight="1">
      <c r="A322" s="316"/>
      <c r="B322" s="277" t="s">
        <v>447</v>
      </c>
      <c r="C322" s="199" t="s">
        <v>448</v>
      </c>
      <c r="D322" s="138"/>
      <c r="E322" s="138"/>
      <c r="F322" s="315">
        <f aca="true" t="shared" si="66" ref="F322:H323">F323</f>
        <v>12671.10367</v>
      </c>
      <c r="G322" s="315">
        <f t="shared" si="66"/>
        <v>12000</v>
      </c>
      <c r="H322" s="315">
        <f t="shared" si="66"/>
        <v>0</v>
      </c>
    </row>
    <row r="323" spans="1:8" ht="15" customHeight="1">
      <c r="A323" s="93"/>
      <c r="B323" s="236" t="s">
        <v>311</v>
      </c>
      <c r="C323" s="94" t="s">
        <v>449</v>
      </c>
      <c r="D323" s="94"/>
      <c r="E323" s="94"/>
      <c r="F323" s="96">
        <f t="shared" si="66"/>
        <v>12671.10367</v>
      </c>
      <c r="G323" s="96">
        <f t="shared" si="66"/>
        <v>12000</v>
      </c>
      <c r="H323" s="96">
        <f t="shared" si="66"/>
        <v>0</v>
      </c>
    </row>
    <row r="324" spans="1:8" ht="15" customHeight="1">
      <c r="A324" s="214"/>
      <c r="B324" s="259" t="s">
        <v>309</v>
      </c>
      <c r="C324" s="209" t="s">
        <v>450</v>
      </c>
      <c r="D324" s="209"/>
      <c r="E324" s="209"/>
      <c r="F324" s="257">
        <f aca="true" t="shared" si="67" ref="F324:H326">F325</f>
        <v>12671.10367</v>
      </c>
      <c r="G324" s="257">
        <f t="shared" si="67"/>
        <v>12000</v>
      </c>
      <c r="H324" s="257">
        <f t="shared" si="67"/>
        <v>0</v>
      </c>
    </row>
    <row r="325" spans="1:8" ht="30" customHeight="1">
      <c r="A325" s="32"/>
      <c r="B325" s="242" t="s">
        <v>53</v>
      </c>
      <c r="C325" s="30" t="s">
        <v>450</v>
      </c>
      <c r="D325" s="30" t="s">
        <v>67</v>
      </c>
      <c r="E325" s="30"/>
      <c r="F325" s="98">
        <f t="shared" si="67"/>
        <v>12671.10367</v>
      </c>
      <c r="G325" s="98">
        <f t="shared" si="67"/>
        <v>12000</v>
      </c>
      <c r="H325" s="98">
        <f t="shared" si="67"/>
        <v>0</v>
      </c>
    </row>
    <row r="326" spans="1:8" ht="30" customHeight="1">
      <c r="A326" s="32"/>
      <c r="B326" s="235" t="s">
        <v>54</v>
      </c>
      <c r="C326" s="30" t="s">
        <v>450</v>
      </c>
      <c r="D326" s="30" t="s">
        <v>55</v>
      </c>
      <c r="E326" s="30"/>
      <c r="F326" s="98">
        <f t="shared" si="67"/>
        <v>12671.10367</v>
      </c>
      <c r="G326" s="98">
        <f t="shared" si="67"/>
        <v>12000</v>
      </c>
      <c r="H326" s="98">
        <f t="shared" si="67"/>
        <v>0</v>
      </c>
    </row>
    <row r="327" spans="1:8" ht="15" customHeight="1">
      <c r="A327" s="114"/>
      <c r="B327" s="235" t="s">
        <v>110</v>
      </c>
      <c r="C327" s="30" t="s">
        <v>450</v>
      </c>
      <c r="D327" s="30" t="s">
        <v>55</v>
      </c>
      <c r="E327" s="30" t="s">
        <v>111</v>
      </c>
      <c r="F327" s="98">
        <f>2671.10367+10000</f>
        <v>12671.10367</v>
      </c>
      <c r="G327" s="98">
        <f>2000+10000</f>
        <v>12000</v>
      </c>
      <c r="H327" s="98">
        <v>0</v>
      </c>
    </row>
    <row r="328" spans="1:8" ht="15" customHeight="1">
      <c r="A328" s="319"/>
      <c r="B328" s="277" t="s">
        <v>370</v>
      </c>
      <c r="C328" s="138" t="s">
        <v>451</v>
      </c>
      <c r="D328" s="138"/>
      <c r="E328" s="138"/>
      <c r="F328" s="139">
        <f>F329</f>
        <v>8650</v>
      </c>
      <c r="G328" s="139">
        <f>G329</f>
        <v>8000</v>
      </c>
      <c r="H328" s="139">
        <f>H329</f>
        <v>0</v>
      </c>
    </row>
    <row r="329" spans="1:8" ht="30" customHeight="1">
      <c r="A329" s="93"/>
      <c r="B329" s="236" t="s">
        <v>453</v>
      </c>
      <c r="C329" s="94" t="s">
        <v>452</v>
      </c>
      <c r="D329" s="94"/>
      <c r="E329" s="94"/>
      <c r="F329" s="96">
        <f>F330+F335</f>
        <v>8650</v>
      </c>
      <c r="G329" s="96">
        <f>G330+G335</f>
        <v>8000</v>
      </c>
      <c r="H329" s="96">
        <f>H330+H335</f>
        <v>0</v>
      </c>
    </row>
    <row r="330" spans="1:8" ht="45" customHeight="1">
      <c r="A330" s="214"/>
      <c r="B330" s="255" t="s">
        <v>108</v>
      </c>
      <c r="C330" s="209" t="s">
        <v>454</v>
      </c>
      <c r="D330" s="210"/>
      <c r="E330" s="210"/>
      <c r="F330" s="257">
        <f aca="true" t="shared" si="68" ref="F330:H331">F331</f>
        <v>8200</v>
      </c>
      <c r="G330" s="257">
        <f t="shared" si="68"/>
        <v>8000</v>
      </c>
      <c r="H330" s="257">
        <f t="shared" si="68"/>
        <v>0</v>
      </c>
    </row>
    <row r="331" spans="1:8" ht="30" customHeight="1">
      <c r="A331" s="32"/>
      <c r="B331" s="242" t="s">
        <v>53</v>
      </c>
      <c r="C331" s="30" t="s">
        <v>454</v>
      </c>
      <c r="D331" s="31">
        <v>200</v>
      </c>
      <c r="E331" s="31"/>
      <c r="F331" s="98">
        <f t="shared" si="68"/>
        <v>8200</v>
      </c>
      <c r="G331" s="98">
        <f t="shared" si="68"/>
        <v>8000</v>
      </c>
      <c r="H331" s="98">
        <f t="shared" si="68"/>
        <v>0</v>
      </c>
    </row>
    <row r="332" spans="1:8" ht="30" customHeight="1">
      <c r="A332" s="32"/>
      <c r="B332" s="235" t="s">
        <v>54</v>
      </c>
      <c r="C332" s="30" t="s">
        <v>454</v>
      </c>
      <c r="D332" s="30" t="s">
        <v>55</v>
      </c>
      <c r="E332" s="112"/>
      <c r="F332" s="98">
        <f>F333+F334</f>
        <v>8200</v>
      </c>
      <c r="G332" s="98">
        <f>G333+G334</f>
        <v>8000</v>
      </c>
      <c r="H332" s="98">
        <f>H333+H334</f>
        <v>0</v>
      </c>
    </row>
    <row r="333" spans="1:8" ht="15" customHeight="1">
      <c r="A333" s="114"/>
      <c r="B333" s="235" t="s">
        <v>105</v>
      </c>
      <c r="C333" s="30" t="s">
        <v>454</v>
      </c>
      <c r="D333" s="30" t="s">
        <v>55</v>
      </c>
      <c r="E333" s="30" t="s">
        <v>106</v>
      </c>
      <c r="F333" s="98">
        <f>8000+100+100</f>
        <v>8200</v>
      </c>
      <c r="G333" s="98">
        <v>8000</v>
      </c>
      <c r="H333" s="98">
        <v>0</v>
      </c>
    </row>
    <row r="334" spans="1:8" ht="15" customHeight="1">
      <c r="A334" s="114"/>
      <c r="B334" s="235" t="s">
        <v>110</v>
      </c>
      <c r="C334" s="30" t="s">
        <v>454</v>
      </c>
      <c r="D334" s="30" t="s">
        <v>55</v>
      </c>
      <c r="E334" s="30" t="s">
        <v>111</v>
      </c>
      <c r="F334" s="98">
        <v>0</v>
      </c>
      <c r="G334" s="98">
        <v>0</v>
      </c>
      <c r="H334" s="98">
        <v>0</v>
      </c>
    </row>
    <row r="335" spans="1:8" ht="15" customHeight="1">
      <c r="A335" s="297"/>
      <c r="B335" s="255" t="s">
        <v>226</v>
      </c>
      <c r="C335" s="209" t="s">
        <v>455</v>
      </c>
      <c r="D335" s="209"/>
      <c r="E335" s="209"/>
      <c r="F335" s="257">
        <f>F336</f>
        <v>450</v>
      </c>
      <c r="G335" s="257">
        <f aca="true" t="shared" si="69" ref="G335:H337">G336</f>
        <v>0</v>
      </c>
      <c r="H335" s="257">
        <f t="shared" si="69"/>
        <v>0</v>
      </c>
    </row>
    <row r="336" spans="1:8" ht="30" customHeight="1">
      <c r="A336" s="114"/>
      <c r="B336" s="242" t="s">
        <v>53</v>
      </c>
      <c r="C336" s="30" t="s">
        <v>455</v>
      </c>
      <c r="D336" s="30" t="s">
        <v>67</v>
      </c>
      <c r="E336" s="30"/>
      <c r="F336" s="98">
        <f>F337</f>
        <v>450</v>
      </c>
      <c r="G336" s="98">
        <f t="shared" si="69"/>
        <v>0</v>
      </c>
      <c r="H336" s="98">
        <f t="shared" si="69"/>
        <v>0</v>
      </c>
    </row>
    <row r="337" spans="1:8" ht="30" customHeight="1">
      <c r="A337" s="114"/>
      <c r="B337" s="235" t="s">
        <v>54</v>
      </c>
      <c r="C337" s="30" t="s">
        <v>455</v>
      </c>
      <c r="D337" s="30" t="s">
        <v>55</v>
      </c>
      <c r="E337" s="30"/>
      <c r="F337" s="98">
        <f>F338</f>
        <v>450</v>
      </c>
      <c r="G337" s="98">
        <f t="shared" si="69"/>
        <v>0</v>
      </c>
      <c r="H337" s="98">
        <f t="shared" si="69"/>
        <v>0</v>
      </c>
    </row>
    <row r="338" spans="1:8" ht="15" customHeight="1">
      <c r="A338" s="114"/>
      <c r="B338" s="235" t="s">
        <v>110</v>
      </c>
      <c r="C338" s="30" t="s">
        <v>455</v>
      </c>
      <c r="D338" s="30" t="s">
        <v>55</v>
      </c>
      <c r="E338" s="30" t="s">
        <v>111</v>
      </c>
      <c r="F338" s="98">
        <f>150+100+200</f>
        <v>450</v>
      </c>
      <c r="G338" s="98">
        <v>0</v>
      </c>
      <c r="H338" s="98">
        <v>0</v>
      </c>
    </row>
    <row r="339" spans="1:8" ht="15" customHeight="1">
      <c r="A339" s="319"/>
      <c r="B339" s="277" t="s">
        <v>400</v>
      </c>
      <c r="C339" s="138" t="s">
        <v>456</v>
      </c>
      <c r="D339" s="138"/>
      <c r="E339" s="138"/>
      <c r="F339" s="139">
        <f>F340</f>
        <v>0</v>
      </c>
      <c r="G339" s="139">
        <f>G340</f>
        <v>500</v>
      </c>
      <c r="H339" s="139">
        <f>H340</f>
        <v>0</v>
      </c>
    </row>
    <row r="340" spans="1:8" ht="30" customHeight="1">
      <c r="A340" s="93"/>
      <c r="B340" s="236" t="s">
        <v>457</v>
      </c>
      <c r="C340" s="94" t="s">
        <v>458</v>
      </c>
      <c r="D340" s="94"/>
      <c r="E340" s="94"/>
      <c r="F340" s="96">
        <f>F341+F345</f>
        <v>0</v>
      </c>
      <c r="G340" s="96">
        <f>G341+G345</f>
        <v>500</v>
      </c>
      <c r="H340" s="96">
        <f>H341+H345</f>
        <v>0</v>
      </c>
    </row>
    <row r="341" spans="1:8" ht="30" customHeight="1">
      <c r="A341" s="297"/>
      <c r="B341" s="255" t="s">
        <v>327</v>
      </c>
      <c r="C341" s="209" t="s">
        <v>459</v>
      </c>
      <c r="D341" s="209"/>
      <c r="E341" s="209"/>
      <c r="F341" s="257">
        <f aca="true" t="shared" si="70" ref="F341:H347">F342</f>
        <v>0</v>
      </c>
      <c r="G341" s="257">
        <f t="shared" si="70"/>
        <v>500</v>
      </c>
      <c r="H341" s="257">
        <f t="shared" si="70"/>
        <v>0</v>
      </c>
    </row>
    <row r="342" spans="1:8" ht="30" customHeight="1">
      <c r="A342" s="114"/>
      <c r="B342" s="242" t="s">
        <v>53</v>
      </c>
      <c r="C342" s="30" t="s">
        <v>459</v>
      </c>
      <c r="D342" s="30" t="s">
        <v>67</v>
      </c>
      <c r="E342" s="30"/>
      <c r="F342" s="98">
        <f t="shared" si="70"/>
        <v>0</v>
      </c>
      <c r="G342" s="98">
        <f t="shared" si="70"/>
        <v>500</v>
      </c>
      <c r="H342" s="98">
        <f t="shared" si="70"/>
        <v>0</v>
      </c>
    </row>
    <row r="343" spans="1:8" ht="30" customHeight="1">
      <c r="A343" s="114"/>
      <c r="B343" s="235" t="s">
        <v>54</v>
      </c>
      <c r="C343" s="30" t="s">
        <v>459</v>
      </c>
      <c r="D343" s="30" t="s">
        <v>55</v>
      </c>
      <c r="E343" s="30"/>
      <c r="F343" s="98">
        <f t="shared" si="70"/>
        <v>0</v>
      </c>
      <c r="G343" s="98">
        <f t="shared" si="70"/>
        <v>500</v>
      </c>
      <c r="H343" s="98">
        <f t="shared" si="70"/>
        <v>0</v>
      </c>
    </row>
    <row r="344" spans="1:8" ht="15" customHeight="1">
      <c r="A344" s="114"/>
      <c r="B344" s="235" t="s">
        <v>110</v>
      </c>
      <c r="C344" s="30" t="s">
        <v>459</v>
      </c>
      <c r="D344" s="30" t="s">
        <v>55</v>
      </c>
      <c r="E344" s="30" t="s">
        <v>111</v>
      </c>
      <c r="F344" s="98">
        <v>0</v>
      </c>
      <c r="G344" s="98">
        <v>500</v>
      </c>
      <c r="H344" s="98">
        <v>0</v>
      </c>
    </row>
    <row r="345" spans="1:8" ht="30" customHeight="1" hidden="1">
      <c r="A345" s="297"/>
      <c r="B345" s="255" t="s">
        <v>360</v>
      </c>
      <c r="C345" s="209" t="s">
        <v>460</v>
      </c>
      <c r="D345" s="209"/>
      <c r="E345" s="209"/>
      <c r="F345" s="257">
        <f t="shared" si="70"/>
        <v>0</v>
      </c>
      <c r="G345" s="257">
        <f t="shared" si="70"/>
        <v>0</v>
      </c>
      <c r="H345" s="257">
        <f t="shared" si="70"/>
        <v>0</v>
      </c>
    </row>
    <row r="346" spans="1:8" ht="30" customHeight="1" hidden="1">
      <c r="A346" s="114"/>
      <c r="B346" s="242" t="s">
        <v>53</v>
      </c>
      <c r="C346" s="30" t="s">
        <v>460</v>
      </c>
      <c r="D346" s="30" t="s">
        <v>67</v>
      </c>
      <c r="E346" s="30"/>
      <c r="F346" s="98">
        <f t="shared" si="70"/>
        <v>0</v>
      </c>
      <c r="G346" s="98">
        <f t="shared" si="70"/>
        <v>0</v>
      </c>
      <c r="H346" s="98">
        <f t="shared" si="70"/>
        <v>0</v>
      </c>
    </row>
    <row r="347" spans="1:8" ht="30" customHeight="1" hidden="1">
      <c r="A347" s="114"/>
      <c r="B347" s="235" t="s">
        <v>54</v>
      </c>
      <c r="C347" s="30" t="s">
        <v>460</v>
      </c>
      <c r="D347" s="30" t="s">
        <v>55</v>
      </c>
      <c r="E347" s="30"/>
      <c r="F347" s="98">
        <f t="shared" si="70"/>
        <v>0</v>
      </c>
      <c r="G347" s="98">
        <f t="shared" si="70"/>
        <v>0</v>
      </c>
      <c r="H347" s="98">
        <f t="shared" si="70"/>
        <v>0</v>
      </c>
    </row>
    <row r="348" spans="1:8" ht="15" customHeight="1" hidden="1">
      <c r="A348" s="114"/>
      <c r="B348" s="235" t="s">
        <v>110</v>
      </c>
      <c r="C348" s="30" t="s">
        <v>460</v>
      </c>
      <c r="D348" s="30" t="s">
        <v>55</v>
      </c>
      <c r="E348" s="30" t="s">
        <v>111</v>
      </c>
      <c r="F348" s="98">
        <v>0</v>
      </c>
      <c r="G348" s="98">
        <v>0</v>
      </c>
      <c r="H348" s="98">
        <v>0</v>
      </c>
    </row>
    <row r="349" spans="1:8" ht="60" customHeight="1">
      <c r="A349" s="89">
        <v>17</v>
      </c>
      <c r="B349" s="233" t="s">
        <v>365</v>
      </c>
      <c r="C349" s="91" t="s">
        <v>366</v>
      </c>
      <c r="D349" s="113"/>
      <c r="E349" s="113"/>
      <c r="F349" s="92">
        <f aca="true" t="shared" si="71" ref="F349:H350">F350</f>
        <v>100</v>
      </c>
      <c r="G349" s="92">
        <f t="shared" si="71"/>
        <v>100</v>
      </c>
      <c r="H349" s="92">
        <f t="shared" si="71"/>
        <v>100</v>
      </c>
    </row>
    <row r="350" spans="1:8" ht="15" customHeight="1">
      <c r="A350" s="316"/>
      <c r="B350" s="249" t="s">
        <v>370</v>
      </c>
      <c r="C350" s="137" t="s">
        <v>461</v>
      </c>
      <c r="D350" s="137"/>
      <c r="E350" s="137"/>
      <c r="F350" s="315">
        <f t="shared" si="71"/>
        <v>100</v>
      </c>
      <c r="G350" s="315">
        <f t="shared" si="71"/>
        <v>100</v>
      </c>
      <c r="H350" s="315">
        <f t="shared" si="71"/>
        <v>100</v>
      </c>
    </row>
    <row r="351" spans="1:8" ht="60" customHeight="1">
      <c r="A351" s="93"/>
      <c r="B351" s="236" t="s">
        <v>462</v>
      </c>
      <c r="C351" s="104" t="s">
        <v>463</v>
      </c>
      <c r="D351" s="104"/>
      <c r="E351" s="104"/>
      <c r="F351" s="96">
        <f aca="true" t="shared" si="72" ref="F351:H354">F352</f>
        <v>100</v>
      </c>
      <c r="G351" s="96">
        <f t="shared" si="72"/>
        <v>100</v>
      </c>
      <c r="H351" s="96">
        <f t="shared" si="72"/>
        <v>100</v>
      </c>
    </row>
    <row r="352" spans="1:8" ht="60" customHeight="1">
      <c r="A352" s="263"/>
      <c r="B352" s="259" t="s">
        <v>367</v>
      </c>
      <c r="C352" s="210" t="s">
        <v>464</v>
      </c>
      <c r="D352" s="218"/>
      <c r="E352" s="218"/>
      <c r="F352" s="257">
        <f t="shared" si="72"/>
        <v>100</v>
      </c>
      <c r="G352" s="257">
        <f t="shared" si="72"/>
        <v>100</v>
      </c>
      <c r="H352" s="257">
        <f t="shared" si="72"/>
        <v>100</v>
      </c>
    </row>
    <row r="353" spans="1:8" ht="30" customHeight="1">
      <c r="A353" s="115"/>
      <c r="B353" s="242" t="s">
        <v>68</v>
      </c>
      <c r="C353" s="31" t="s">
        <v>464</v>
      </c>
      <c r="D353" s="34" t="s">
        <v>69</v>
      </c>
      <c r="E353" s="34"/>
      <c r="F353" s="98">
        <f t="shared" si="72"/>
        <v>100</v>
      </c>
      <c r="G353" s="98">
        <f t="shared" si="72"/>
        <v>100</v>
      </c>
      <c r="H353" s="98">
        <f t="shared" si="72"/>
        <v>100</v>
      </c>
    </row>
    <row r="354" spans="1:8" ht="30" customHeight="1">
      <c r="A354" s="32"/>
      <c r="B354" s="235" t="s">
        <v>368</v>
      </c>
      <c r="C354" s="31" t="s">
        <v>464</v>
      </c>
      <c r="D354" s="30" t="s">
        <v>71</v>
      </c>
      <c r="E354" s="33"/>
      <c r="F354" s="98">
        <f t="shared" si="72"/>
        <v>100</v>
      </c>
      <c r="G354" s="98">
        <f t="shared" si="72"/>
        <v>100</v>
      </c>
      <c r="H354" s="98">
        <f t="shared" si="72"/>
        <v>100</v>
      </c>
    </row>
    <row r="355" spans="1:8" ht="15" customHeight="1">
      <c r="A355" s="32"/>
      <c r="B355" s="235" t="s">
        <v>125</v>
      </c>
      <c r="C355" s="31" t="s">
        <v>464</v>
      </c>
      <c r="D355" s="30" t="s">
        <v>71</v>
      </c>
      <c r="E355" s="34" t="s">
        <v>126</v>
      </c>
      <c r="F355" s="98">
        <v>100</v>
      </c>
      <c r="G355" s="98">
        <v>100</v>
      </c>
      <c r="H355" s="98">
        <v>100</v>
      </c>
    </row>
    <row r="356" spans="1:8" ht="60" customHeight="1">
      <c r="A356" s="89">
        <v>18</v>
      </c>
      <c r="B356" s="233" t="s">
        <v>260</v>
      </c>
      <c r="C356" s="90" t="s">
        <v>465</v>
      </c>
      <c r="D356" s="91" t="s">
        <v>59</v>
      </c>
      <c r="E356" s="91"/>
      <c r="F356" s="92">
        <f aca="true" t="shared" si="73" ref="F356:H358">F357</f>
        <v>2675.21199</v>
      </c>
      <c r="G356" s="92">
        <f t="shared" si="73"/>
        <v>0</v>
      </c>
      <c r="H356" s="92">
        <f t="shared" si="73"/>
        <v>0</v>
      </c>
    </row>
    <row r="357" spans="1:8" ht="15" customHeight="1">
      <c r="A357" s="316"/>
      <c r="B357" s="249" t="s">
        <v>400</v>
      </c>
      <c r="C357" s="138" t="s">
        <v>466</v>
      </c>
      <c r="D357" s="137"/>
      <c r="E357" s="137"/>
      <c r="F357" s="315">
        <f t="shared" si="73"/>
        <v>2675.21199</v>
      </c>
      <c r="G357" s="315">
        <f t="shared" si="73"/>
        <v>0</v>
      </c>
      <c r="H357" s="315">
        <f t="shared" si="73"/>
        <v>0</v>
      </c>
    </row>
    <row r="358" spans="1:8" ht="30" customHeight="1">
      <c r="A358" s="103"/>
      <c r="B358" s="236" t="s">
        <v>467</v>
      </c>
      <c r="C358" s="94" t="s">
        <v>468</v>
      </c>
      <c r="D358" s="104"/>
      <c r="E358" s="104"/>
      <c r="F358" s="96">
        <f t="shared" si="73"/>
        <v>2675.21199</v>
      </c>
      <c r="G358" s="96">
        <f t="shared" si="73"/>
        <v>0</v>
      </c>
      <c r="H358" s="96">
        <f t="shared" si="73"/>
        <v>0</v>
      </c>
    </row>
    <row r="359" spans="1:8" ht="45" customHeight="1">
      <c r="A359" s="214"/>
      <c r="B359" s="258" t="s">
        <v>331</v>
      </c>
      <c r="C359" s="209" t="s">
        <v>469</v>
      </c>
      <c r="D359" s="209"/>
      <c r="E359" s="209"/>
      <c r="F359" s="257">
        <f aca="true" t="shared" si="74" ref="F359:H361">F360</f>
        <v>2675.21199</v>
      </c>
      <c r="G359" s="257">
        <f t="shared" si="74"/>
        <v>0</v>
      </c>
      <c r="H359" s="257">
        <f t="shared" si="74"/>
        <v>0</v>
      </c>
    </row>
    <row r="360" spans="1:8" ht="30" customHeight="1">
      <c r="A360" s="32"/>
      <c r="B360" s="238" t="s">
        <v>60</v>
      </c>
      <c r="C360" s="30" t="s">
        <v>469</v>
      </c>
      <c r="D360" s="30" t="s">
        <v>65</v>
      </c>
      <c r="E360" s="30"/>
      <c r="F360" s="98">
        <f t="shared" si="74"/>
        <v>2675.21199</v>
      </c>
      <c r="G360" s="98">
        <f t="shared" si="74"/>
        <v>0</v>
      </c>
      <c r="H360" s="98">
        <f t="shared" si="74"/>
        <v>0</v>
      </c>
    </row>
    <row r="361" spans="1:8" ht="15" customHeight="1">
      <c r="A361" s="32"/>
      <c r="B361" s="238" t="s">
        <v>61</v>
      </c>
      <c r="C361" s="30" t="s">
        <v>469</v>
      </c>
      <c r="D361" s="30" t="s">
        <v>62</v>
      </c>
      <c r="E361" s="30"/>
      <c r="F361" s="98">
        <f t="shared" si="74"/>
        <v>2675.21199</v>
      </c>
      <c r="G361" s="98">
        <f t="shared" si="74"/>
        <v>0</v>
      </c>
      <c r="H361" s="98">
        <f t="shared" si="74"/>
        <v>0</v>
      </c>
    </row>
    <row r="362" spans="1:8" ht="15" customHeight="1">
      <c r="A362" s="32"/>
      <c r="B362" s="235" t="s">
        <v>63</v>
      </c>
      <c r="C362" s="30" t="s">
        <v>469</v>
      </c>
      <c r="D362" s="30" t="s">
        <v>62</v>
      </c>
      <c r="E362" s="30" t="s">
        <v>64</v>
      </c>
      <c r="F362" s="98">
        <f>(20.50257+2029.75443)+6.24955+618.70544</f>
        <v>2675.21199</v>
      </c>
      <c r="G362" s="98">
        <v>0</v>
      </c>
      <c r="H362" s="98">
        <v>0</v>
      </c>
    </row>
    <row r="363" spans="1:8" s="80" customFormat="1" ht="15" customHeight="1">
      <c r="A363" s="121"/>
      <c r="B363" s="417" t="s">
        <v>146</v>
      </c>
      <c r="C363" s="418"/>
      <c r="D363" s="418"/>
      <c r="E363" s="419"/>
      <c r="F363" s="88">
        <f>F364+F418+F430+F443</f>
        <v>40220.163799999995</v>
      </c>
      <c r="G363" s="88">
        <f>G364+G418+G430+G443</f>
        <v>85886.7314</v>
      </c>
      <c r="H363" s="88">
        <f>H364+H418+H430+H443</f>
        <v>101307.019</v>
      </c>
    </row>
    <row r="364" spans="1:8" s="80" customFormat="1" ht="45" customHeight="1">
      <c r="A364" s="89">
        <v>19</v>
      </c>
      <c r="B364" s="243" t="s">
        <v>147</v>
      </c>
      <c r="C364" s="90" t="s">
        <v>148</v>
      </c>
      <c r="D364" s="113"/>
      <c r="E364" s="113"/>
      <c r="F364" s="92">
        <f>F365+F371+F406+F412</f>
        <v>29944.818999999996</v>
      </c>
      <c r="G364" s="92">
        <f>G365+G371+G406+G412</f>
        <v>32315.131</v>
      </c>
      <c r="H364" s="92">
        <f>H365+H371+H406+H412</f>
        <v>34256.588</v>
      </c>
    </row>
    <row r="365" spans="1:8" s="80" customFormat="1" ht="15" customHeight="1">
      <c r="A365" s="287"/>
      <c r="B365" s="288" t="s">
        <v>323</v>
      </c>
      <c r="C365" s="289" t="s">
        <v>322</v>
      </c>
      <c r="D365" s="290"/>
      <c r="E365" s="290"/>
      <c r="F365" s="291">
        <f aca="true" t="shared" si="75" ref="F365:H367">F366</f>
        <v>1745.4260000000002</v>
      </c>
      <c r="G365" s="291">
        <f t="shared" si="75"/>
        <v>1976.4050000000002</v>
      </c>
      <c r="H365" s="291">
        <f t="shared" si="75"/>
        <v>2114.75</v>
      </c>
    </row>
    <row r="366" spans="1:8" s="80" customFormat="1" ht="15" customHeight="1">
      <c r="A366" s="122"/>
      <c r="B366" s="235" t="s">
        <v>151</v>
      </c>
      <c r="C366" s="30" t="s">
        <v>324</v>
      </c>
      <c r="D366" s="31"/>
      <c r="E366" s="31"/>
      <c r="F366" s="98">
        <f t="shared" si="75"/>
        <v>1745.4260000000002</v>
      </c>
      <c r="G366" s="98">
        <f t="shared" si="75"/>
        <v>1976.4050000000002</v>
      </c>
      <c r="H366" s="98">
        <f t="shared" si="75"/>
        <v>2114.75</v>
      </c>
    </row>
    <row r="367" spans="1:8" s="80" customFormat="1" ht="15" customHeight="1">
      <c r="A367" s="123"/>
      <c r="B367" s="244" t="s">
        <v>323</v>
      </c>
      <c r="C367" s="94" t="s">
        <v>325</v>
      </c>
      <c r="D367" s="104"/>
      <c r="E367" s="104"/>
      <c r="F367" s="108">
        <f t="shared" si="75"/>
        <v>1745.4260000000002</v>
      </c>
      <c r="G367" s="108">
        <f t="shared" si="75"/>
        <v>1976.4050000000002</v>
      </c>
      <c r="H367" s="108">
        <f t="shared" si="75"/>
        <v>2114.75</v>
      </c>
    </row>
    <row r="368" spans="1:8" s="80" customFormat="1" ht="60" customHeight="1">
      <c r="A368" s="122"/>
      <c r="B368" s="235" t="s">
        <v>76</v>
      </c>
      <c r="C368" s="30" t="s">
        <v>325</v>
      </c>
      <c r="D368" s="31">
        <v>100</v>
      </c>
      <c r="E368" s="31"/>
      <c r="F368" s="98">
        <f aca="true" t="shared" si="76" ref="F368:H369">F369</f>
        <v>1745.4260000000002</v>
      </c>
      <c r="G368" s="98">
        <f t="shared" si="76"/>
        <v>1976.4050000000002</v>
      </c>
      <c r="H368" s="98">
        <f t="shared" si="76"/>
        <v>2114.75</v>
      </c>
    </row>
    <row r="369" spans="1:8" s="80" customFormat="1" ht="30" customHeight="1">
      <c r="A369" s="122"/>
      <c r="B369" s="235" t="s">
        <v>155</v>
      </c>
      <c r="C369" s="30" t="s">
        <v>325</v>
      </c>
      <c r="D369" s="31">
        <v>120</v>
      </c>
      <c r="E369" s="31"/>
      <c r="F369" s="98">
        <f t="shared" si="76"/>
        <v>1745.4260000000002</v>
      </c>
      <c r="G369" s="98">
        <f t="shared" si="76"/>
        <v>1976.4050000000002</v>
      </c>
      <c r="H369" s="98">
        <f t="shared" si="76"/>
        <v>2114.75</v>
      </c>
    </row>
    <row r="370" spans="1:8" s="80" customFormat="1" ht="30" customHeight="1">
      <c r="A370" s="122"/>
      <c r="B370" s="235" t="s">
        <v>321</v>
      </c>
      <c r="C370" s="30" t="s">
        <v>325</v>
      </c>
      <c r="D370" s="30" t="s">
        <v>156</v>
      </c>
      <c r="E370" s="30" t="s">
        <v>320</v>
      </c>
      <c r="F370" s="98">
        <f>1340.573+404.853</f>
        <v>1745.4260000000002</v>
      </c>
      <c r="G370" s="98">
        <f>1517.976+458.429</f>
        <v>1976.4050000000002</v>
      </c>
      <c r="H370" s="98">
        <f>1624.232+490.518</f>
        <v>2114.75</v>
      </c>
    </row>
    <row r="371" spans="1:8" s="80" customFormat="1" ht="30" customHeight="1">
      <c r="A371" s="287"/>
      <c r="B371" s="288" t="s">
        <v>149</v>
      </c>
      <c r="C371" s="289" t="s">
        <v>150</v>
      </c>
      <c r="D371" s="290"/>
      <c r="E371" s="290"/>
      <c r="F371" s="291">
        <f>F372</f>
        <v>25968.690999999995</v>
      </c>
      <c r="G371" s="291">
        <f>G372</f>
        <v>28628.114</v>
      </c>
      <c r="H371" s="291">
        <f>H372</f>
        <v>30311.485000000004</v>
      </c>
    </row>
    <row r="372" spans="1:8" s="80" customFormat="1" ht="15" customHeight="1">
      <c r="A372" s="122"/>
      <c r="B372" s="235" t="s">
        <v>151</v>
      </c>
      <c r="C372" s="30" t="s">
        <v>152</v>
      </c>
      <c r="D372" s="31"/>
      <c r="E372" s="31"/>
      <c r="F372" s="98">
        <f>F373+F398+F386+F390+F394+F402</f>
        <v>25968.690999999995</v>
      </c>
      <c r="G372" s="98">
        <f>G373+G398+G386+G390+G394+G402</f>
        <v>28628.114</v>
      </c>
      <c r="H372" s="98">
        <f>H373+H398+H386+H390+H394+H402</f>
        <v>30311.485000000004</v>
      </c>
    </row>
    <row r="373" spans="1:8" s="80" customFormat="1" ht="15" customHeight="1">
      <c r="A373" s="123"/>
      <c r="B373" s="244" t="s">
        <v>153</v>
      </c>
      <c r="C373" s="94" t="s">
        <v>154</v>
      </c>
      <c r="D373" s="104"/>
      <c r="E373" s="104"/>
      <c r="F373" s="108">
        <f>F374+F378+F383</f>
        <v>25090.284999999996</v>
      </c>
      <c r="G373" s="108">
        <f>G374+G378+G383</f>
        <v>28621.074</v>
      </c>
      <c r="H373" s="108">
        <f>H374+H378+H383</f>
        <v>30304.445000000003</v>
      </c>
    </row>
    <row r="374" spans="1:8" s="80" customFormat="1" ht="60" customHeight="1">
      <c r="A374" s="122"/>
      <c r="B374" s="235" t="s">
        <v>76</v>
      </c>
      <c r="C374" s="30" t="s">
        <v>154</v>
      </c>
      <c r="D374" s="31">
        <v>100</v>
      </c>
      <c r="E374" s="31"/>
      <c r="F374" s="98">
        <f>F375</f>
        <v>20521.284999999996</v>
      </c>
      <c r="G374" s="98">
        <f>G375</f>
        <v>24052.074</v>
      </c>
      <c r="H374" s="98">
        <f>H375</f>
        <v>25735.445000000003</v>
      </c>
    </row>
    <row r="375" spans="1:8" s="80" customFormat="1" ht="30" customHeight="1">
      <c r="A375" s="122"/>
      <c r="B375" s="235" t="s">
        <v>155</v>
      </c>
      <c r="C375" s="30" t="s">
        <v>154</v>
      </c>
      <c r="D375" s="31">
        <v>120</v>
      </c>
      <c r="E375" s="31"/>
      <c r="F375" s="98">
        <f>F376+F377</f>
        <v>20521.284999999996</v>
      </c>
      <c r="G375" s="98">
        <f>G376+G377</f>
        <v>24052.074</v>
      </c>
      <c r="H375" s="98">
        <f>H376+H377</f>
        <v>25735.445000000003</v>
      </c>
    </row>
    <row r="376" spans="1:8" s="80" customFormat="1" ht="45" customHeight="1">
      <c r="A376" s="122"/>
      <c r="B376" s="235" t="s">
        <v>158</v>
      </c>
      <c r="C376" s="30" t="s">
        <v>154</v>
      </c>
      <c r="D376" s="30" t="s">
        <v>156</v>
      </c>
      <c r="E376" s="30" t="s">
        <v>159</v>
      </c>
      <c r="F376" s="60">
        <f>508.538+153.578</f>
        <v>662.116</v>
      </c>
      <c r="G376" s="60">
        <f>575.828+173.9</f>
        <v>749.728</v>
      </c>
      <c r="H376" s="60">
        <f>616.132+186.072</f>
        <v>802.204</v>
      </c>
    </row>
    <row r="377" spans="1:8" s="80" customFormat="1" ht="45" customHeight="1">
      <c r="A377" s="122"/>
      <c r="B377" s="235" t="s">
        <v>9</v>
      </c>
      <c r="C377" s="30" t="s">
        <v>154</v>
      </c>
      <c r="D377" s="30" t="s">
        <v>156</v>
      </c>
      <c r="E377" s="30" t="s">
        <v>157</v>
      </c>
      <c r="F377" s="98">
        <f>(15805.818+4773.357)-(553+167.006)</f>
        <v>19859.168999999998</v>
      </c>
      <c r="G377" s="98">
        <f>17897.347+5404.999</f>
        <v>23302.346</v>
      </c>
      <c r="H377" s="98">
        <f>19149.955+5783.286</f>
        <v>24933.241</v>
      </c>
    </row>
    <row r="378" spans="1:8" s="80" customFormat="1" ht="30" customHeight="1">
      <c r="A378" s="122"/>
      <c r="B378" s="235" t="s">
        <v>53</v>
      </c>
      <c r="C378" s="30" t="s">
        <v>154</v>
      </c>
      <c r="D378" s="30" t="s">
        <v>67</v>
      </c>
      <c r="E378" s="30"/>
      <c r="F378" s="98">
        <f>F379</f>
        <v>4548</v>
      </c>
      <c r="G378" s="98">
        <f>G379</f>
        <v>4548</v>
      </c>
      <c r="H378" s="98">
        <f>H379</f>
        <v>4548</v>
      </c>
    </row>
    <row r="379" spans="1:8" s="80" customFormat="1" ht="30" customHeight="1">
      <c r="A379" s="122"/>
      <c r="B379" s="235" t="s">
        <v>54</v>
      </c>
      <c r="C379" s="30" t="s">
        <v>154</v>
      </c>
      <c r="D379" s="30" t="s">
        <v>55</v>
      </c>
      <c r="E379" s="31"/>
      <c r="F379" s="98">
        <f>F380+F381</f>
        <v>4548</v>
      </c>
      <c r="G379" s="98">
        <f>G380+G381</f>
        <v>4548</v>
      </c>
      <c r="H379" s="98">
        <f>H380+H381</f>
        <v>4548</v>
      </c>
    </row>
    <row r="380" spans="1:8" s="80" customFormat="1" ht="45" customHeight="1">
      <c r="A380" s="122"/>
      <c r="B380" s="235" t="s">
        <v>158</v>
      </c>
      <c r="C380" s="30" t="s">
        <v>154</v>
      </c>
      <c r="D380" s="30" t="s">
        <v>55</v>
      </c>
      <c r="E380" s="30" t="s">
        <v>159</v>
      </c>
      <c r="F380" s="98">
        <f>5+7+100+200+5+50+15</f>
        <v>382</v>
      </c>
      <c r="G380" s="98">
        <f>5+7+100+200+5+50+15</f>
        <v>382</v>
      </c>
      <c r="H380" s="98">
        <f>5+7+100+200+5+50+15</f>
        <v>382</v>
      </c>
    </row>
    <row r="381" spans="1:8" s="80" customFormat="1" ht="45" customHeight="1">
      <c r="A381" s="122"/>
      <c r="B381" s="235" t="s">
        <v>9</v>
      </c>
      <c r="C381" s="30" t="s">
        <v>154</v>
      </c>
      <c r="D381" s="30" t="s">
        <v>55</v>
      </c>
      <c r="E381" s="30" t="s">
        <v>157</v>
      </c>
      <c r="F381" s="98">
        <f>100+15+85+30+70+20+101+91+192+20+42+250+10+50+33+2+1+300+15+15+100+20+30+150+50+200+200+30+5+200+80+2+72+10+15+20+30+237+258+32+5+10+2+6+200+400+300+45+15</f>
        <v>4166</v>
      </c>
      <c r="G381" s="98">
        <f>100+15+85+30+70+20+101+91+192+20+42+250+10+50+33+2+1+300+15+15+100+20+30+150+50+200+200+30+5+200+80+2+72+10+15+20+30+237+258+32+5+10+2+6+200+400+300+45+15</f>
        <v>4166</v>
      </c>
      <c r="H381" s="98">
        <f>100+15+85+30+70+20+101+91+192+20+42+250+10+50+33+2+1+300+15+15+100+20+30+150+50+200+200+30+5+200+80+2+72+10+15+20+30+237+258+32+5+10+2+6+200+400+300+45+15</f>
        <v>4166</v>
      </c>
    </row>
    <row r="382" spans="1:8" s="80" customFormat="1" ht="15" customHeight="1">
      <c r="A382" s="122"/>
      <c r="B382" s="235" t="s">
        <v>81</v>
      </c>
      <c r="C382" s="30" t="s">
        <v>154</v>
      </c>
      <c r="D382" s="30" t="s">
        <v>82</v>
      </c>
      <c r="E382" s="30"/>
      <c r="F382" s="98">
        <f>F383</f>
        <v>21</v>
      </c>
      <c r="G382" s="98">
        <f>G383</f>
        <v>21</v>
      </c>
      <c r="H382" s="98">
        <f>H383</f>
        <v>21</v>
      </c>
    </row>
    <row r="383" spans="1:8" s="80" customFormat="1" ht="15" customHeight="1">
      <c r="A383" s="122"/>
      <c r="B383" s="235" t="s">
        <v>83</v>
      </c>
      <c r="C383" s="30" t="s">
        <v>154</v>
      </c>
      <c r="D383" s="30" t="s">
        <v>84</v>
      </c>
      <c r="E383" s="31"/>
      <c r="F383" s="98">
        <f>F384+F385</f>
        <v>21</v>
      </c>
      <c r="G383" s="98">
        <f>G384+G385</f>
        <v>21</v>
      </c>
      <c r="H383" s="98">
        <f>H384+H385</f>
        <v>21</v>
      </c>
    </row>
    <row r="384" spans="1:8" s="80" customFormat="1" ht="45" customHeight="1">
      <c r="A384" s="122"/>
      <c r="B384" s="235" t="s">
        <v>158</v>
      </c>
      <c r="C384" s="30" t="s">
        <v>154</v>
      </c>
      <c r="D384" s="30" t="s">
        <v>84</v>
      </c>
      <c r="E384" s="30" t="s">
        <v>159</v>
      </c>
      <c r="F384" s="98">
        <v>1</v>
      </c>
      <c r="G384" s="98">
        <v>1</v>
      </c>
      <c r="H384" s="98">
        <v>1</v>
      </c>
    </row>
    <row r="385" spans="1:8" s="80" customFormat="1" ht="45" customHeight="1">
      <c r="A385" s="122"/>
      <c r="B385" s="235" t="s">
        <v>9</v>
      </c>
      <c r="C385" s="30" t="s">
        <v>154</v>
      </c>
      <c r="D385" s="30" t="s">
        <v>84</v>
      </c>
      <c r="E385" s="30" t="s">
        <v>157</v>
      </c>
      <c r="F385" s="98">
        <f>3+5+2+10</f>
        <v>20</v>
      </c>
      <c r="G385" s="98">
        <f>3+5+2+10</f>
        <v>20</v>
      </c>
      <c r="H385" s="98">
        <f>3+5+2+10</f>
        <v>20</v>
      </c>
    </row>
    <row r="386" spans="1:8" s="80" customFormat="1" ht="45" customHeight="1">
      <c r="A386" s="123"/>
      <c r="B386" s="236" t="s">
        <v>160</v>
      </c>
      <c r="C386" s="94" t="s">
        <v>161</v>
      </c>
      <c r="D386" s="94"/>
      <c r="E386" s="94"/>
      <c r="F386" s="108">
        <f>F388</f>
        <v>354</v>
      </c>
      <c r="G386" s="108">
        <f>G388</f>
        <v>0</v>
      </c>
      <c r="H386" s="108">
        <f>H388</f>
        <v>0</v>
      </c>
    </row>
    <row r="387" spans="1:8" s="80" customFormat="1" ht="15" customHeight="1">
      <c r="A387" s="122"/>
      <c r="B387" s="240" t="s">
        <v>162</v>
      </c>
      <c r="C387" s="30" t="s">
        <v>161</v>
      </c>
      <c r="D387" s="30" t="s">
        <v>163</v>
      </c>
      <c r="E387" s="30"/>
      <c r="F387" s="98">
        <f aca="true" t="shared" si="77" ref="F387:H392">F388</f>
        <v>354</v>
      </c>
      <c r="G387" s="98">
        <f t="shared" si="77"/>
        <v>0</v>
      </c>
      <c r="H387" s="98">
        <f t="shared" si="77"/>
        <v>0</v>
      </c>
    </row>
    <row r="388" spans="1:8" s="80" customFormat="1" ht="15" customHeight="1">
      <c r="A388" s="122"/>
      <c r="B388" s="240" t="s">
        <v>164</v>
      </c>
      <c r="C388" s="30" t="s">
        <v>161</v>
      </c>
      <c r="D388" s="30" t="s">
        <v>165</v>
      </c>
      <c r="E388" s="30"/>
      <c r="F388" s="98">
        <f t="shared" si="77"/>
        <v>354</v>
      </c>
      <c r="G388" s="98">
        <f t="shared" si="77"/>
        <v>0</v>
      </c>
      <c r="H388" s="98">
        <f t="shared" si="77"/>
        <v>0</v>
      </c>
    </row>
    <row r="389" spans="1:8" s="80" customFormat="1" ht="45" customHeight="1">
      <c r="A389" s="122"/>
      <c r="B389" s="235" t="s">
        <v>9</v>
      </c>
      <c r="C389" s="30" t="s">
        <v>161</v>
      </c>
      <c r="D389" s="30" t="s">
        <v>165</v>
      </c>
      <c r="E389" s="30" t="s">
        <v>157</v>
      </c>
      <c r="F389" s="98">
        <v>354</v>
      </c>
      <c r="G389" s="98">
        <v>0</v>
      </c>
      <c r="H389" s="98">
        <v>0</v>
      </c>
    </row>
    <row r="390" spans="1:8" s="80" customFormat="1" ht="75" customHeight="1" hidden="1">
      <c r="A390" s="123"/>
      <c r="B390" s="236" t="s">
        <v>166</v>
      </c>
      <c r="C390" s="94" t="s">
        <v>167</v>
      </c>
      <c r="D390" s="94"/>
      <c r="E390" s="94"/>
      <c r="F390" s="108">
        <f>F392</f>
        <v>0</v>
      </c>
      <c r="G390" s="108">
        <f>G392</f>
        <v>0</v>
      </c>
      <c r="H390" s="108">
        <f>H392</f>
        <v>0</v>
      </c>
    </row>
    <row r="391" spans="1:8" s="80" customFormat="1" ht="15" customHeight="1" hidden="1">
      <c r="A391" s="122"/>
      <c r="B391" s="240" t="s">
        <v>162</v>
      </c>
      <c r="C391" s="30" t="s">
        <v>167</v>
      </c>
      <c r="D391" s="30" t="s">
        <v>163</v>
      </c>
      <c r="E391" s="30"/>
      <c r="F391" s="98">
        <f t="shared" si="77"/>
        <v>0</v>
      </c>
      <c r="G391" s="98">
        <f t="shared" si="77"/>
        <v>0</v>
      </c>
      <c r="H391" s="98">
        <f t="shared" si="77"/>
        <v>0</v>
      </c>
    </row>
    <row r="392" spans="1:8" s="80" customFormat="1" ht="15" customHeight="1" hidden="1">
      <c r="A392" s="122"/>
      <c r="B392" s="240" t="s">
        <v>164</v>
      </c>
      <c r="C392" s="30" t="s">
        <v>167</v>
      </c>
      <c r="D392" s="30" t="s">
        <v>165</v>
      </c>
      <c r="E392" s="30"/>
      <c r="F392" s="98">
        <f t="shared" si="77"/>
        <v>0</v>
      </c>
      <c r="G392" s="98">
        <f t="shared" si="77"/>
        <v>0</v>
      </c>
      <c r="H392" s="98">
        <f t="shared" si="77"/>
        <v>0</v>
      </c>
    </row>
    <row r="393" spans="1:8" s="80" customFormat="1" ht="45" customHeight="1" hidden="1">
      <c r="A393" s="122"/>
      <c r="B393" s="235" t="s">
        <v>9</v>
      </c>
      <c r="C393" s="30" t="s">
        <v>167</v>
      </c>
      <c r="D393" s="30" t="s">
        <v>165</v>
      </c>
      <c r="E393" s="30" t="s">
        <v>157</v>
      </c>
      <c r="F393" s="98">
        <f>213+4.4-217.4</f>
        <v>0</v>
      </c>
      <c r="G393" s="98">
        <f>213+4.4-217.4</f>
        <v>0</v>
      </c>
      <c r="H393" s="98">
        <f>213+4.4-217.4</f>
        <v>0</v>
      </c>
    </row>
    <row r="394" spans="1:8" s="80" customFormat="1" ht="45" customHeight="1">
      <c r="A394" s="123"/>
      <c r="B394" s="236" t="s">
        <v>170</v>
      </c>
      <c r="C394" s="94" t="s">
        <v>171</v>
      </c>
      <c r="D394" s="94"/>
      <c r="E394" s="94"/>
      <c r="F394" s="108">
        <f>F396</f>
        <v>439.676</v>
      </c>
      <c r="G394" s="108">
        <f>G396</f>
        <v>0</v>
      </c>
      <c r="H394" s="108">
        <f>H396</f>
        <v>0</v>
      </c>
    </row>
    <row r="395" spans="1:8" s="80" customFormat="1" ht="15" customHeight="1">
      <c r="A395" s="122"/>
      <c r="B395" s="240" t="s">
        <v>162</v>
      </c>
      <c r="C395" s="30" t="s">
        <v>171</v>
      </c>
      <c r="D395" s="30" t="s">
        <v>163</v>
      </c>
      <c r="E395" s="30"/>
      <c r="F395" s="98">
        <f aca="true" t="shared" si="78" ref="F395:H396">F396</f>
        <v>439.676</v>
      </c>
      <c r="G395" s="98">
        <f t="shared" si="78"/>
        <v>0</v>
      </c>
      <c r="H395" s="98">
        <f t="shared" si="78"/>
        <v>0</v>
      </c>
    </row>
    <row r="396" spans="1:8" s="80" customFormat="1" ht="15" customHeight="1">
      <c r="A396" s="122"/>
      <c r="B396" s="240" t="s">
        <v>164</v>
      </c>
      <c r="C396" s="30" t="s">
        <v>171</v>
      </c>
      <c r="D396" s="30" t="s">
        <v>165</v>
      </c>
      <c r="E396" s="30"/>
      <c r="F396" s="98">
        <f t="shared" si="78"/>
        <v>439.676</v>
      </c>
      <c r="G396" s="98">
        <f t="shared" si="78"/>
        <v>0</v>
      </c>
      <c r="H396" s="98">
        <f t="shared" si="78"/>
        <v>0</v>
      </c>
    </row>
    <row r="397" spans="1:8" s="80" customFormat="1" ht="30" customHeight="1">
      <c r="A397" s="122"/>
      <c r="B397" s="235" t="s">
        <v>172</v>
      </c>
      <c r="C397" s="30" t="s">
        <v>171</v>
      </c>
      <c r="D397" s="30" t="s">
        <v>165</v>
      </c>
      <c r="E397" s="30" t="s">
        <v>173</v>
      </c>
      <c r="F397" s="98">
        <v>439.676</v>
      </c>
      <c r="G397" s="98">
        <v>0</v>
      </c>
      <c r="H397" s="98">
        <v>0</v>
      </c>
    </row>
    <row r="398" spans="1:8" s="80" customFormat="1" ht="45" customHeight="1">
      <c r="A398" s="123"/>
      <c r="B398" s="236" t="s">
        <v>168</v>
      </c>
      <c r="C398" s="94" t="s">
        <v>169</v>
      </c>
      <c r="D398" s="94"/>
      <c r="E398" s="94"/>
      <c r="F398" s="108">
        <f>F400</f>
        <v>77.69</v>
      </c>
      <c r="G398" s="108">
        <f>G400</f>
        <v>0</v>
      </c>
      <c r="H398" s="108">
        <f>H400</f>
        <v>0</v>
      </c>
    </row>
    <row r="399" spans="1:8" s="80" customFormat="1" ht="15" customHeight="1">
      <c r="A399" s="122"/>
      <c r="B399" s="240" t="s">
        <v>162</v>
      </c>
      <c r="C399" s="30" t="s">
        <v>169</v>
      </c>
      <c r="D399" s="30" t="s">
        <v>163</v>
      </c>
      <c r="E399" s="30"/>
      <c r="F399" s="98">
        <f aca="true" t="shared" si="79" ref="F399:H400">F400</f>
        <v>77.69</v>
      </c>
      <c r="G399" s="98">
        <f t="shared" si="79"/>
        <v>0</v>
      </c>
      <c r="H399" s="98">
        <f t="shared" si="79"/>
        <v>0</v>
      </c>
    </row>
    <row r="400" spans="1:8" s="80" customFormat="1" ht="15" customHeight="1">
      <c r="A400" s="122"/>
      <c r="B400" s="240" t="s">
        <v>164</v>
      </c>
      <c r="C400" s="30" t="s">
        <v>169</v>
      </c>
      <c r="D400" s="30" t="s">
        <v>165</v>
      </c>
      <c r="E400" s="30"/>
      <c r="F400" s="98">
        <f t="shared" si="79"/>
        <v>77.69</v>
      </c>
      <c r="G400" s="98">
        <f t="shared" si="79"/>
        <v>0</v>
      </c>
      <c r="H400" s="98">
        <f t="shared" si="79"/>
        <v>0</v>
      </c>
    </row>
    <row r="401" spans="1:8" s="80" customFormat="1" ht="45" customHeight="1">
      <c r="A401" s="122"/>
      <c r="B401" s="235" t="s">
        <v>9</v>
      </c>
      <c r="C401" s="30" t="s">
        <v>169</v>
      </c>
      <c r="D401" s="30" t="s">
        <v>165</v>
      </c>
      <c r="E401" s="30" t="s">
        <v>157</v>
      </c>
      <c r="F401" s="98">
        <v>77.69</v>
      </c>
      <c r="G401" s="98">
        <v>0</v>
      </c>
      <c r="H401" s="98">
        <v>0</v>
      </c>
    </row>
    <row r="402" spans="1:8" s="80" customFormat="1" ht="60" customHeight="1">
      <c r="A402" s="123"/>
      <c r="B402" s="244" t="s">
        <v>292</v>
      </c>
      <c r="C402" s="104" t="s">
        <v>174</v>
      </c>
      <c r="D402" s="94"/>
      <c r="E402" s="94"/>
      <c r="F402" s="108">
        <f aca="true" t="shared" si="80" ref="F402:H403">F403</f>
        <v>7.04</v>
      </c>
      <c r="G402" s="108">
        <f t="shared" si="80"/>
        <v>7.04</v>
      </c>
      <c r="H402" s="108">
        <f t="shared" si="80"/>
        <v>7.04</v>
      </c>
    </row>
    <row r="403" spans="1:8" s="80" customFormat="1" ht="30" customHeight="1">
      <c r="A403" s="122"/>
      <c r="B403" s="235" t="s">
        <v>53</v>
      </c>
      <c r="C403" s="31" t="s">
        <v>174</v>
      </c>
      <c r="D403" s="30" t="s">
        <v>67</v>
      </c>
      <c r="E403" s="30"/>
      <c r="F403" s="98">
        <f t="shared" si="80"/>
        <v>7.04</v>
      </c>
      <c r="G403" s="98">
        <f t="shared" si="80"/>
        <v>7.04</v>
      </c>
      <c r="H403" s="98">
        <f t="shared" si="80"/>
        <v>7.04</v>
      </c>
    </row>
    <row r="404" spans="1:8" s="80" customFormat="1" ht="30" customHeight="1">
      <c r="A404" s="122"/>
      <c r="B404" s="235" t="s">
        <v>54</v>
      </c>
      <c r="C404" s="31" t="s">
        <v>174</v>
      </c>
      <c r="D404" s="30" t="s">
        <v>55</v>
      </c>
      <c r="E404" s="30"/>
      <c r="F404" s="98">
        <f aca="true" t="shared" si="81" ref="F404:H410">F405</f>
        <v>7.04</v>
      </c>
      <c r="G404" s="98">
        <f t="shared" si="81"/>
        <v>7.04</v>
      </c>
      <c r="H404" s="98">
        <f t="shared" si="81"/>
        <v>7.04</v>
      </c>
    </row>
    <row r="405" spans="1:8" s="80" customFormat="1" ht="30" customHeight="1">
      <c r="A405" s="122"/>
      <c r="B405" s="235" t="s">
        <v>95</v>
      </c>
      <c r="C405" s="31" t="s">
        <v>174</v>
      </c>
      <c r="D405" s="30" t="s">
        <v>55</v>
      </c>
      <c r="E405" s="30" t="s">
        <v>96</v>
      </c>
      <c r="F405" s="98">
        <f>7.1-0.06</f>
        <v>7.04</v>
      </c>
      <c r="G405" s="98">
        <f>7.1-0.06</f>
        <v>7.04</v>
      </c>
      <c r="H405" s="98">
        <f>7.1-0.06</f>
        <v>7.04</v>
      </c>
    </row>
    <row r="406" spans="1:8" s="80" customFormat="1" ht="30" customHeight="1" hidden="1">
      <c r="A406" s="287"/>
      <c r="B406" s="288" t="s">
        <v>175</v>
      </c>
      <c r="C406" s="289" t="s">
        <v>176</v>
      </c>
      <c r="D406" s="289"/>
      <c r="E406" s="289"/>
      <c r="F406" s="291">
        <f t="shared" si="81"/>
        <v>0</v>
      </c>
      <c r="G406" s="291">
        <f t="shared" si="81"/>
        <v>0</v>
      </c>
      <c r="H406" s="291">
        <f t="shared" si="81"/>
        <v>0</v>
      </c>
    </row>
    <row r="407" spans="1:8" s="80" customFormat="1" ht="15" customHeight="1" hidden="1">
      <c r="A407" s="122"/>
      <c r="B407" s="235" t="s">
        <v>151</v>
      </c>
      <c r="C407" s="30" t="s">
        <v>177</v>
      </c>
      <c r="D407" s="30"/>
      <c r="E407" s="30"/>
      <c r="F407" s="98">
        <f t="shared" si="81"/>
        <v>0</v>
      </c>
      <c r="G407" s="98">
        <f t="shared" si="81"/>
        <v>0</v>
      </c>
      <c r="H407" s="98">
        <f t="shared" si="81"/>
        <v>0</v>
      </c>
    </row>
    <row r="408" spans="1:8" s="80" customFormat="1" ht="30" customHeight="1" hidden="1">
      <c r="A408" s="131"/>
      <c r="B408" s="253" t="s">
        <v>178</v>
      </c>
      <c r="C408" s="132" t="s">
        <v>179</v>
      </c>
      <c r="D408" s="132"/>
      <c r="E408" s="132"/>
      <c r="F408" s="133">
        <f t="shared" si="81"/>
        <v>0</v>
      </c>
      <c r="G408" s="133">
        <f t="shared" si="81"/>
        <v>0</v>
      </c>
      <c r="H408" s="133">
        <f t="shared" si="81"/>
        <v>0</v>
      </c>
    </row>
    <row r="409" spans="1:8" s="80" customFormat="1" ht="60" customHeight="1" hidden="1">
      <c r="A409" s="122"/>
      <c r="B409" s="235" t="s">
        <v>76</v>
      </c>
      <c r="C409" s="30" t="s">
        <v>179</v>
      </c>
      <c r="D409" s="30" t="s">
        <v>77</v>
      </c>
      <c r="E409" s="30"/>
      <c r="F409" s="98">
        <f t="shared" si="81"/>
        <v>0</v>
      </c>
      <c r="G409" s="98">
        <f t="shared" si="81"/>
        <v>0</v>
      </c>
      <c r="H409" s="98">
        <f t="shared" si="81"/>
        <v>0</v>
      </c>
    </row>
    <row r="410" spans="1:8" s="80" customFormat="1" ht="30" customHeight="1" hidden="1">
      <c r="A410" s="122"/>
      <c r="B410" s="235" t="s">
        <v>155</v>
      </c>
      <c r="C410" s="30" t="s">
        <v>179</v>
      </c>
      <c r="D410" s="30" t="s">
        <v>156</v>
      </c>
      <c r="E410" s="30"/>
      <c r="F410" s="98">
        <f t="shared" si="81"/>
        <v>0</v>
      </c>
      <c r="G410" s="98">
        <f t="shared" si="81"/>
        <v>0</v>
      </c>
      <c r="H410" s="98">
        <f t="shared" si="81"/>
        <v>0</v>
      </c>
    </row>
    <row r="411" spans="1:8" s="80" customFormat="1" ht="45" customHeight="1" hidden="1">
      <c r="A411" s="122"/>
      <c r="B411" s="235" t="s">
        <v>158</v>
      </c>
      <c r="C411" s="30" t="s">
        <v>179</v>
      </c>
      <c r="D411" s="30" t="s">
        <v>156</v>
      </c>
      <c r="E411" s="30" t="s">
        <v>159</v>
      </c>
      <c r="F411" s="98">
        <v>0</v>
      </c>
      <c r="G411" s="98">
        <v>0</v>
      </c>
      <c r="H411" s="98">
        <v>0</v>
      </c>
    </row>
    <row r="412" spans="1:8" s="80" customFormat="1" ht="45" customHeight="1">
      <c r="A412" s="287"/>
      <c r="B412" s="288" t="s">
        <v>180</v>
      </c>
      <c r="C412" s="289" t="s">
        <v>181</v>
      </c>
      <c r="D412" s="290"/>
      <c r="E412" s="290"/>
      <c r="F412" s="291">
        <f aca="true" t="shared" si="82" ref="F412:H416">F413</f>
        <v>2230.7019999999998</v>
      </c>
      <c r="G412" s="291">
        <f t="shared" si="82"/>
        <v>1710.612</v>
      </c>
      <c r="H412" s="291">
        <f t="shared" si="82"/>
        <v>1830.353</v>
      </c>
    </row>
    <row r="413" spans="1:8" s="80" customFormat="1" ht="15" customHeight="1">
      <c r="A413" s="122"/>
      <c r="B413" s="235" t="s">
        <v>151</v>
      </c>
      <c r="C413" s="30" t="s">
        <v>182</v>
      </c>
      <c r="D413" s="31"/>
      <c r="E413" s="31"/>
      <c r="F413" s="98">
        <f t="shared" si="82"/>
        <v>2230.7019999999998</v>
      </c>
      <c r="G413" s="98">
        <f t="shared" si="82"/>
        <v>1710.612</v>
      </c>
      <c r="H413" s="98">
        <f t="shared" si="82"/>
        <v>1830.353</v>
      </c>
    </row>
    <row r="414" spans="1:8" s="80" customFormat="1" ht="15" customHeight="1">
      <c r="A414" s="131"/>
      <c r="B414" s="253" t="s">
        <v>183</v>
      </c>
      <c r="C414" s="132" t="s">
        <v>184</v>
      </c>
      <c r="D414" s="141"/>
      <c r="E414" s="141"/>
      <c r="F414" s="133">
        <f t="shared" si="82"/>
        <v>2230.7019999999998</v>
      </c>
      <c r="G414" s="133">
        <f t="shared" si="82"/>
        <v>1710.612</v>
      </c>
      <c r="H414" s="133">
        <f t="shared" si="82"/>
        <v>1830.353</v>
      </c>
    </row>
    <row r="415" spans="1:8" s="80" customFormat="1" ht="60" customHeight="1">
      <c r="A415" s="122"/>
      <c r="B415" s="235" t="s">
        <v>76</v>
      </c>
      <c r="C415" s="30" t="s">
        <v>184</v>
      </c>
      <c r="D415" s="31">
        <v>100</v>
      </c>
      <c r="E415" s="31"/>
      <c r="F415" s="98">
        <f t="shared" si="82"/>
        <v>2230.7019999999998</v>
      </c>
      <c r="G415" s="98">
        <f t="shared" si="82"/>
        <v>1710.612</v>
      </c>
      <c r="H415" s="98">
        <f t="shared" si="82"/>
        <v>1830.353</v>
      </c>
    </row>
    <row r="416" spans="1:8" s="80" customFormat="1" ht="30" customHeight="1">
      <c r="A416" s="122"/>
      <c r="B416" s="235" t="s">
        <v>155</v>
      </c>
      <c r="C416" s="30" t="s">
        <v>184</v>
      </c>
      <c r="D416" s="30" t="s">
        <v>156</v>
      </c>
      <c r="E416" s="31"/>
      <c r="F416" s="98">
        <f t="shared" si="82"/>
        <v>2230.7019999999998</v>
      </c>
      <c r="G416" s="98">
        <f t="shared" si="82"/>
        <v>1710.612</v>
      </c>
      <c r="H416" s="98">
        <f t="shared" si="82"/>
        <v>1830.353</v>
      </c>
    </row>
    <row r="417" spans="1:8" s="80" customFormat="1" ht="45" customHeight="1">
      <c r="A417" s="122"/>
      <c r="B417" s="235" t="s">
        <v>9</v>
      </c>
      <c r="C417" s="30" t="s">
        <v>184</v>
      </c>
      <c r="D417" s="30" t="s">
        <v>156</v>
      </c>
      <c r="E417" s="30" t="s">
        <v>157</v>
      </c>
      <c r="F417" s="98">
        <f>(1160.289+350.407)+(553+167.006)</f>
        <v>2230.7019999999998</v>
      </c>
      <c r="G417" s="98">
        <f>1313.834+396.778</f>
        <v>1710.612</v>
      </c>
      <c r="H417" s="98">
        <f>1405.801+424.552</f>
        <v>1830.353</v>
      </c>
    </row>
    <row r="418" spans="1:8" s="80" customFormat="1" ht="30" customHeight="1">
      <c r="A418" s="89">
        <v>20</v>
      </c>
      <c r="B418" s="243" t="s">
        <v>185</v>
      </c>
      <c r="C418" s="91" t="s">
        <v>186</v>
      </c>
      <c r="D418" s="124"/>
      <c r="E418" s="105"/>
      <c r="F418" s="92">
        <f aca="true" t="shared" si="83" ref="F418:H420">F419</f>
        <v>1728.8928</v>
      </c>
      <c r="G418" s="92">
        <f t="shared" si="83"/>
        <v>653.8604</v>
      </c>
      <c r="H418" s="92">
        <f t="shared" si="83"/>
        <v>655.028</v>
      </c>
    </row>
    <row r="419" spans="1:8" s="80" customFormat="1" ht="15" customHeight="1">
      <c r="A419" s="125"/>
      <c r="B419" s="235" t="s">
        <v>151</v>
      </c>
      <c r="C419" s="31" t="s">
        <v>187</v>
      </c>
      <c r="D419" s="34"/>
      <c r="E419" s="30"/>
      <c r="F419" s="97">
        <f t="shared" si="83"/>
        <v>1728.8928</v>
      </c>
      <c r="G419" s="97">
        <f t="shared" si="83"/>
        <v>653.8604</v>
      </c>
      <c r="H419" s="97">
        <f t="shared" si="83"/>
        <v>655.028</v>
      </c>
    </row>
    <row r="420" spans="1:8" s="80" customFormat="1" ht="15" customHeight="1">
      <c r="A420" s="125"/>
      <c r="B420" s="235" t="s">
        <v>151</v>
      </c>
      <c r="C420" s="31" t="s">
        <v>188</v>
      </c>
      <c r="D420" s="34"/>
      <c r="E420" s="30"/>
      <c r="F420" s="97">
        <f t="shared" si="83"/>
        <v>1728.8928</v>
      </c>
      <c r="G420" s="97">
        <f t="shared" si="83"/>
        <v>653.8604</v>
      </c>
      <c r="H420" s="97">
        <f t="shared" si="83"/>
        <v>655.028</v>
      </c>
    </row>
    <row r="421" spans="1:8" s="80" customFormat="1" ht="15" customHeight="1">
      <c r="A421" s="230"/>
      <c r="B421" s="253" t="s">
        <v>189</v>
      </c>
      <c r="C421" s="132" t="s">
        <v>190</v>
      </c>
      <c r="D421" s="292"/>
      <c r="E421" s="132"/>
      <c r="F421" s="293">
        <f>F422+F426+F428</f>
        <v>1728.8928</v>
      </c>
      <c r="G421" s="293">
        <f>G422+G426+G428</f>
        <v>653.8604</v>
      </c>
      <c r="H421" s="293">
        <f>H422+H426+H428</f>
        <v>655.028</v>
      </c>
    </row>
    <row r="422" spans="1:8" s="80" customFormat="1" ht="30" customHeight="1">
      <c r="A422" s="125"/>
      <c r="B422" s="235" t="s">
        <v>53</v>
      </c>
      <c r="C422" s="30" t="s">
        <v>190</v>
      </c>
      <c r="D422" s="34" t="s">
        <v>67</v>
      </c>
      <c r="E422" s="30"/>
      <c r="F422" s="97">
        <f aca="true" t="shared" si="84" ref="F422:H423">F423</f>
        <v>1196.2</v>
      </c>
      <c r="G422" s="97">
        <f t="shared" si="84"/>
        <v>120</v>
      </c>
      <c r="H422" s="97">
        <f t="shared" si="84"/>
        <v>120</v>
      </c>
    </row>
    <row r="423" spans="1:8" s="80" customFormat="1" ht="30" customHeight="1">
      <c r="A423" s="122"/>
      <c r="B423" s="235" t="s">
        <v>54</v>
      </c>
      <c r="C423" s="30" t="s">
        <v>190</v>
      </c>
      <c r="D423" s="34" t="s">
        <v>55</v>
      </c>
      <c r="E423" s="30"/>
      <c r="F423" s="98">
        <f t="shared" si="84"/>
        <v>1196.2</v>
      </c>
      <c r="G423" s="98">
        <f t="shared" si="84"/>
        <v>120</v>
      </c>
      <c r="H423" s="98">
        <f t="shared" si="84"/>
        <v>120</v>
      </c>
    </row>
    <row r="424" spans="1:8" s="80" customFormat="1" ht="15" customHeight="1">
      <c r="A424" s="122"/>
      <c r="B424" s="235" t="s">
        <v>130</v>
      </c>
      <c r="C424" s="30" t="s">
        <v>190</v>
      </c>
      <c r="D424" s="30" t="s">
        <v>55</v>
      </c>
      <c r="E424" s="30" t="s">
        <v>131</v>
      </c>
      <c r="F424" s="98">
        <f>1000+(95+5)+20+(15.2+10)+(5+5+10+2+5+2+2+10+10)</f>
        <v>1196.2</v>
      </c>
      <c r="G424" s="98">
        <f>(95+5)+20</f>
        <v>120</v>
      </c>
      <c r="H424" s="98">
        <f>(95+5)+20</f>
        <v>120</v>
      </c>
    </row>
    <row r="425" spans="1:8" s="80" customFormat="1" ht="15" customHeight="1">
      <c r="A425" s="122"/>
      <c r="B425" s="235" t="s">
        <v>81</v>
      </c>
      <c r="C425" s="30" t="s">
        <v>190</v>
      </c>
      <c r="D425" s="30" t="s">
        <v>82</v>
      </c>
      <c r="E425" s="30"/>
      <c r="F425" s="98">
        <f>F426+F428</f>
        <v>532.6928</v>
      </c>
      <c r="G425" s="98">
        <f>G426+G428</f>
        <v>533.8604</v>
      </c>
      <c r="H425" s="98">
        <f>H426+H428</f>
        <v>535.028</v>
      </c>
    </row>
    <row r="426" spans="1:8" s="80" customFormat="1" ht="15" customHeight="1">
      <c r="A426" s="122"/>
      <c r="B426" s="235" t="s">
        <v>191</v>
      </c>
      <c r="C426" s="30" t="s">
        <v>190</v>
      </c>
      <c r="D426" s="30" t="s">
        <v>192</v>
      </c>
      <c r="E426" s="30"/>
      <c r="F426" s="98">
        <f>F427</f>
        <v>0</v>
      </c>
      <c r="G426" s="98">
        <f>G427</f>
        <v>0</v>
      </c>
      <c r="H426" s="98">
        <f>H427</f>
        <v>0</v>
      </c>
    </row>
    <row r="427" spans="1:8" s="80" customFormat="1" ht="15" customHeight="1">
      <c r="A427" s="122"/>
      <c r="B427" s="235" t="s">
        <v>130</v>
      </c>
      <c r="C427" s="30" t="s">
        <v>190</v>
      </c>
      <c r="D427" s="30" t="s">
        <v>192</v>
      </c>
      <c r="E427" s="30" t="s">
        <v>131</v>
      </c>
      <c r="F427" s="98">
        <v>0</v>
      </c>
      <c r="G427" s="98">
        <v>0</v>
      </c>
      <c r="H427" s="98">
        <v>0</v>
      </c>
    </row>
    <row r="428" spans="1:8" s="80" customFormat="1" ht="15" customHeight="1">
      <c r="A428" s="122"/>
      <c r="B428" s="235" t="s">
        <v>83</v>
      </c>
      <c r="C428" s="30" t="s">
        <v>190</v>
      </c>
      <c r="D428" s="30" t="s">
        <v>84</v>
      </c>
      <c r="E428" s="30"/>
      <c r="F428" s="98">
        <f>F429</f>
        <v>532.6928</v>
      </c>
      <c r="G428" s="98">
        <f>G429</f>
        <v>533.8604</v>
      </c>
      <c r="H428" s="98">
        <f>H429</f>
        <v>535.028</v>
      </c>
    </row>
    <row r="429" spans="1:8" s="80" customFormat="1" ht="15" customHeight="1">
      <c r="A429" s="122"/>
      <c r="B429" s="235" t="s">
        <v>130</v>
      </c>
      <c r="C429" s="30" t="s">
        <v>190</v>
      </c>
      <c r="D429" s="30" t="s">
        <v>84</v>
      </c>
      <c r="E429" s="30" t="s">
        <v>131</v>
      </c>
      <c r="F429" s="98">
        <f>32.6928+500</f>
        <v>532.6928</v>
      </c>
      <c r="G429" s="98">
        <f>33.8604+500</f>
        <v>533.8604</v>
      </c>
      <c r="H429" s="98">
        <f>35.028+500</f>
        <v>535.028</v>
      </c>
    </row>
    <row r="430" spans="1:8" s="80" customFormat="1" ht="30" customHeight="1" hidden="1">
      <c r="A430" s="89"/>
      <c r="B430" s="243" t="s">
        <v>193</v>
      </c>
      <c r="C430" s="91" t="s">
        <v>194</v>
      </c>
      <c r="D430" s="124"/>
      <c r="E430" s="105"/>
      <c r="F430" s="92">
        <f>F431</f>
        <v>0</v>
      </c>
      <c r="G430" s="92">
        <f>G431</f>
        <v>0</v>
      </c>
      <c r="H430" s="92">
        <f>H431</f>
        <v>0</v>
      </c>
    </row>
    <row r="431" spans="1:8" s="80" customFormat="1" ht="15" customHeight="1" hidden="1">
      <c r="A431" s="125"/>
      <c r="B431" s="235" t="s">
        <v>151</v>
      </c>
      <c r="C431" s="30" t="s">
        <v>247</v>
      </c>
      <c r="D431" s="34"/>
      <c r="E431" s="30"/>
      <c r="F431" s="126">
        <f>F433</f>
        <v>0</v>
      </c>
      <c r="G431" s="126">
        <f>G433</f>
        <v>0</v>
      </c>
      <c r="H431" s="126">
        <f>H433</f>
        <v>0</v>
      </c>
    </row>
    <row r="432" spans="1:8" s="80" customFormat="1" ht="15" customHeight="1" hidden="1">
      <c r="A432" s="125"/>
      <c r="B432" s="235" t="s">
        <v>151</v>
      </c>
      <c r="C432" s="30" t="s">
        <v>195</v>
      </c>
      <c r="D432" s="34"/>
      <c r="E432" s="30"/>
      <c r="F432" s="126">
        <f>F433</f>
        <v>0</v>
      </c>
      <c r="G432" s="126">
        <f>G433</f>
        <v>0</v>
      </c>
      <c r="H432" s="126">
        <f>H433</f>
        <v>0</v>
      </c>
    </row>
    <row r="433" spans="1:8" s="80" customFormat="1" ht="30" customHeight="1" hidden="1">
      <c r="A433" s="131"/>
      <c r="B433" s="253" t="s">
        <v>74</v>
      </c>
      <c r="C433" s="132" t="s">
        <v>196</v>
      </c>
      <c r="D433" s="292"/>
      <c r="E433" s="132"/>
      <c r="F433" s="133">
        <f>F434+F437+F441</f>
        <v>0</v>
      </c>
      <c r="G433" s="133">
        <f>G434+G437+G441</f>
        <v>0</v>
      </c>
      <c r="H433" s="133">
        <f>H434+H437+H441</f>
        <v>0</v>
      </c>
    </row>
    <row r="434" spans="1:8" s="80" customFormat="1" ht="60" customHeight="1" hidden="1">
      <c r="A434" s="122"/>
      <c r="B434" s="235" t="s">
        <v>76</v>
      </c>
      <c r="C434" s="30" t="s">
        <v>196</v>
      </c>
      <c r="D434" s="34" t="s">
        <v>77</v>
      </c>
      <c r="E434" s="30"/>
      <c r="F434" s="98">
        <f aca="true" t="shared" si="85" ref="F434:H435">F435</f>
        <v>0</v>
      </c>
      <c r="G434" s="98">
        <f t="shared" si="85"/>
        <v>0</v>
      </c>
      <c r="H434" s="98">
        <f t="shared" si="85"/>
        <v>0</v>
      </c>
    </row>
    <row r="435" spans="1:8" s="80" customFormat="1" ht="15" customHeight="1" hidden="1">
      <c r="A435" s="122"/>
      <c r="B435" s="235" t="s">
        <v>78</v>
      </c>
      <c r="C435" s="30" t="s">
        <v>196</v>
      </c>
      <c r="D435" s="30" t="s">
        <v>85</v>
      </c>
      <c r="E435" s="31"/>
      <c r="F435" s="98">
        <f t="shared" si="85"/>
        <v>0</v>
      </c>
      <c r="G435" s="98">
        <f t="shared" si="85"/>
        <v>0</v>
      </c>
      <c r="H435" s="98">
        <f t="shared" si="85"/>
        <v>0</v>
      </c>
    </row>
    <row r="436" spans="1:8" s="80" customFormat="1" ht="15" customHeight="1" hidden="1">
      <c r="A436" s="122"/>
      <c r="B436" s="235" t="s">
        <v>197</v>
      </c>
      <c r="C436" s="30" t="s">
        <v>196</v>
      </c>
      <c r="D436" s="30" t="s">
        <v>85</v>
      </c>
      <c r="E436" s="30" t="s">
        <v>198</v>
      </c>
      <c r="F436" s="98">
        <v>0</v>
      </c>
      <c r="G436" s="98">
        <v>0</v>
      </c>
      <c r="H436" s="98">
        <v>0</v>
      </c>
    </row>
    <row r="437" spans="1:8" s="80" customFormat="1" ht="30" customHeight="1" hidden="1">
      <c r="A437" s="122"/>
      <c r="B437" s="235" t="s">
        <v>53</v>
      </c>
      <c r="C437" s="30" t="s">
        <v>196</v>
      </c>
      <c r="D437" s="30" t="s">
        <v>67</v>
      </c>
      <c r="E437" s="30"/>
      <c r="F437" s="98">
        <f aca="true" t="shared" si="86" ref="F437:H438">F438</f>
        <v>0</v>
      </c>
      <c r="G437" s="98">
        <f t="shared" si="86"/>
        <v>0</v>
      </c>
      <c r="H437" s="98">
        <f t="shared" si="86"/>
        <v>0</v>
      </c>
    </row>
    <row r="438" spans="1:8" s="80" customFormat="1" ht="30" customHeight="1" hidden="1">
      <c r="A438" s="122"/>
      <c r="B438" s="235" t="s">
        <v>54</v>
      </c>
      <c r="C438" s="30" t="s">
        <v>196</v>
      </c>
      <c r="D438" s="30" t="s">
        <v>55</v>
      </c>
      <c r="E438" s="31"/>
      <c r="F438" s="98">
        <f t="shared" si="86"/>
        <v>0</v>
      </c>
      <c r="G438" s="98">
        <f t="shared" si="86"/>
        <v>0</v>
      </c>
      <c r="H438" s="98">
        <f t="shared" si="86"/>
        <v>0</v>
      </c>
    </row>
    <row r="439" spans="1:8" s="80" customFormat="1" ht="15" customHeight="1" hidden="1">
      <c r="A439" s="122"/>
      <c r="B439" s="235" t="s">
        <v>197</v>
      </c>
      <c r="C439" s="30" t="s">
        <v>196</v>
      </c>
      <c r="D439" s="30" t="s">
        <v>55</v>
      </c>
      <c r="E439" s="30" t="s">
        <v>198</v>
      </c>
      <c r="F439" s="98">
        <v>0</v>
      </c>
      <c r="G439" s="98">
        <v>0</v>
      </c>
      <c r="H439" s="98">
        <v>0</v>
      </c>
    </row>
    <row r="440" spans="1:8" s="80" customFormat="1" ht="15" customHeight="1" hidden="1">
      <c r="A440" s="122"/>
      <c r="B440" s="235" t="s">
        <v>81</v>
      </c>
      <c r="C440" s="30" t="s">
        <v>196</v>
      </c>
      <c r="D440" s="30" t="s">
        <v>82</v>
      </c>
      <c r="E440" s="30"/>
      <c r="F440" s="98">
        <f aca="true" t="shared" si="87" ref="F440:H441">F441</f>
        <v>0</v>
      </c>
      <c r="G440" s="98">
        <f t="shared" si="87"/>
        <v>0</v>
      </c>
      <c r="H440" s="98">
        <f t="shared" si="87"/>
        <v>0</v>
      </c>
    </row>
    <row r="441" spans="1:8" s="80" customFormat="1" ht="15" customHeight="1" hidden="1">
      <c r="A441" s="122"/>
      <c r="B441" s="235" t="s">
        <v>83</v>
      </c>
      <c r="C441" s="30" t="s">
        <v>196</v>
      </c>
      <c r="D441" s="30" t="s">
        <v>84</v>
      </c>
      <c r="E441" s="31"/>
      <c r="F441" s="98">
        <f t="shared" si="87"/>
        <v>0</v>
      </c>
      <c r="G441" s="98">
        <f t="shared" si="87"/>
        <v>0</v>
      </c>
      <c r="H441" s="98">
        <f t="shared" si="87"/>
        <v>0</v>
      </c>
    </row>
    <row r="442" spans="1:8" s="80" customFormat="1" ht="15" customHeight="1" hidden="1">
      <c r="A442" s="122"/>
      <c r="B442" s="235" t="s">
        <v>197</v>
      </c>
      <c r="C442" s="30" t="s">
        <v>196</v>
      </c>
      <c r="D442" s="30" t="s">
        <v>84</v>
      </c>
      <c r="E442" s="30" t="s">
        <v>198</v>
      </c>
      <c r="F442" s="98">
        <v>0</v>
      </c>
      <c r="G442" s="98">
        <v>0</v>
      </c>
      <c r="H442" s="98">
        <v>0</v>
      </c>
    </row>
    <row r="443" spans="1:8" s="80" customFormat="1" ht="45" customHeight="1">
      <c r="A443" s="89">
        <v>21</v>
      </c>
      <c r="B443" s="254" t="s">
        <v>276</v>
      </c>
      <c r="C443" s="118" t="s">
        <v>199</v>
      </c>
      <c r="D443" s="113"/>
      <c r="E443" s="113"/>
      <c r="F443" s="92">
        <f aca="true" t="shared" si="88" ref="F443:H444">F444</f>
        <v>8546.452</v>
      </c>
      <c r="G443" s="92">
        <f t="shared" si="88"/>
        <v>52917.740000000005</v>
      </c>
      <c r="H443" s="92">
        <f t="shared" si="88"/>
        <v>66395.403</v>
      </c>
    </row>
    <row r="444" spans="1:8" s="80" customFormat="1" ht="15" customHeight="1">
      <c r="A444" s="125"/>
      <c r="B444" s="235" t="s">
        <v>151</v>
      </c>
      <c r="C444" s="34" t="s">
        <v>200</v>
      </c>
      <c r="D444" s="31"/>
      <c r="E444" s="31"/>
      <c r="F444" s="97">
        <f t="shared" si="88"/>
        <v>8546.452</v>
      </c>
      <c r="G444" s="97">
        <f t="shared" si="88"/>
        <v>52917.740000000005</v>
      </c>
      <c r="H444" s="97">
        <f t="shared" si="88"/>
        <v>66395.403</v>
      </c>
    </row>
    <row r="445" spans="1:8" s="80" customFormat="1" ht="15" customHeight="1">
      <c r="A445" s="125"/>
      <c r="B445" s="235" t="s">
        <v>151</v>
      </c>
      <c r="C445" s="34" t="s">
        <v>201</v>
      </c>
      <c r="D445" s="31"/>
      <c r="E445" s="31"/>
      <c r="F445" s="97">
        <f>F446+F456+F460+F464+F468+F472+F476+F480+F487+F491+F498+F505+F511+F515+F522+F526+F531+F535+F542</f>
        <v>8546.452</v>
      </c>
      <c r="G445" s="97">
        <f>G446+G456+G460+G464+G468+G472+G476+G480+G487+G491+G498+G505+G511+G515+G522+G526+G531+G535+G542</f>
        <v>52917.740000000005</v>
      </c>
      <c r="H445" s="97">
        <f>H446+H456+H460+H464+H468+H472+H476+H480+H487+H491+H498+H505+H511+H515+H522+H526+H531+H535+H542</f>
        <v>66395.403</v>
      </c>
    </row>
    <row r="446" spans="1:8" s="80" customFormat="1" ht="30" customHeight="1">
      <c r="A446" s="93"/>
      <c r="B446" s="244" t="s">
        <v>74</v>
      </c>
      <c r="C446" s="120" t="s">
        <v>202</v>
      </c>
      <c r="D446" s="104"/>
      <c r="E446" s="104"/>
      <c r="F446" s="96">
        <f>F447+F450+F453</f>
        <v>1464.32</v>
      </c>
      <c r="G446" s="96">
        <f>G447+G450+G453</f>
        <v>0</v>
      </c>
      <c r="H446" s="96">
        <f>H447+H450+H453</f>
        <v>0</v>
      </c>
    </row>
    <row r="447" spans="1:8" s="80" customFormat="1" ht="60" customHeight="1">
      <c r="A447" s="314"/>
      <c r="B447" s="245" t="s">
        <v>76</v>
      </c>
      <c r="C447" s="30" t="s">
        <v>202</v>
      </c>
      <c r="D447" s="30" t="s">
        <v>77</v>
      </c>
      <c r="E447" s="30"/>
      <c r="F447" s="98">
        <f aca="true" t="shared" si="89" ref="F447:H448">F448</f>
        <v>130.2</v>
      </c>
      <c r="G447" s="98">
        <f t="shared" si="89"/>
        <v>0</v>
      </c>
      <c r="H447" s="98">
        <f t="shared" si="89"/>
        <v>0</v>
      </c>
    </row>
    <row r="448" spans="1:8" s="80" customFormat="1" ht="15" customHeight="1">
      <c r="A448" s="314"/>
      <c r="B448" s="235" t="s">
        <v>78</v>
      </c>
      <c r="C448" s="30" t="s">
        <v>202</v>
      </c>
      <c r="D448" s="31">
        <v>110</v>
      </c>
      <c r="E448" s="31"/>
      <c r="F448" s="97">
        <f t="shared" si="89"/>
        <v>130.2</v>
      </c>
      <c r="G448" s="97">
        <f t="shared" si="89"/>
        <v>0</v>
      </c>
      <c r="H448" s="97">
        <f t="shared" si="89"/>
        <v>0</v>
      </c>
    </row>
    <row r="449" spans="1:8" s="80" customFormat="1" ht="15" customHeight="1">
      <c r="A449" s="314"/>
      <c r="B449" s="235" t="s">
        <v>79</v>
      </c>
      <c r="C449" s="30" t="s">
        <v>202</v>
      </c>
      <c r="D449" s="31">
        <v>110</v>
      </c>
      <c r="E449" s="30" t="s">
        <v>80</v>
      </c>
      <c r="F449" s="97">
        <f>100+30.2</f>
        <v>130.2</v>
      </c>
      <c r="G449" s="97">
        <v>0</v>
      </c>
      <c r="H449" s="97">
        <v>0</v>
      </c>
    </row>
    <row r="450" spans="1:8" s="80" customFormat="1" ht="30" customHeight="1">
      <c r="A450" s="125"/>
      <c r="B450" s="235" t="s">
        <v>53</v>
      </c>
      <c r="C450" s="34" t="s">
        <v>202</v>
      </c>
      <c r="D450" s="31">
        <v>200</v>
      </c>
      <c r="E450" s="31"/>
      <c r="F450" s="97">
        <f aca="true" t="shared" si="90" ref="F450:H451">F451</f>
        <v>1334.12</v>
      </c>
      <c r="G450" s="97">
        <f t="shared" si="90"/>
        <v>0</v>
      </c>
      <c r="H450" s="97">
        <f t="shared" si="90"/>
        <v>0</v>
      </c>
    </row>
    <row r="451" spans="1:8" s="80" customFormat="1" ht="30" customHeight="1">
      <c r="A451" s="125"/>
      <c r="B451" s="235" t="s">
        <v>54</v>
      </c>
      <c r="C451" s="34" t="s">
        <v>202</v>
      </c>
      <c r="D451" s="31">
        <v>240</v>
      </c>
      <c r="E451" s="31"/>
      <c r="F451" s="97">
        <f t="shared" si="90"/>
        <v>1334.12</v>
      </c>
      <c r="G451" s="97">
        <f t="shared" si="90"/>
        <v>0</v>
      </c>
      <c r="H451" s="97">
        <f t="shared" si="90"/>
        <v>0</v>
      </c>
    </row>
    <row r="452" spans="1:8" s="80" customFormat="1" ht="15" customHeight="1">
      <c r="A452" s="125"/>
      <c r="B452" s="235" t="s">
        <v>79</v>
      </c>
      <c r="C452" s="34" t="s">
        <v>202</v>
      </c>
      <c r="D452" s="31">
        <v>240</v>
      </c>
      <c r="E452" s="30" t="s">
        <v>80</v>
      </c>
      <c r="F452" s="97">
        <f>863.39+234.85+109.8+106.08+20</f>
        <v>1334.12</v>
      </c>
      <c r="G452" s="97">
        <v>0</v>
      </c>
      <c r="H452" s="97">
        <v>0</v>
      </c>
    </row>
    <row r="453" spans="1:8" s="80" customFormat="1" ht="15" customHeight="1" hidden="1">
      <c r="A453" s="125"/>
      <c r="B453" s="235" t="s">
        <v>81</v>
      </c>
      <c r="C453" s="34" t="s">
        <v>202</v>
      </c>
      <c r="D453" s="31">
        <v>800</v>
      </c>
      <c r="E453" s="30"/>
      <c r="F453" s="97">
        <f aca="true" t="shared" si="91" ref="F453:H454">F454</f>
        <v>0</v>
      </c>
      <c r="G453" s="97">
        <f t="shared" si="91"/>
        <v>0</v>
      </c>
      <c r="H453" s="97">
        <f t="shared" si="91"/>
        <v>0</v>
      </c>
    </row>
    <row r="454" spans="1:8" s="80" customFormat="1" ht="15" customHeight="1" hidden="1">
      <c r="A454" s="125"/>
      <c r="B454" s="235" t="s">
        <v>191</v>
      </c>
      <c r="C454" s="34" t="s">
        <v>202</v>
      </c>
      <c r="D454" s="31">
        <v>830</v>
      </c>
      <c r="E454" s="31"/>
      <c r="F454" s="97">
        <f t="shared" si="91"/>
        <v>0</v>
      </c>
      <c r="G454" s="97">
        <f t="shared" si="91"/>
        <v>0</v>
      </c>
      <c r="H454" s="97">
        <f t="shared" si="91"/>
        <v>0</v>
      </c>
    </row>
    <row r="455" spans="1:8" s="80" customFormat="1" ht="15" customHeight="1" hidden="1">
      <c r="A455" s="125"/>
      <c r="B455" s="235" t="s">
        <v>79</v>
      </c>
      <c r="C455" s="34" t="s">
        <v>202</v>
      </c>
      <c r="D455" s="31">
        <v>830</v>
      </c>
      <c r="E455" s="30" t="s">
        <v>80</v>
      </c>
      <c r="F455" s="97">
        <v>0</v>
      </c>
      <c r="G455" s="97">
        <v>0</v>
      </c>
      <c r="H455" s="97">
        <v>0</v>
      </c>
    </row>
    <row r="456" spans="1:8" s="80" customFormat="1" ht="30" customHeight="1">
      <c r="A456" s="93"/>
      <c r="B456" s="244" t="s">
        <v>204</v>
      </c>
      <c r="C456" s="104" t="s">
        <v>205</v>
      </c>
      <c r="D456" s="104"/>
      <c r="E456" s="104"/>
      <c r="F456" s="108">
        <f>F458</f>
        <v>590.032</v>
      </c>
      <c r="G456" s="108">
        <f>G458</f>
        <v>668.04</v>
      </c>
      <c r="H456" s="108">
        <f>H458</f>
        <v>714.803</v>
      </c>
    </row>
    <row r="457" spans="1:8" s="80" customFormat="1" ht="15" customHeight="1">
      <c r="A457" s="125"/>
      <c r="B457" s="235" t="s">
        <v>206</v>
      </c>
      <c r="C457" s="31" t="s">
        <v>205</v>
      </c>
      <c r="D457" s="31">
        <v>300</v>
      </c>
      <c r="E457" s="31"/>
      <c r="F457" s="98">
        <f aca="true" t="shared" si="92" ref="F457:H458">F458</f>
        <v>590.032</v>
      </c>
      <c r="G457" s="98">
        <f t="shared" si="92"/>
        <v>668.04</v>
      </c>
      <c r="H457" s="98">
        <f t="shared" si="92"/>
        <v>714.803</v>
      </c>
    </row>
    <row r="458" spans="1:8" s="80" customFormat="1" ht="30" customHeight="1">
      <c r="A458" s="125"/>
      <c r="B458" s="235" t="s">
        <v>207</v>
      </c>
      <c r="C458" s="31" t="s">
        <v>205</v>
      </c>
      <c r="D458" s="30" t="s">
        <v>208</v>
      </c>
      <c r="E458" s="31"/>
      <c r="F458" s="98">
        <f t="shared" si="92"/>
        <v>590.032</v>
      </c>
      <c r="G458" s="98">
        <f t="shared" si="92"/>
        <v>668.04</v>
      </c>
      <c r="H458" s="98">
        <f t="shared" si="92"/>
        <v>714.803</v>
      </c>
    </row>
    <row r="459" spans="1:8" s="80" customFormat="1" ht="15" customHeight="1">
      <c r="A459" s="125"/>
      <c r="B459" s="235" t="s">
        <v>209</v>
      </c>
      <c r="C459" s="31" t="s">
        <v>205</v>
      </c>
      <c r="D459" s="30" t="s">
        <v>208</v>
      </c>
      <c r="E459" s="31">
        <v>1001</v>
      </c>
      <c r="F459" s="98">
        <v>590.032</v>
      </c>
      <c r="G459" s="98">
        <v>668.04</v>
      </c>
      <c r="H459" s="98">
        <v>714.803</v>
      </c>
    </row>
    <row r="460" spans="1:8" s="80" customFormat="1" ht="15" customHeight="1" hidden="1">
      <c r="A460" s="93"/>
      <c r="B460" s="244" t="s">
        <v>333</v>
      </c>
      <c r="C460" s="120" t="s">
        <v>332</v>
      </c>
      <c r="D460" s="94"/>
      <c r="E460" s="94"/>
      <c r="F460" s="108">
        <f aca="true" t="shared" si="93" ref="F460:H462">F461</f>
        <v>0</v>
      </c>
      <c r="G460" s="108">
        <f t="shared" si="93"/>
        <v>0</v>
      </c>
      <c r="H460" s="108">
        <f t="shared" si="93"/>
        <v>0</v>
      </c>
    </row>
    <row r="461" spans="1:8" s="80" customFormat="1" ht="30" customHeight="1" hidden="1">
      <c r="A461" s="125"/>
      <c r="B461" s="235" t="s">
        <v>53</v>
      </c>
      <c r="C461" s="34" t="s">
        <v>332</v>
      </c>
      <c r="D461" s="30" t="s">
        <v>67</v>
      </c>
      <c r="E461" s="30"/>
      <c r="F461" s="98">
        <f t="shared" si="93"/>
        <v>0</v>
      </c>
      <c r="G461" s="98">
        <f t="shared" si="93"/>
        <v>0</v>
      </c>
      <c r="H461" s="98">
        <f t="shared" si="93"/>
        <v>0</v>
      </c>
    </row>
    <row r="462" spans="1:8" s="80" customFormat="1" ht="30" customHeight="1" hidden="1">
      <c r="A462" s="125"/>
      <c r="B462" s="235" t="s">
        <v>54</v>
      </c>
      <c r="C462" s="34" t="s">
        <v>332</v>
      </c>
      <c r="D462" s="30" t="s">
        <v>55</v>
      </c>
      <c r="E462" s="30"/>
      <c r="F462" s="98">
        <f t="shared" si="93"/>
        <v>0</v>
      </c>
      <c r="G462" s="98">
        <f t="shared" si="93"/>
        <v>0</v>
      </c>
      <c r="H462" s="98">
        <f t="shared" si="93"/>
        <v>0</v>
      </c>
    </row>
    <row r="463" spans="1:8" s="80" customFormat="1" ht="15" customHeight="1" hidden="1">
      <c r="A463" s="125"/>
      <c r="B463" s="235" t="s">
        <v>110</v>
      </c>
      <c r="C463" s="34" t="s">
        <v>332</v>
      </c>
      <c r="D463" s="30" t="s">
        <v>55</v>
      </c>
      <c r="E463" s="30" t="s">
        <v>111</v>
      </c>
      <c r="F463" s="98">
        <v>0</v>
      </c>
      <c r="G463" s="98">
        <v>0</v>
      </c>
      <c r="H463" s="98">
        <v>0</v>
      </c>
    </row>
    <row r="464" spans="1:8" s="80" customFormat="1" ht="30" customHeight="1">
      <c r="A464" s="93"/>
      <c r="B464" s="244" t="s">
        <v>210</v>
      </c>
      <c r="C464" s="94" t="s">
        <v>211</v>
      </c>
      <c r="D464" s="104"/>
      <c r="E464" s="104"/>
      <c r="F464" s="108">
        <f>F466</f>
        <v>205</v>
      </c>
      <c r="G464" s="108">
        <f>G466</f>
        <v>110</v>
      </c>
      <c r="H464" s="108">
        <f>H466</f>
        <v>110</v>
      </c>
    </row>
    <row r="465" spans="1:8" s="80" customFormat="1" ht="15" customHeight="1">
      <c r="A465" s="125"/>
      <c r="B465" s="235" t="s">
        <v>81</v>
      </c>
      <c r="C465" s="30" t="s">
        <v>211</v>
      </c>
      <c r="D465" s="31">
        <v>800</v>
      </c>
      <c r="E465" s="31"/>
      <c r="F465" s="98">
        <f aca="true" t="shared" si="94" ref="F465:H474">F466</f>
        <v>205</v>
      </c>
      <c r="G465" s="98">
        <f t="shared" si="94"/>
        <v>110</v>
      </c>
      <c r="H465" s="98">
        <f t="shared" si="94"/>
        <v>110</v>
      </c>
    </row>
    <row r="466" spans="1:8" s="80" customFormat="1" ht="15" customHeight="1">
      <c r="A466" s="125"/>
      <c r="B466" s="235" t="s">
        <v>212</v>
      </c>
      <c r="C466" s="30" t="s">
        <v>211</v>
      </c>
      <c r="D466" s="30" t="s">
        <v>213</v>
      </c>
      <c r="E466" s="31"/>
      <c r="F466" s="98">
        <f t="shared" si="94"/>
        <v>205</v>
      </c>
      <c r="G466" s="98">
        <f t="shared" si="94"/>
        <v>110</v>
      </c>
      <c r="H466" s="98">
        <f t="shared" si="94"/>
        <v>110</v>
      </c>
    </row>
    <row r="467" spans="1:8" s="80" customFormat="1" ht="15" customHeight="1">
      <c r="A467" s="125"/>
      <c r="B467" s="235" t="s">
        <v>214</v>
      </c>
      <c r="C467" s="30" t="s">
        <v>211</v>
      </c>
      <c r="D467" s="30" t="s">
        <v>213</v>
      </c>
      <c r="E467" s="30" t="s">
        <v>215</v>
      </c>
      <c r="F467" s="98">
        <f>100+105</f>
        <v>205</v>
      </c>
      <c r="G467" s="98">
        <f>100+10</f>
        <v>110</v>
      </c>
      <c r="H467" s="98">
        <f>100+10</f>
        <v>110</v>
      </c>
    </row>
    <row r="468" spans="1:8" s="80" customFormat="1" ht="30" customHeight="1">
      <c r="A468" s="230"/>
      <c r="B468" s="253" t="s">
        <v>107</v>
      </c>
      <c r="C468" s="132" t="s">
        <v>536</v>
      </c>
      <c r="D468" s="132"/>
      <c r="E468" s="132"/>
      <c r="F468" s="133">
        <f aca="true" t="shared" si="95" ref="F468:H470">F469</f>
        <v>0</v>
      </c>
      <c r="G468" s="133">
        <f t="shared" si="95"/>
        <v>0</v>
      </c>
      <c r="H468" s="133">
        <f t="shared" si="95"/>
        <v>7000</v>
      </c>
    </row>
    <row r="469" spans="1:8" s="80" customFormat="1" ht="30" customHeight="1">
      <c r="A469" s="125"/>
      <c r="B469" s="235" t="s">
        <v>53</v>
      </c>
      <c r="C469" s="30" t="s">
        <v>536</v>
      </c>
      <c r="D469" s="30" t="s">
        <v>67</v>
      </c>
      <c r="E469" s="30"/>
      <c r="F469" s="98">
        <f t="shared" si="95"/>
        <v>0</v>
      </c>
      <c r="G469" s="98">
        <f t="shared" si="95"/>
        <v>0</v>
      </c>
      <c r="H469" s="98">
        <f t="shared" si="95"/>
        <v>7000</v>
      </c>
    </row>
    <row r="470" spans="1:8" s="80" customFormat="1" ht="30" customHeight="1">
      <c r="A470" s="125"/>
      <c r="B470" s="235" t="s">
        <v>54</v>
      </c>
      <c r="C470" s="30" t="s">
        <v>536</v>
      </c>
      <c r="D470" s="30" t="s">
        <v>55</v>
      </c>
      <c r="E470" s="30"/>
      <c r="F470" s="98">
        <f t="shared" si="95"/>
        <v>0</v>
      </c>
      <c r="G470" s="98">
        <f t="shared" si="95"/>
        <v>0</v>
      </c>
      <c r="H470" s="98">
        <f t="shared" si="95"/>
        <v>7000</v>
      </c>
    </row>
    <row r="471" spans="1:8" s="80" customFormat="1" ht="15" customHeight="1">
      <c r="A471" s="125"/>
      <c r="B471" s="235" t="s">
        <v>105</v>
      </c>
      <c r="C471" s="30" t="s">
        <v>536</v>
      </c>
      <c r="D471" s="30" t="s">
        <v>55</v>
      </c>
      <c r="E471" s="30" t="s">
        <v>106</v>
      </c>
      <c r="F471" s="98">
        <v>0</v>
      </c>
      <c r="G471" s="98">
        <v>0</v>
      </c>
      <c r="H471" s="98">
        <v>7000</v>
      </c>
    </row>
    <row r="472" spans="1:8" s="80" customFormat="1" ht="15" customHeight="1">
      <c r="A472" s="93"/>
      <c r="B472" s="244" t="s">
        <v>216</v>
      </c>
      <c r="C472" s="120" t="s">
        <v>217</v>
      </c>
      <c r="D472" s="94"/>
      <c r="E472" s="94"/>
      <c r="F472" s="108">
        <f t="shared" si="94"/>
        <v>78</v>
      </c>
      <c r="G472" s="108">
        <f t="shared" si="94"/>
        <v>100</v>
      </c>
      <c r="H472" s="108">
        <f t="shared" si="94"/>
        <v>100</v>
      </c>
    </row>
    <row r="473" spans="1:8" s="80" customFormat="1" ht="30" customHeight="1">
      <c r="A473" s="125"/>
      <c r="B473" s="235" t="s">
        <v>53</v>
      </c>
      <c r="C473" s="34" t="s">
        <v>242</v>
      </c>
      <c r="D473" s="30" t="s">
        <v>67</v>
      </c>
      <c r="E473" s="30"/>
      <c r="F473" s="98">
        <f t="shared" si="94"/>
        <v>78</v>
      </c>
      <c r="G473" s="98">
        <f t="shared" si="94"/>
        <v>100</v>
      </c>
      <c r="H473" s="98">
        <f t="shared" si="94"/>
        <v>100</v>
      </c>
    </row>
    <row r="474" spans="1:8" s="80" customFormat="1" ht="30" customHeight="1">
      <c r="A474" s="125"/>
      <c r="B474" s="235" t="s">
        <v>54</v>
      </c>
      <c r="C474" s="34" t="s">
        <v>217</v>
      </c>
      <c r="D474" s="30" t="s">
        <v>55</v>
      </c>
      <c r="E474" s="30"/>
      <c r="F474" s="98">
        <f t="shared" si="94"/>
        <v>78</v>
      </c>
      <c r="G474" s="98">
        <f t="shared" si="94"/>
        <v>100</v>
      </c>
      <c r="H474" s="98">
        <f t="shared" si="94"/>
        <v>100</v>
      </c>
    </row>
    <row r="475" spans="1:8" s="80" customFormat="1" ht="15" customHeight="1">
      <c r="A475" s="125"/>
      <c r="B475" s="235" t="s">
        <v>125</v>
      </c>
      <c r="C475" s="34" t="s">
        <v>217</v>
      </c>
      <c r="D475" s="30" t="s">
        <v>55</v>
      </c>
      <c r="E475" s="30" t="s">
        <v>126</v>
      </c>
      <c r="F475" s="98">
        <f>100-61+39</f>
        <v>78</v>
      </c>
      <c r="G475" s="98">
        <v>100</v>
      </c>
      <c r="H475" s="98">
        <v>100</v>
      </c>
    </row>
    <row r="476" spans="1:8" s="80" customFormat="1" ht="30" customHeight="1" hidden="1">
      <c r="A476" s="103"/>
      <c r="B476" s="244" t="s">
        <v>127</v>
      </c>
      <c r="C476" s="94" t="s">
        <v>281</v>
      </c>
      <c r="D476" s="94"/>
      <c r="E476" s="94"/>
      <c r="F476" s="108">
        <f aca="true" t="shared" si="96" ref="F476:H478">F477</f>
        <v>0</v>
      </c>
      <c r="G476" s="108">
        <f t="shared" si="96"/>
        <v>0</v>
      </c>
      <c r="H476" s="108">
        <f t="shared" si="96"/>
        <v>0</v>
      </c>
    </row>
    <row r="477" spans="1:8" s="80" customFormat="1" ht="30" customHeight="1" hidden="1">
      <c r="A477" s="32"/>
      <c r="B477" s="242" t="s">
        <v>53</v>
      </c>
      <c r="C477" s="30" t="s">
        <v>281</v>
      </c>
      <c r="D477" s="30" t="s">
        <v>67</v>
      </c>
      <c r="E477" s="30"/>
      <c r="F477" s="98">
        <f t="shared" si="96"/>
        <v>0</v>
      </c>
      <c r="G477" s="98">
        <f t="shared" si="96"/>
        <v>0</v>
      </c>
      <c r="H477" s="98">
        <f t="shared" si="96"/>
        <v>0</v>
      </c>
    </row>
    <row r="478" spans="1:8" s="80" customFormat="1" ht="30" customHeight="1" hidden="1">
      <c r="A478" s="32"/>
      <c r="B478" s="235" t="s">
        <v>54</v>
      </c>
      <c r="C478" s="30" t="s">
        <v>281</v>
      </c>
      <c r="D478" s="30" t="s">
        <v>55</v>
      </c>
      <c r="E478" s="30"/>
      <c r="F478" s="98">
        <f t="shared" si="96"/>
        <v>0</v>
      </c>
      <c r="G478" s="98">
        <f t="shared" si="96"/>
        <v>0</v>
      </c>
      <c r="H478" s="98">
        <f t="shared" si="96"/>
        <v>0</v>
      </c>
    </row>
    <row r="479" spans="1:8" s="80" customFormat="1" ht="15" customHeight="1" hidden="1">
      <c r="A479" s="32"/>
      <c r="B479" s="235" t="s">
        <v>125</v>
      </c>
      <c r="C479" s="30" t="s">
        <v>281</v>
      </c>
      <c r="D479" s="30" t="s">
        <v>55</v>
      </c>
      <c r="E479" s="30" t="s">
        <v>126</v>
      </c>
      <c r="F479" s="98">
        <v>0</v>
      </c>
      <c r="G479" s="98">
        <v>0</v>
      </c>
      <c r="H479" s="98">
        <v>0</v>
      </c>
    </row>
    <row r="480" spans="1:8" s="80" customFormat="1" ht="45" customHeight="1">
      <c r="A480" s="93"/>
      <c r="B480" s="244" t="s">
        <v>219</v>
      </c>
      <c r="C480" s="104" t="s">
        <v>218</v>
      </c>
      <c r="D480" s="94"/>
      <c r="E480" s="94"/>
      <c r="F480" s="108">
        <f>F481+F484</f>
        <v>1050</v>
      </c>
      <c r="G480" s="108">
        <f>G481+G484</f>
        <v>1050</v>
      </c>
      <c r="H480" s="108">
        <f>H481+H484</f>
        <v>1050</v>
      </c>
    </row>
    <row r="481" spans="1:8" s="80" customFormat="1" ht="30" customHeight="1">
      <c r="A481" s="125"/>
      <c r="B481" s="235" t="s">
        <v>53</v>
      </c>
      <c r="C481" s="31" t="s">
        <v>218</v>
      </c>
      <c r="D481" s="30" t="s">
        <v>67</v>
      </c>
      <c r="E481" s="30"/>
      <c r="F481" s="98">
        <f aca="true" t="shared" si="97" ref="F481:H482">F482</f>
        <v>1050</v>
      </c>
      <c r="G481" s="98">
        <f t="shared" si="97"/>
        <v>1050</v>
      </c>
      <c r="H481" s="98">
        <f t="shared" si="97"/>
        <v>1050</v>
      </c>
    </row>
    <row r="482" spans="1:8" s="80" customFormat="1" ht="30" customHeight="1">
      <c r="A482" s="125"/>
      <c r="B482" s="235" t="s">
        <v>54</v>
      </c>
      <c r="C482" s="31" t="s">
        <v>218</v>
      </c>
      <c r="D482" s="30" t="s">
        <v>55</v>
      </c>
      <c r="E482" s="30"/>
      <c r="F482" s="98">
        <f t="shared" si="97"/>
        <v>1050</v>
      </c>
      <c r="G482" s="98">
        <f t="shared" si="97"/>
        <v>1050</v>
      </c>
      <c r="H482" s="98">
        <f t="shared" si="97"/>
        <v>1050</v>
      </c>
    </row>
    <row r="483" spans="1:8" s="80" customFormat="1" ht="15" customHeight="1">
      <c r="A483" s="125"/>
      <c r="B483" s="237" t="s">
        <v>113</v>
      </c>
      <c r="C483" s="31" t="s">
        <v>218</v>
      </c>
      <c r="D483" s="30" t="s">
        <v>55</v>
      </c>
      <c r="E483" s="30" t="s">
        <v>114</v>
      </c>
      <c r="F483" s="98">
        <f>500+550</f>
        <v>1050</v>
      </c>
      <c r="G483" s="98">
        <f>500+550</f>
        <v>1050</v>
      </c>
      <c r="H483" s="98">
        <f>500+550</f>
        <v>1050</v>
      </c>
    </row>
    <row r="484" spans="1:8" s="80" customFormat="1" ht="15" customHeight="1" hidden="1">
      <c r="A484" s="125"/>
      <c r="B484" s="235" t="s">
        <v>81</v>
      </c>
      <c r="C484" s="31" t="s">
        <v>218</v>
      </c>
      <c r="D484" s="30" t="s">
        <v>82</v>
      </c>
      <c r="E484" s="30"/>
      <c r="F484" s="98">
        <f aca="true" t="shared" si="98" ref="F484:H485">F485</f>
        <v>0</v>
      </c>
      <c r="G484" s="98">
        <f t="shared" si="98"/>
        <v>0</v>
      </c>
      <c r="H484" s="98">
        <f t="shared" si="98"/>
        <v>0</v>
      </c>
    </row>
    <row r="485" spans="1:8" s="80" customFormat="1" ht="15" customHeight="1" hidden="1">
      <c r="A485" s="125"/>
      <c r="B485" s="237" t="s">
        <v>191</v>
      </c>
      <c r="C485" s="31" t="s">
        <v>218</v>
      </c>
      <c r="D485" s="30" t="s">
        <v>192</v>
      </c>
      <c r="E485" s="30"/>
      <c r="F485" s="98">
        <f t="shared" si="98"/>
        <v>0</v>
      </c>
      <c r="G485" s="98">
        <f t="shared" si="98"/>
        <v>0</v>
      </c>
      <c r="H485" s="98">
        <f t="shared" si="98"/>
        <v>0</v>
      </c>
    </row>
    <row r="486" spans="1:8" s="80" customFormat="1" ht="15" customHeight="1" hidden="1">
      <c r="A486" s="125"/>
      <c r="B486" s="237" t="s">
        <v>113</v>
      </c>
      <c r="C486" s="31" t="s">
        <v>218</v>
      </c>
      <c r="D486" s="30" t="s">
        <v>192</v>
      </c>
      <c r="E486" s="30" t="s">
        <v>114</v>
      </c>
      <c r="F486" s="98">
        <v>0</v>
      </c>
      <c r="G486" s="98">
        <v>0</v>
      </c>
      <c r="H486" s="98">
        <v>0</v>
      </c>
    </row>
    <row r="487" spans="1:8" s="80" customFormat="1" ht="30" customHeight="1" hidden="1">
      <c r="A487" s="230"/>
      <c r="B487" s="250" t="s">
        <v>277</v>
      </c>
      <c r="C487" s="141" t="s">
        <v>279</v>
      </c>
      <c r="D487" s="132"/>
      <c r="E487" s="132"/>
      <c r="F487" s="133">
        <f>F488</f>
        <v>0</v>
      </c>
      <c r="G487" s="133">
        <f aca="true" t="shared" si="99" ref="G487:H489">G488</f>
        <v>0</v>
      </c>
      <c r="H487" s="133">
        <f t="shared" si="99"/>
        <v>0</v>
      </c>
    </row>
    <row r="488" spans="1:8" s="80" customFormat="1" ht="15" customHeight="1" hidden="1">
      <c r="A488" s="125"/>
      <c r="B488" s="235" t="s">
        <v>81</v>
      </c>
      <c r="C488" s="31" t="s">
        <v>279</v>
      </c>
      <c r="D488" s="30" t="s">
        <v>82</v>
      </c>
      <c r="E488" s="30"/>
      <c r="F488" s="98">
        <f>F489</f>
        <v>0</v>
      </c>
      <c r="G488" s="98">
        <f t="shared" si="99"/>
        <v>0</v>
      </c>
      <c r="H488" s="98">
        <f t="shared" si="99"/>
        <v>0</v>
      </c>
    </row>
    <row r="489" spans="1:8" s="80" customFormat="1" ht="15" customHeight="1" hidden="1">
      <c r="A489" s="125"/>
      <c r="B489" s="235" t="s">
        <v>294</v>
      </c>
      <c r="C489" s="31" t="s">
        <v>279</v>
      </c>
      <c r="D489" s="30" t="s">
        <v>293</v>
      </c>
      <c r="E489" s="30"/>
      <c r="F489" s="98">
        <f>F490</f>
        <v>0</v>
      </c>
      <c r="G489" s="98">
        <f t="shared" si="99"/>
        <v>0</v>
      </c>
      <c r="H489" s="98">
        <f t="shared" si="99"/>
        <v>0</v>
      </c>
    </row>
    <row r="490" spans="1:8" s="80" customFormat="1" ht="15" customHeight="1" hidden="1">
      <c r="A490" s="125"/>
      <c r="B490" s="237" t="s">
        <v>278</v>
      </c>
      <c r="C490" s="31" t="s">
        <v>279</v>
      </c>
      <c r="D490" s="30" t="s">
        <v>293</v>
      </c>
      <c r="E490" s="30" t="s">
        <v>280</v>
      </c>
      <c r="F490" s="98">
        <v>0</v>
      </c>
      <c r="G490" s="98">
        <v>0</v>
      </c>
      <c r="H490" s="98">
        <v>0</v>
      </c>
    </row>
    <row r="491" spans="1:8" s="80" customFormat="1" ht="15" customHeight="1" hidden="1">
      <c r="A491" s="93"/>
      <c r="B491" s="244" t="s">
        <v>220</v>
      </c>
      <c r="C491" s="94" t="s">
        <v>237</v>
      </c>
      <c r="D491" s="94"/>
      <c r="E491" s="94"/>
      <c r="F491" s="108">
        <f>F492+F495</f>
        <v>0</v>
      </c>
      <c r="G491" s="108">
        <f>G492+G495</f>
        <v>0</v>
      </c>
      <c r="H491" s="108">
        <f>H492+H495</f>
        <v>0</v>
      </c>
    </row>
    <row r="492" spans="1:8" s="80" customFormat="1" ht="30" customHeight="1" hidden="1">
      <c r="A492" s="125"/>
      <c r="B492" s="235" t="s">
        <v>53</v>
      </c>
      <c r="C492" s="30" t="s">
        <v>237</v>
      </c>
      <c r="D492" s="30" t="s">
        <v>67</v>
      </c>
      <c r="E492" s="30"/>
      <c r="F492" s="98">
        <f aca="true" t="shared" si="100" ref="F492:H493">F493</f>
        <v>0</v>
      </c>
      <c r="G492" s="98">
        <f t="shared" si="100"/>
        <v>0</v>
      </c>
      <c r="H492" s="98">
        <f t="shared" si="100"/>
        <v>0</v>
      </c>
    </row>
    <row r="493" spans="1:8" s="80" customFormat="1" ht="30" customHeight="1" hidden="1">
      <c r="A493" s="125"/>
      <c r="B493" s="235" t="s">
        <v>54</v>
      </c>
      <c r="C493" s="30" t="s">
        <v>237</v>
      </c>
      <c r="D493" s="30" t="s">
        <v>55</v>
      </c>
      <c r="E493" s="30"/>
      <c r="F493" s="98">
        <f t="shared" si="100"/>
        <v>0</v>
      </c>
      <c r="G493" s="98">
        <f t="shared" si="100"/>
        <v>0</v>
      </c>
      <c r="H493" s="98">
        <f t="shared" si="100"/>
        <v>0</v>
      </c>
    </row>
    <row r="494" spans="1:8" s="80" customFormat="1" ht="15" customHeight="1" hidden="1">
      <c r="A494" s="125"/>
      <c r="B494" s="237" t="s">
        <v>102</v>
      </c>
      <c r="C494" s="30" t="s">
        <v>237</v>
      </c>
      <c r="D494" s="30" t="s">
        <v>55</v>
      </c>
      <c r="E494" s="30" t="s">
        <v>221</v>
      </c>
      <c r="F494" s="98">
        <v>0</v>
      </c>
      <c r="G494" s="98">
        <v>0</v>
      </c>
      <c r="H494" s="98">
        <v>0</v>
      </c>
    </row>
    <row r="495" spans="1:8" s="80" customFormat="1" ht="15" customHeight="1" hidden="1">
      <c r="A495" s="125"/>
      <c r="B495" s="237" t="s">
        <v>206</v>
      </c>
      <c r="C495" s="30" t="s">
        <v>237</v>
      </c>
      <c r="D495" s="30" t="s">
        <v>222</v>
      </c>
      <c r="E495" s="30"/>
      <c r="F495" s="98">
        <f aca="true" t="shared" si="101" ref="F495:H496">F496</f>
        <v>0</v>
      </c>
      <c r="G495" s="98">
        <f t="shared" si="101"/>
        <v>0</v>
      </c>
      <c r="H495" s="98">
        <f t="shared" si="101"/>
        <v>0</v>
      </c>
    </row>
    <row r="496" spans="1:8" s="80" customFormat="1" ht="15" customHeight="1" hidden="1">
      <c r="A496" s="125"/>
      <c r="B496" s="235" t="s">
        <v>223</v>
      </c>
      <c r="C496" s="30" t="s">
        <v>237</v>
      </c>
      <c r="D496" s="30" t="s">
        <v>224</v>
      </c>
      <c r="E496" s="30"/>
      <c r="F496" s="98">
        <f t="shared" si="101"/>
        <v>0</v>
      </c>
      <c r="G496" s="98">
        <f t="shared" si="101"/>
        <v>0</v>
      </c>
      <c r="H496" s="98">
        <f t="shared" si="101"/>
        <v>0</v>
      </c>
    </row>
    <row r="497" spans="1:8" s="80" customFormat="1" ht="15" customHeight="1" hidden="1">
      <c r="A497" s="125"/>
      <c r="B497" s="237" t="s">
        <v>102</v>
      </c>
      <c r="C497" s="30" t="s">
        <v>237</v>
      </c>
      <c r="D497" s="30" t="s">
        <v>224</v>
      </c>
      <c r="E497" s="30" t="s">
        <v>221</v>
      </c>
      <c r="F497" s="98">
        <v>0</v>
      </c>
      <c r="G497" s="98">
        <v>0</v>
      </c>
      <c r="H497" s="98">
        <v>0</v>
      </c>
    </row>
    <row r="498" spans="1:8" s="80" customFormat="1" ht="30" customHeight="1" hidden="1">
      <c r="A498" s="93"/>
      <c r="B498" s="236" t="s">
        <v>119</v>
      </c>
      <c r="C498" s="120" t="s">
        <v>225</v>
      </c>
      <c r="D498" s="104"/>
      <c r="E498" s="94"/>
      <c r="F498" s="108">
        <f>F499+F503</f>
        <v>0</v>
      </c>
      <c r="G498" s="108">
        <f>G499+G503</f>
        <v>0</v>
      </c>
      <c r="H498" s="108">
        <f>H499+H503</f>
        <v>0</v>
      </c>
    </row>
    <row r="499" spans="1:8" s="80" customFormat="1" ht="30" customHeight="1" hidden="1">
      <c r="A499" s="125"/>
      <c r="B499" s="240" t="s">
        <v>53</v>
      </c>
      <c r="C499" s="34" t="s">
        <v>225</v>
      </c>
      <c r="D499" s="31">
        <v>200</v>
      </c>
      <c r="E499" s="30"/>
      <c r="F499" s="98">
        <f aca="true" t="shared" si="102" ref="F499:H500">F500</f>
        <v>0</v>
      </c>
      <c r="G499" s="98">
        <f t="shared" si="102"/>
        <v>0</v>
      </c>
      <c r="H499" s="98">
        <f t="shared" si="102"/>
        <v>0</v>
      </c>
    </row>
    <row r="500" spans="1:8" s="80" customFormat="1" ht="30" customHeight="1" hidden="1">
      <c r="A500" s="125"/>
      <c r="B500" s="235" t="s">
        <v>54</v>
      </c>
      <c r="C500" s="34" t="s">
        <v>225</v>
      </c>
      <c r="D500" s="31">
        <v>240</v>
      </c>
      <c r="E500" s="30"/>
      <c r="F500" s="98">
        <f t="shared" si="102"/>
        <v>0</v>
      </c>
      <c r="G500" s="98">
        <f t="shared" si="102"/>
        <v>0</v>
      </c>
      <c r="H500" s="98">
        <f t="shared" si="102"/>
        <v>0</v>
      </c>
    </row>
    <row r="501" spans="1:8" s="80" customFormat="1" ht="15" customHeight="1" hidden="1">
      <c r="A501" s="125"/>
      <c r="B501" s="235" t="s">
        <v>110</v>
      </c>
      <c r="C501" s="34" t="s">
        <v>225</v>
      </c>
      <c r="D501" s="30" t="s">
        <v>55</v>
      </c>
      <c r="E501" s="30" t="s">
        <v>111</v>
      </c>
      <c r="F501" s="98">
        <v>0</v>
      </c>
      <c r="G501" s="98">
        <v>0</v>
      </c>
      <c r="H501" s="98">
        <v>0</v>
      </c>
    </row>
    <row r="502" spans="1:8" s="80" customFormat="1" ht="15" customHeight="1" hidden="1">
      <c r="A502" s="125"/>
      <c r="B502" s="235" t="s">
        <v>81</v>
      </c>
      <c r="C502" s="34" t="s">
        <v>225</v>
      </c>
      <c r="D502" s="30" t="s">
        <v>82</v>
      </c>
      <c r="E502" s="30"/>
      <c r="F502" s="98">
        <f aca="true" t="shared" si="103" ref="F502:H503">F503</f>
        <v>0</v>
      </c>
      <c r="G502" s="98">
        <f t="shared" si="103"/>
        <v>0</v>
      </c>
      <c r="H502" s="98">
        <f t="shared" si="103"/>
        <v>0</v>
      </c>
    </row>
    <row r="503" spans="1:8" s="80" customFormat="1" ht="15" customHeight="1" hidden="1">
      <c r="A503" s="125"/>
      <c r="B503" s="235" t="s">
        <v>191</v>
      </c>
      <c r="C503" s="34" t="s">
        <v>225</v>
      </c>
      <c r="D503" s="30" t="s">
        <v>192</v>
      </c>
      <c r="E503" s="30"/>
      <c r="F503" s="98">
        <f t="shared" si="103"/>
        <v>0</v>
      </c>
      <c r="G503" s="98">
        <f t="shared" si="103"/>
        <v>0</v>
      </c>
      <c r="H503" s="98">
        <f t="shared" si="103"/>
        <v>0</v>
      </c>
    </row>
    <row r="504" spans="1:8" s="80" customFormat="1" ht="15" customHeight="1" hidden="1">
      <c r="A504" s="125"/>
      <c r="B504" s="235" t="s">
        <v>110</v>
      </c>
      <c r="C504" s="34" t="s">
        <v>225</v>
      </c>
      <c r="D504" s="30" t="s">
        <v>192</v>
      </c>
      <c r="E504" s="30" t="s">
        <v>111</v>
      </c>
      <c r="F504" s="98">
        <v>0</v>
      </c>
      <c r="G504" s="98">
        <v>0</v>
      </c>
      <c r="H504" s="98">
        <v>0</v>
      </c>
    </row>
    <row r="505" spans="1:8" s="80" customFormat="1" ht="15" customHeight="1">
      <c r="A505" s="123"/>
      <c r="B505" s="244" t="s">
        <v>226</v>
      </c>
      <c r="C505" s="120" t="s">
        <v>227</v>
      </c>
      <c r="D505" s="94"/>
      <c r="E505" s="94"/>
      <c r="F505" s="108">
        <f>F506+F509</f>
        <v>4530</v>
      </c>
      <c r="G505" s="108">
        <f>G506+G509</f>
        <v>44934</v>
      </c>
      <c r="H505" s="108">
        <f>H506+H509</f>
        <v>51342</v>
      </c>
    </row>
    <row r="506" spans="1:8" s="80" customFormat="1" ht="30" customHeight="1">
      <c r="A506" s="122"/>
      <c r="B506" s="235" t="s">
        <v>53</v>
      </c>
      <c r="C506" s="34" t="s">
        <v>227</v>
      </c>
      <c r="D506" s="30" t="s">
        <v>67</v>
      </c>
      <c r="E506" s="30"/>
      <c r="F506" s="98">
        <f aca="true" t="shared" si="104" ref="F506:H507">F507</f>
        <v>4530</v>
      </c>
      <c r="G506" s="98">
        <f t="shared" si="104"/>
        <v>44934</v>
      </c>
      <c r="H506" s="98">
        <f t="shared" si="104"/>
        <v>51342</v>
      </c>
    </row>
    <row r="507" spans="1:8" s="80" customFormat="1" ht="30" customHeight="1">
      <c r="A507" s="122"/>
      <c r="B507" s="235" t="s">
        <v>54</v>
      </c>
      <c r="C507" s="34" t="s">
        <v>227</v>
      </c>
      <c r="D507" s="30" t="s">
        <v>55</v>
      </c>
      <c r="E507" s="30"/>
      <c r="F507" s="98">
        <f t="shared" si="104"/>
        <v>4530</v>
      </c>
      <c r="G507" s="98">
        <f t="shared" si="104"/>
        <v>44934</v>
      </c>
      <c r="H507" s="98">
        <f t="shared" si="104"/>
        <v>51342</v>
      </c>
    </row>
    <row r="508" spans="1:8" s="80" customFormat="1" ht="15" customHeight="1">
      <c r="A508" s="122"/>
      <c r="B508" s="235" t="s">
        <v>110</v>
      </c>
      <c r="C508" s="34" t="s">
        <v>227</v>
      </c>
      <c r="D508" s="30" t="s">
        <v>55</v>
      </c>
      <c r="E508" s="30" t="s">
        <v>111</v>
      </c>
      <c r="F508" s="98">
        <f>(500+30)+3000+1000</f>
        <v>4530</v>
      </c>
      <c r="G508" s="98">
        <f>(500+30)+47000-2551+5-50</f>
        <v>44934</v>
      </c>
      <c r="H508" s="98">
        <f>(500+30)+63000-5193-7000+9-4</f>
        <v>51342</v>
      </c>
    </row>
    <row r="509" spans="1:8" s="80" customFormat="1" ht="15" customHeight="1" hidden="1">
      <c r="A509" s="122"/>
      <c r="B509" s="235" t="s">
        <v>191</v>
      </c>
      <c r="C509" s="34" t="s">
        <v>227</v>
      </c>
      <c r="D509" s="30" t="s">
        <v>192</v>
      </c>
      <c r="E509" s="30"/>
      <c r="F509" s="98">
        <f>F510</f>
        <v>0</v>
      </c>
      <c r="G509" s="98">
        <f>G510</f>
        <v>0</v>
      </c>
      <c r="H509" s="98">
        <f>H510</f>
        <v>0</v>
      </c>
    </row>
    <row r="510" spans="1:8" s="80" customFormat="1" ht="15" customHeight="1" hidden="1">
      <c r="A510" s="122"/>
      <c r="B510" s="235" t="s">
        <v>110</v>
      </c>
      <c r="C510" s="34" t="s">
        <v>227</v>
      </c>
      <c r="D510" s="30" t="s">
        <v>192</v>
      </c>
      <c r="E510" s="30" t="s">
        <v>111</v>
      </c>
      <c r="F510" s="98">
        <v>0</v>
      </c>
      <c r="G510" s="98">
        <v>0</v>
      </c>
      <c r="H510" s="98">
        <v>0</v>
      </c>
    </row>
    <row r="511" spans="1:8" s="80" customFormat="1" ht="45" customHeight="1" hidden="1">
      <c r="A511" s="123"/>
      <c r="B511" s="244" t="s">
        <v>228</v>
      </c>
      <c r="C511" s="120" t="s">
        <v>229</v>
      </c>
      <c r="D511" s="94"/>
      <c r="E511" s="94"/>
      <c r="F511" s="108">
        <f aca="true" t="shared" si="105" ref="F511:H513">F512</f>
        <v>0</v>
      </c>
      <c r="G511" s="108">
        <f t="shared" si="105"/>
        <v>0</v>
      </c>
      <c r="H511" s="108">
        <f t="shared" si="105"/>
        <v>0</v>
      </c>
    </row>
    <row r="512" spans="1:8" s="80" customFormat="1" ht="30" customHeight="1" hidden="1">
      <c r="A512" s="122"/>
      <c r="B512" s="235" t="s">
        <v>53</v>
      </c>
      <c r="C512" s="34" t="s">
        <v>229</v>
      </c>
      <c r="D512" s="30" t="s">
        <v>67</v>
      </c>
      <c r="E512" s="30"/>
      <c r="F512" s="98">
        <f t="shared" si="105"/>
        <v>0</v>
      </c>
      <c r="G512" s="98">
        <f t="shared" si="105"/>
        <v>0</v>
      </c>
      <c r="H512" s="98">
        <f t="shared" si="105"/>
        <v>0</v>
      </c>
    </row>
    <row r="513" spans="1:8" s="80" customFormat="1" ht="30" customHeight="1" hidden="1">
      <c r="A513" s="122"/>
      <c r="B513" s="235" t="s">
        <v>54</v>
      </c>
      <c r="C513" s="34" t="s">
        <v>229</v>
      </c>
      <c r="D513" s="30" t="s">
        <v>55</v>
      </c>
      <c r="E513" s="30"/>
      <c r="F513" s="98">
        <f t="shared" si="105"/>
        <v>0</v>
      </c>
      <c r="G513" s="98">
        <f t="shared" si="105"/>
        <v>0</v>
      </c>
      <c r="H513" s="98">
        <f t="shared" si="105"/>
        <v>0</v>
      </c>
    </row>
    <row r="514" spans="1:8" s="80" customFormat="1" ht="15" customHeight="1" hidden="1">
      <c r="A514" s="122"/>
      <c r="B514" s="235" t="s">
        <v>230</v>
      </c>
      <c r="C514" s="34" t="s">
        <v>229</v>
      </c>
      <c r="D514" s="30" t="s">
        <v>55</v>
      </c>
      <c r="E514" s="30" t="s">
        <v>231</v>
      </c>
      <c r="F514" s="98">
        <v>0</v>
      </c>
      <c r="G514" s="98">
        <v>0</v>
      </c>
      <c r="H514" s="98">
        <v>0</v>
      </c>
    </row>
    <row r="515" spans="1:8" s="80" customFormat="1" ht="30" customHeight="1">
      <c r="A515" s="123"/>
      <c r="B515" s="244" t="s">
        <v>232</v>
      </c>
      <c r="C515" s="94" t="s">
        <v>233</v>
      </c>
      <c r="D515" s="104"/>
      <c r="E515" s="104"/>
      <c r="F515" s="108">
        <f>F516+F519</f>
        <v>629.1</v>
      </c>
      <c r="G515" s="108">
        <f>G516+G519</f>
        <v>656.9</v>
      </c>
      <c r="H515" s="108">
        <f>H516+H519</f>
        <v>679.8</v>
      </c>
    </row>
    <row r="516" spans="1:8" s="80" customFormat="1" ht="60" customHeight="1">
      <c r="A516" s="122"/>
      <c r="B516" s="235" t="s">
        <v>76</v>
      </c>
      <c r="C516" s="30" t="s">
        <v>233</v>
      </c>
      <c r="D516" s="31">
        <v>100</v>
      </c>
      <c r="E516" s="31"/>
      <c r="F516" s="98">
        <f aca="true" t="shared" si="106" ref="F516:H517">F517</f>
        <v>613.174</v>
      </c>
      <c r="G516" s="98">
        <f t="shared" si="106"/>
        <v>648.539</v>
      </c>
      <c r="H516" s="98">
        <f t="shared" si="106"/>
        <v>672.333</v>
      </c>
    </row>
    <row r="517" spans="1:8" s="80" customFormat="1" ht="30" customHeight="1">
      <c r="A517" s="122"/>
      <c r="B517" s="235" t="s">
        <v>155</v>
      </c>
      <c r="C517" s="30" t="s">
        <v>233</v>
      </c>
      <c r="D517" s="30" t="s">
        <v>156</v>
      </c>
      <c r="E517" s="31"/>
      <c r="F517" s="98">
        <f t="shared" si="106"/>
        <v>613.174</v>
      </c>
      <c r="G517" s="98">
        <f t="shared" si="106"/>
        <v>648.539</v>
      </c>
      <c r="H517" s="98">
        <f t="shared" si="106"/>
        <v>672.333</v>
      </c>
    </row>
    <row r="518" spans="1:8" s="80" customFormat="1" ht="15" customHeight="1">
      <c r="A518" s="122"/>
      <c r="B518" s="235" t="s">
        <v>234</v>
      </c>
      <c r="C518" s="30" t="s">
        <v>233</v>
      </c>
      <c r="D518" s="30" t="s">
        <v>156</v>
      </c>
      <c r="E518" s="30" t="s">
        <v>235</v>
      </c>
      <c r="F518" s="98">
        <f>(448.994+135.596+6)+(17.269+5.215+0.1)</f>
        <v>613.174</v>
      </c>
      <c r="G518" s="98">
        <f>(475.15+143.495)+(18.275+5.519+6.1)</f>
        <v>648.539</v>
      </c>
      <c r="H518" s="98">
        <f>511.7+154.533+6.1</f>
        <v>672.333</v>
      </c>
    </row>
    <row r="519" spans="1:8" s="80" customFormat="1" ht="30" customHeight="1">
      <c r="A519" s="122"/>
      <c r="B519" s="235" t="s">
        <v>53</v>
      </c>
      <c r="C519" s="30" t="s">
        <v>233</v>
      </c>
      <c r="D519" s="30" t="s">
        <v>67</v>
      </c>
      <c r="E519" s="30"/>
      <c r="F519" s="98">
        <f aca="true" t="shared" si="107" ref="F519:H520">F520</f>
        <v>15.926</v>
      </c>
      <c r="G519" s="98">
        <f t="shared" si="107"/>
        <v>8.361</v>
      </c>
      <c r="H519" s="98">
        <f t="shared" si="107"/>
        <v>7.467</v>
      </c>
    </row>
    <row r="520" spans="1:8" s="80" customFormat="1" ht="30" customHeight="1">
      <c r="A520" s="122"/>
      <c r="B520" s="235" t="s">
        <v>54</v>
      </c>
      <c r="C520" s="30" t="s">
        <v>233</v>
      </c>
      <c r="D520" s="30" t="s">
        <v>55</v>
      </c>
      <c r="E520" s="31"/>
      <c r="F520" s="98">
        <f t="shared" si="107"/>
        <v>15.926</v>
      </c>
      <c r="G520" s="98">
        <f t="shared" si="107"/>
        <v>8.361</v>
      </c>
      <c r="H520" s="98">
        <f t="shared" si="107"/>
        <v>7.467</v>
      </c>
    </row>
    <row r="521" spans="1:8" s="80" customFormat="1" ht="15" customHeight="1">
      <c r="A521" s="122"/>
      <c r="B521" s="235" t="s">
        <v>234</v>
      </c>
      <c r="C521" s="30" t="s">
        <v>233</v>
      </c>
      <c r="D521" s="30" t="s">
        <v>55</v>
      </c>
      <c r="E521" s="30" t="s">
        <v>235</v>
      </c>
      <c r="F521" s="98">
        <f>8.51+7.416</f>
        <v>15.926</v>
      </c>
      <c r="G521" s="98">
        <f>1.155+7.206</f>
        <v>8.361</v>
      </c>
      <c r="H521" s="98">
        <v>7.467</v>
      </c>
    </row>
    <row r="522" spans="1:8" s="80" customFormat="1" ht="30" customHeight="1" hidden="1">
      <c r="A522" s="131"/>
      <c r="B522" s="253" t="s">
        <v>361</v>
      </c>
      <c r="C522" s="132" t="s">
        <v>362</v>
      </c>
      <c r="D522" s="132"/>
      <c r="E522" s="132"/>
      <c r="F522" s="133">
        <f aca="true" t="shared" si="108" ref="F522:H524">F523</f>
        <v>0</v>
      </c>
      <c r="G522" s="133">
        <f t="shared" si="108"/>
        <v>0</v>
      </c>
      <c r="H522" s="133">
        <f t="shared" si="108"/>
        <v>0</v>
      </c>
    </row>
    <row r="523" spans="1:8" s="80" customFormat="1" ht="60" customHeight="1" hidden="1">
      <c r="A523" s="122"/>
      <c r="B523" s="235" t="s">
        <v>76</v>
      </c>
      <c r="C523" s="34" t="s">
        <v>362</v>
      </c>
      <c r="D523" s="31">
        <v>100</v>
      </c>
      <c r="E523" s="30"/>
      <c r="F523" s="97">
        <f t="shared" si="108"/>
        <v>0</v>
      </c>
      <c r="G523" s="97">
        <f t="shared" si="108"/>
        <v>0</v>
      </c>
      <c r="H523" s="97">
        <f t="shared" si="108"/>
        <v>0</v>
      </c>
    </row>
    <row r="524" spans="1:8" s="80" customFormat="1" ht="30" customHeight="1" hidden="1">
      <c r="A524" s="122"/>
      <c r="B524" s="235" t="s">
        <v>155</v>
      </c>
      <c r="C524" s="34" t="s">
        <v>362</v>
      </c>
      <c r="D524" s="31">
        <v>120</v>
      </c>
      <c r="E524" s="30"/>
      <c r="F524" s="97">
        <f t="shared" si="108"/>
        <v>0</v>
      </c>
      <c r="G524" s="97">
        <f t="shared" si="108"/>
        <v>0</v>
      </c>
      <c r="H524" s="97">
        <f t="shared" si="108"/>
        <v>0</v>
      </c>
    </row>
    <row r="525" spans="1:8" s="80" customFormat="1" ht="15" customHeight="1" hidden="1">
      <c r="A525" s="122"/>
      <c r="B525" s="235" t="s">
        <v>130</v>
      </c>
      <c r="C525" s="34" t="s">
        <v>362</v>
      </c>
      <c r="D525" s="31">
        <v>120</v>
      </c>
      <c r="E525" s="30" t="s">
        <v>131</v>
      </c>
      <c r="F525" s="97">
        <v>0</v>
      </c>
      <c r="G525" s="97">
        <v>0</v>
      </c>
      <c r="H525" s="97">
        <v>0</v>
      </c>
    </row>
    <row r="526" spans="1:8" s="80" customFormat="1" ht="30" customHeight="1" hidden="1">
      <c r="A526" s="131"/>
      <c r="B526" s="253" t="s">
        <v>240</v>
      </c>
      <c r="C526" s="132" t="s">
        <v>318</v>
      </c>
      <c r="D526" s="132"/>
      <c r="E526" s="132"/>
      <c r="F526" s="133">
        <f aca="true" t="shared" si="109" ref="F526:H527">F527</f>
        <v>0</v>
      </c>
      <c r="G526" s="133">
        <f t="shared" si="109"/>
        <v>0</v>
      </c>
      <c r="H526" s="133">
        <f t="shared" si="109"/>
        <v>0</v>
      </c>
    </row>
    <row r="527" spans="1:8" s="80" customFormat="1" ht="30" customHeight="1" hidden="1">
      <c r="A527" s="122"/>
      <c r="B527" s="235" t="s">
        <v>53</v>
      </c>
      <c r="C527" s="34" t="s">
        <v>318</v>
      </c>
      <c r="D527" s="31">
        <v>200</v>
      </c>
      <c r="E527" s="30"/>
      <c r="F527" s="97">
        <f t="shared" si="109"/>
        <v>0</v>
      </c>
      <c r="G527" s="97">
        <f t="shared" si="109"/>
        <v>0</v>
      </c>
      <c r="H527" s="97">
        <f t="shared" si="109"/>
        <v>0</v>
      </c>
    </row>
    <row r="528" spans="1:8" s="80" customFormat="1" ht="30" customHeight="1" hidden="1">
      <c r="A528" s="122"/>
      <c r="B528" s="235" t="s">
        <v>54</v>
      </c>
      <c r="C528" s="34" t="s">
        <v>318</v>
      </c>
      <c r="D528" s="31">
        <v>240</v>
      </c>
      <c r="E528" s="30"/>
      <c r="F528" s="97">
        <f>F529+F530</f>
        <v>0</v>
      </c>
      <c r="G528" s="97">
        <f>G529+G530</f>
        <v>0</v>
      </c>
      <c r="H528" s="97">
        <f>H529+H530</f>
        <v>0</v>
      </c>
    </row>
    <row r="529" spans="1:8" s="80" customFormat="1" ht="15" customHeight="1" hidden="1">
      <c r="A529" s="122"/>
      <c r="B529" s="235" t="s">
        <v>110</v>
      </c>
      <c r="C529" s="34" t="s">
        <v>318</v>
      </c>
      <c r="D529" s="31">
        <v>240</v>
      </c>
      <c r="E529" s="30" t="s">
        <v>111</v>
      </c>
      <c r="F529" s="97">
        <f>20+350-20-350</f>
        <v>0</v>
      </c>
      <c r="G529" s="97">
        <v>0</v>
      </c>
      <c r="H529" s="97">
        <v>0</v>
      </c>
    </row>
    <row r="530" spans="1:8" s="80" customFormat="1" ht="15" customHeight="1" hidden="1">
      <c r="A530" s="122"/>
      <c r="B530" s="235" t="s">
        <v>79</v>
      </c>
      <c r="C530" s="34" t="s">
        <v>318</v>
      </c>
      <c r="D530" s="31">
        <v>240</v>
      </c>
      <c r="E530" s="30" t="s">
        <v>80</v>
      </c>
      <c r="F530" s="97">
        <v>0</v>
      </c>
      <c r="G530" s="97">
        <v>0</v>
      </c>
      <c r="H530" s="97">
        <v>0</v>
      </c>
    </row>
    <row r="531" spans="1:8" s="80" customFormat="1" ht="60" customHeight="1" hidden="1">
      <c r="A531" s="131"/>
      <c r="B531" s="253" t="s">
        <v>313</v>
      </c>
      <c r="C531" s="132" t="s">
        <v>312</v>
      </c>
      <c r="D531" s="132"/>
      <c r="E531" s="132"/>
      <c r="F531" s="133">
        <f aca="true" t="shared" si="110" ref="F531:H533">F532</f>
        <v>0</v>
      </c>
      <c r="G531" s="133">
        <f t="shared" si="110"/>
        <v>0</v>
      </c>
      <c r="H531" s="133">
        <f t="shared" si="110"/>
        <v>0</v>
      </c>
    </row>
    <row r="532" spans="1:8" s="80" customFormat="1" ht="60" customHeight="1" hidden="1">
      <c r="A532" s="122"/>
      <c r="B532" s="235" t="s">
        <v>76</v>
      </c>
      <c r="C532" s="34" t="s">
        <v>312</v>
      </c>
      <c r="D532" s="31">
        <v>100</v>
      </c>
      <c r="E532" s="30"/>
      <c r="F532" s="97">
        <f t="shared" si="110"/>
        <v>0</v>
      </c>
      <c r="G532" s="97">
        <f t="shared" si="110"/>
        <v>0</v>
      </c>
      <c r="H532" s="97">
        <f t="shared" si="110"/>
        <v>0</v>
      </c>
    </row>
    <row r="533" spans="1:8" s="80" customFormat="1" ht="30" customHeight="1" hidden="1">
      <c r="A533" s="122"/>
      <c r="B533" s="235" t="s">
        <v>155</v>
      </c>
      <c r="C533" s="34" t="s">
        <v>312</v>
      </c>
      <c r="D533" s="31">
        <v>120</v>
      </c>
      <c r="E533" s="30"/>
      <c r="F533" s="97">
        <f t="shared" si="110"/>
        <v>0</v>
      </c>
      <c r="G533" s="97">
        <f t="shared" si="110"/>
        <v>0</v>
      </c>
      <c r="H533" s="97">
        <f t="shared" si="110"/>
        <v>0</v>
      </c>
    </row>
    <row r="534" spans="1:8" s="80" customFormat="1" ht="15" customHeight="1" hidden="1">
      <c r="A534" s="122"/>
      <c r="B534" s="235" t="s">
        <v>130</v>
      </c>
      <c r="C534" s="34" t="s">
        <v>312</v>
      </c>
      <c r="D534" s="31">
        <v>120</v>
      </c>
      <c r="E534" s="30" t="s">
        <v>131</v>
      </c>
      <c r="F534" s="97">
        <v>0</v>
      </c>
      <c r="G534" s="97">
        <v>0</v>
      </c>
      <c r="H534" s="97">
        <v>0</v>
      </c>
    </row>
    <row r="535" spans="1:8" s="80" customFormat="1" ht="30" customHeight="1" hidden="1">
      <c r="A535" s="140"/>
      <c r="B535" s="301" t="s">
        <v>66</v>
      </c>
      <c r="C535" s="132" t="s">
        <v>319</v>
      </c>
      <c r="D535" s="132"/>
      <c r="E535" s="132"/>
      <c r="F535" s="293">
        <f>F536+F539</f>
        <v>0</v>
      </c>
      <c r="G535" s="293">
        <f>G536+G539</f>
        <v>0</v>
      </c>
      <c r="H535" s="293">
        <f>H536+H539</f>
        <v>0</v>
      </c>
    </row>
    <row r="536" spans="1:8" s="80" customFormat="1" ht="30" customHeight="1" hidden="1">
      <c r="A536" s="32"/>
      <c r="B536" s="241" t="s">
        <v>68</v>
      </c>
      <c r="C536" s="30" t="s">
        <v>319</v>
      </c>
      <c r="D536" s="30" t="s">
        <v>69</v>
      </c>
      <c r="E536" s="30"/>
      <c r="F536" s="97">
        <f>F537</f>
        <v>0</v>
      </c>
      <c r="G536" s="97">
        <f aca="true" t="shared" si="111" ref="G536:H540">G537</f>
        <v>0</v>
      </c>
      <c r="H536" s="97">
        <f t="shared" si="111"/>
        <v>0</v>
      </c>
    </row>
    <row r="537" spans="1:8" s="80" customFormat="1" ht="30" customHeight="1" hidden="1">
      <c r="A537" s="32"/>
      <c r="B537" s="235" t="s">
        <v>70</v>
      </c>
      <c r="C537" s="30" t="s">
        <v>319</v>
      </c>
      <c r="D537" s="30" t="s">
        <v>71</v>
      </c>
      <c r="E537" s="30"/>
      <c r="F537" s="97">
        <f>F538</f>
        <v>0</v>
      </c>
      <c r="G537" s="97">
        <f t="shared" si="111"/>
        <v>0</v>
      </c>
      <c r="H537" s="97">
        <f t="shared" si="111"/>
        <v>0</v>
      </c>
    </row>
    <row r="538" spans="1:8" s="80" customFormat="1" ht="15" customHeight="1" hidden="1">
      <c r="A538" s="32"/>
      <c r="B538" s="235" t="s">
        <v>63</v>
      </c>
      <c r="C538" s="30" t="s">
        <v>319</v>
      </c>
      <c r="D538" s="30" t="s">
        <v>71</v>
      </c>
      <c r="E538" s="30" t="s">
        <v>64</v>
      </c>
      <c r="F538" s="97"/>
      <c r="G538" s="97">
        <v>0</v>
      </c>
      <c r="H538" s="97">
        <v>0</v>
      </c>
    </row>
    <row r="539" spans="1:8" s="80" customFormat="1" ht="15" customHeight="1" hidden="1">
      <c r="A539" s="32"/>
      <c r="B539" s="235" t="s">
        <v>81</v>
      </c>
      <c r="C539" s="30" t="s">
        <v>319</v>
      </c>
      <c r="D539" s="30" t="s">
        <v>82</v>
      </c>
      <c r="E539" s="30"/>
      <c r="F539" s="97">
        <f>F540</f>
        <v>0</v>
      </c>
      <c r="G539" s="97">
        <f t="shared" si="111"/>
        <v>0</v>
      </c>
      <c r="H539" s="97">
        <f t="shared" si="111"/>
        <v>0</v>
      </c>
    </row>
    <row r="540" spans="1:8" s="80" customFormat="1" ht="15" customHeight="1" hidden="1">
      <c r="A540" s="32"/>
      <c r="B540" s="235" t="s">
        <v>191</v>
      </c>
      <c r="C540" s="30" t="s">
        <v>319</v>
      </c>
      <c r="D540" s="30" t="s">
        <v>192</v>
      </c>
      <c r="E540" s="30"/>
      <c r="F540" s="97">
        <f>F541</f>
        <v>0</v>
      </c>
      <c r="G540" s="97">
        <f t="shared" si="111"/>
        <v>0</v>
      </c>
      <c r="H540" s="97">
        <f t="shared" si="111"/>
        <v>0</v>
      </c>
    </row>
    <row r="541" spans="1:8" s="80" customFormat="1" ht="15" customHeight="1" hidden="1">
      <c r="A541" s="32"/>
      <c r="B541" s="235" t="s">
        <v>63</v>
      </c>
      <c r="C541" s="30" t="s">
        <v>319</v>
      </c>
      <c r="D541" s="30" t="s">
        <v>192</v>
      </c>
      <c r="E541" s="30" t="s">
        <v>64</v>
      </c>
      <c r="F541" s="97">
        <v>0</v>
      </c>
      <c r="G541" s="97">
        <v>0</v>
      </c>
      <c r="H541" s="97">
        <v>0</v>
      </c>
    </row>
    <row r="542" spans="1:8" s="80" customFormat="1" ht="60" customHeight="1">
      <c r="A542" s="131"/>
      <c r="B542" s="253" t="s">
        <v>345</v>
      </c>
      <c r="C542" s="132" t="s">
        <v>532</v>
      </c>
      <c r="D542" s="132"/>
      <c r="E542" s="132"/>
      <c r="F542" s="133">
        <f aca="true" t="shared" si="112" ref="F542:H544">F543</f>
        <v>0</v>
      </c>
      <c r="G542" s="133">
        <f t="shared" si="112"/>
        <v>5398.8</v>
      </c>
      <c r="H542" s="133">
        <f t="shared" si="112"/>
        <v>5398.8</v>
      </c>
    </row>
    <row r="543" spans="1:8" s="80" customFormat="1" ht="60" customHeight="1">
      <c r="A543" s="122"/>
      <c r="B543" s="235" t="s">
        <v>76</v>
      </c>
      <c r="C543" s="34" t="s">
        <v>532</v>
      </c>
      <c r="D543" s="31">
        <v>100</v>
      </c>
      <c r="E543" s="30"/>
      <c r="F543" s="97">
        <f t="shared" si="112"/>
        <v>0</v>
      </c>
      <c r="G543" s="97">
        <f t="shared" si="112"/>
        <v>5398.8</v>
      </c>
      <c r="H543" s="97">
        <f t="shared" si="112"/>
        <v>5398.8</v>
      </c>
    </row>
    <row r="544" spans="1:8" s="80" customFormat="1" ht="15" customHeight="1">
      <c r="A544" s="122"/>
      <c r="B544" s="235" t="s">
        <v>78</v>
      </c>
      <c r="C544" s="34" t="s">
        <v>532</v>
      </c>
      <c r="D544" s="31">
        <v>110</v>
      </c>
      <c r="E544" s="30"/>
      <c r="F544" s="97">
        <f t="shared" si="112"/>
        <v>0</v>
      </c>
      <c r="G544" s="97">
        <f t="shared" si="112"/>
        <v>5398.8</v>
      </c>
      <c r="H544" s="97">
        <f t="shared" si="112"/>
        <v>5398.8</v>
      </c>
    </row>
    <row r="545" spans="1:8" s="80" customFormat="1" ht="15" customHeight="1">
      <c r="A545" s="122"/>
      <c r="B545" s="235" t="s">
        <v>79</v>
      </c>
      <c r="C545" s="34" t="s">
        <v>532</v>
      </c>
      <c r="D545" s="31">
        <v>110</v>
      </c>
      <c r="E545" s="30" t="s">
        <v>80</v>
      </c>
      <c r="F545" s="97">
        <v>0</v>
      </c>
      <c r="G545" s="97">
        <f>(2884.4+2884.4)-(185+185)</f>
        <v>5398.8</v>
      </c>
      <c r="H545" s="97">
        <f>(2884.4+2884.4)-(185+185)</f>
        <v>5398.8</v>
      </c>
    </row>
    <row r="546" spans="1:8" s="84" customFormat="1" ht="15" customHeight="1">
      <c r="A546" s="412" t="s">
        <v>236</v>
      </c>
      <c r="B546" s="413"/>
      <c r="C546" s="413"/>
      <c r="D546" s="414"/>
      <c r="E546" s="127"/>
      <c r="F546" s="128">
        <f>F26+F363</f>
        <v>214084.31236000004</v>
      </c>
      <c r="G546" s="128">
        <f>G26+G363</f>
        <v>117471.1764</v>
      </c>
      <c r="H546" s="128">
        <f>H26+H363</f>
        <v>104746.451</v>
      </c>
    </row>
    <row r="547" ht="12.75">
      <c r="H547" s="129"/>
    </row>
    <row r="548" ht="12.75">
      <c r="H548" s="129"/>
    </row>
    <row r="549" ht="12.75">
      <c r="H549" s="129"/>
    </row>
    <row r="550" ht="12.75">
      <c r="H550" s="129"/>
    </row>
    <row r="551" ht="12.75">
      <c r="H551" s="129"/>
    </row>
    <row r="552" ht="12.75">
      <c r="H552" s="129"/>
    </row>
    <row r="553" ht="12.75">
      <c r="H553" s="129"/>
    </row>
    <row r="554" ht="12.75">
      <c r="H554" s="129"/>
    </row>
    <row r="555" ht="12.75">
      <c r="H555" s="129"/>
    </row>
    <row r="556" ht="12.75">
      <c r="H556" s="129"/>
    </row>
    <row r="557" ht="12.75">
      <c r="H557" s="129"/>
    </row>
    <row r="558" ht="12.75">
      <c r="H558" s="129"/>
    </row>
    <row r="559" ht="12.75">
      <c r="H559" s="129"/>
    </row>
    <row r="560" ht="12.75">
      <c r="H560" s="129"/>
    </row>
    <row r="561" ht="12.75">
      <c r="H561" s="129"/>
    </row>
    <row r="562" ht="12.75">
      <c r="H562" s="129"/>
    </row>
    <row r="563" ht="12.75">
      <c r="H563" s="129"/>
    </row>
    <row r="564" ht="12.75">
      <c r="H564" s="129"/>
    </row>
    <row r="565" ht="12.75">
      <c r="H565" s="129"/>
    </row>
    <row r="566" ht="12.75">
      <c r="H566" s="129"/>
    </row>
    <row r="567" ht="12.75">
      <c r="H567" s="129"/>
    </row>
    <row r="568" ht="12.75">
      <c r="H568" s="129"/>
    </row>
    <row r="569" ht="12.75">
      <c r="H569" s="129"/>
    </row>
    <row r="570" ht="12.75">
      <c r="H570" s="129"/>
    </row>
    <row r="571" ht="12.75">
      <c r="H571" s="129"/>
    </row>
    <row r="572" ht="12.75">
      <c r="H572" s="129"/>
    </row>
    <row r="573" ht="12.75">
      <c r="H573" s="129"/>
    </row>
    <row r="574" ht="12.75">
      <c r="H574" s="129"/>
    </row>
    <row r="575" ht="12.75">
      <c r="H575" s="129"/>
    </row>
    <row r="576" ht="12.75">
      <c r="H576" s="129"/>
    </row>
    <row r="577" ht="12.75">
      <c r="H577" s="129"/>
    </row>
    <row r="578" ht="12.75">
      <c r="H578" s="129"/>
    </row>
    <row r="579" ht="12.75">
      <c r="H579" s="129"/>
    </row>
    <row r="580" ht="12.75">
      <c r="H580" s="129"/>
    </row>
    <row r="581" ht="12.75">
      <c r="H581" s="129"/>
    </row>
    <row r="582" ht="12.75">
      <c r="H582" s="129"/>
    </row>
    <row r="583" ht="12.75">
      <c r="H583" s="129"/>
    </row>
    <row r="584" ht="12.75">
      <c r="H584" s="129"/>
    </row>
    <row r="585" ht="12.75">
      <c r="H585" s="129"/>
    </row>
  </sheetData>
  <sheetProtection/>
  <mergeCells count="24">
    <mergeCell ref="A11:H11"/>
    <mergeCell ref="A18:H18"/>
    <mergeCell ref="A13:H13"/>
    <mergeCell ref="B363:E363"/>
    <mergeCell ref="C23:C24"/>
    <mergeCell ref="D23:D24"/>
    <mergeCell ref="F23:H23"/>
    <mergeCell ref="A23:A24"/>
    <mergeCell ref="B23:B24"/>
    <mergeCell ref="A546:D546"/>
    <mergeCell ref="A19:H19"/>
    <mergeCell ref="A20:H20"/>
    <mergeCell ref="A21:H21"/>
    <mergeCell ref="B26:E26"/>
    <mergeCell ref="A12:H12"/>
    <mergeCell ref="A17:H17"/>
    <mergeCell ref="E23:E24"/>
    <mergeCell ref="A10:H10"/>
    <mergeCell ref="A1:H1"/>
    <mergeCell ref="A2:H2"/>
    <mergeCell ref="A3:H3"/>
    <mergeCell ref="A4:H4"/>
    <mergeCell ref="A5:H5"/>
    <mergeCell ref="A9:H9"/>
  </mergeCells>
  <printOptions/>
  <pageMargins left="0.7874015748031497" right="0.5905511811023623" top="0.7874015748031497" bottom="0.3937007874015748" header="0" footer="0"/>
  <pageSetup horizontalDpi="600" verticalDpi="600" orientation="portrait" paperSize="9" scale="61" r:id="rId3"/>
  <rowBreaks count="8" manualBreakCount="8">
    <brk id="55" max="7" man="1"/>
    <brk id="112" max="7" man="1"/>
    <brk id="170" max="255" man="1"/>
    <brk id="226" max="255" man="1"/>
    <brk id="304" max="7" man="1"/>
    <brk id="352" max="255" man="1"/>
    <brk id="546" max="255" man="1"/>
    <brk id="546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9"/>
  <sheetViews>
    <sheetView view="pageBreakPreview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5.7109375" style="9" customWidth="1"/>
    <col min="2" max="2" width="51.00390625" style="9" customWidth="1"/>
    <col min="3" max="3" width="6.421875" style="9" customWidth="1"/>
    <col min="4" max="4" width="6.00390625" style="9" customWidth="1"/>
    <col min="5" max="5" width="5.8515625" style="9" customWidth="1"/>
    <col min="6" max="6" width="12.28125" style="9" customWidth="1"/>
    <col min="7" max="7" width="6.8515625" style="9" customWidth="1"/>
    <col min="8" max="9" width="17.7109375" style="9" customWidth="1"/>
    <col min="10" max="10" width="17.7109375" style="10" customWidth="1"/>
    <col min="11" max="11" width="9.8515625" style="9" customWidth="1"/>
    <col min="12" max="16384" width="9.140625" style="9" customWidth="1"/>
  </cols>
  <sheetData>
    <row r="1" spans="1:10" ht="15" customHeight="1">
      <c r="A1" s="428" t="s">
        <v>347</v>
      </c>
      <c r="B1" s="428"/>
      <c r="C1" s="428"/>
      <c r="D1" s="428"/>
      <c r="E1" s="428"/>
      <c r="F1" s="428"/>
      <c r="G1" s="428"/>
      <c r="H1" s="428"/>
      <c r="I1" s="428"/>
      <c r="J1" s="428"/>
    </row>
    <row r="2" spans="1:10" ht="15" customHeight="1">
      <c r="A2" s="428" t="s">
        <v>32</v>
      </c>
      <c r="B2" s="428"/>
      <c r="C2" s="428"/>
      <c r="D2" s="428"/>
      <c r="E2" s="428"/>
      <c r="F2" s="428"/>
      <c r="G2" s="428"/>
      <c r="H2" s="428"/>
      <c r="I2" s="428"/>
      <c r="J2" s="428"/>
    </row>
    <row r="3" spans="1:10" ht="15" customHeight="1">
      <c r="A3" s="428" t="s">
        <v>33</v>
      </c>
      <c r="B3" s="428"/>
      <c r="C3" s="428"/>
      <c r="D3" s="428"/>
      <c r="E3" s="428"/>
      <c r="F3" s="428"/>
      <c r="G3" s="428"/>
      <c r="H3" s="428"/>
      <c r="I3" s="428"/>
      <c r="J3" s="428"/>
    </row>
    <row r="4" spans="1:10" ht="15" customHeight="1">
      <c r="A4" s="428" t="s">
        <v>34</v>
      </c>
      <c r="B4" s="428"/>
      <c r="C4" s="428"/>
      <c r="D4" s="428"/>
      <c r="E4" s="428"/>
      <c r="F4" s="428"/>
      <c r="G4" s="428"/>
      <c r="H4" s="428"/>
      <c r="I4" s="428"/>
      <c r="J4" s="428"/>
    </row>
    <row r="5" spans="1:10" ht="15" customHeight="1">
      <c r="A5" s="428" t="s">
        <v>675</v>
      </c>
      <c r="B5" s="428"/>
      <c r="C5" s="428"/>
      <c r="D5" s="428"/>
      <c r="E5" s="428"/>
      <c r="F5" s="428"/>
      <c r="G5" s="428"/>
      <c r="H5" s="428"/>
      <c r="I5" s="428"/>
      <c r="J5" s="428"/>
    </row>
    <row r="6" ht="15" customHeight="1"/>
    <row r="7" ht="15" customHeight="1"/>
    <row r="8" ht="15" customHeight="1"/>
    <row r="9" spans="1:10" ht="15" customHeight="1">
      <c r="A9" s="428" t="s">
        <v>363</v>
      </c>
      <c r="B9" s="428"/>
      <c r="C9" s="428"/>
      <c r="D9" s="428"/>
      <c r="E9" s="428"/>
      <c r="F9" s="428"/>
      <c r="G9" s="428"/>
      <c r="H9" s="428"/>
      <c r="I9" s="428"/>
      <c r="J9" s="428"/>
    </row>
    <row r="10" spans="1:10" ht="15" customHeight="1">
      <c r="A10" s="428" t="s">
        <v>32</v>
      </c>
      <c r="B10" s="428"/>
      <c r="C10" s="428"/>
      <c r="D10" s="428"/>
      <c r="E10" s="428"/>
      <c r="F10" s="428"/>
      <c r="G10" s="428"/>
      <c r="H10" s="428"/>
      <c r="I10" s="428"/>
      <c r="J10" s="428"/>
    </row>
    <row r="11" spans="1:10" ht="15" customHeight="1">
      <c r="A11" s="428" t="s">
        <v>33</v>
      </c>
      <c r="B11" s="428"/>
      <c r="C11" s="428"/>
      <c r="D11" s="428"/>
      <c r="E11" s="428"/>
      <c r="F11" s="428"/>
      <c r="G11" s="428"/>
      <c r="H11" s="428"/>
      <c r="I11" s="428"/>
      <c r="J11" s="428"/>
    </row>
    <row r="12" spans="1:10" ht="15" customHeight="1">
      <c r="A12" s="428" t="s">
        <v>34</v>
      </c>
      <c r="B12" s="428"/>
      <c r="C12" s="428"/>
      <c r="D12" s="428"/>
      <c r="E12" s="428"/>
      <c r="F12" s="428"/>
      <c r="G12" s="428"/>
      <c r="H12" s="428"/>
      <c r="I12" s="428"/>
      <c r="J12" s="428"/>
    </row>
    <row r="13" spans="1:10" ht="15" customHeight="1">
      <c r="A13" s="428" t="s">
        <v>537</v>
      </c>
      <c r="B13" s="428"/>
      <c r="C13" s="428"/>
      <c r="D13" s="428"/>
      <c r="E13" s="428"/>
      <c r="F13" s="428"/>
      <c r="G13" s="428"/>
      <c r="H13" s="428"/>
      <c r="I13" s="428"/>
      <c r="J13" s="428"/>
    </row>
    <row r="14" ht="15" customHeight="1"/>
    <row r="15" ht="15" customHeight="1"/>
    <row r="16" ht="15" customHeight="1"/>
    <row r="17" spans="1:10" ht="15" customHeight="1">
      <c r="A17" s="415" t="s">
        <v>0</v>
      </c>
      <c r="B17" s="415"/>
      <c r="C17" s="415"/>
      <c r="D17" s="415"/>
      <c r="E17" s="415"/>
      <c r="F17" s="415"/>
      <c r="G17" s="415"/>
      <c r="H17" s="415"/>
      <c r="I17" s="415"/>
      <c r="J17" s="415"/>
    </row>
    <row r="18" spans="1:10" ht="15" customHeight="1">
      <c r="A18" s="415" t="s">
        <v>254</v>
      </c>
      <c r="B18" s="415"/>
      <c r="C18" s="415"/>
      <c r="D18" s="415"/>
      <c r="E18" s="415"/>
      <c r="F18" s="415"/>
      <c r="G18" s="415"/>
      <c r="H18" s="415"/>
      <c r="I18" s="415"/>
      <c r="J18" s="415"/>
    </row>
    <row r="19" spans="1:10" ht="15" customHeight="1">
      <c r="A19" s="427" t="s">
        <v>528</v>
      </c>
      <c r="B19" s="427"/>
      <c r="C19" s="427"/>
      <c r="D19" s="427"/>
      <c r="E19" s="427"/>
      <c r="F19" s="427"/>
      <c r="G19" s="427"/>
      <c r="H19" s="427"/>
      <c r="I19" s="427"/>
      <c r="J19" s="427"/>
    </row>
    <row r="20" spans="1:10" ht="1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135"/>
    </row>
    <row r="21" spans="1:10" s="1" customFormat="1" ht="30" customHeight="1">
      <c r="A21" s="425" t="s">
        <v>37</v>
      </c>
      <c r="B21" s="432" t="s">
        <v>46</v>
      </c>
      <c r="C21" s="420" t="s">
        <v>1</v>
      </c>
      <c r="D21" s="420" t="s">
        <v>2</v>
      </c>
      <c r="E21" s="420" t="s">
        <v>3</v>
      </c>
      <c r="F21" s="420" t="s">
        <v>47</v>
      </c>
      <c r="G21" s="420" t="s">
        <v>48</v>
      </c>
      <c r="H21" s="422" t="s">
        <v>35</v>
      </c>
      <c r="I21" s="423"/>
      <c r="J21" s="424"/>
    </row>
    <row r="22" spans="1:10" s="1" customFormat="1" ht="30" customHeight="1">
      <c r="A22" s="426"/>
      <c r="B22" s="426"/>
      <c r="C22" s="426"/>
      <c r="D22" s="426"/>
      <c r="E22" s="426"/>
      <c r="F22" s="426"/>
      <c r="G22" s="426"/>
      <c r="H22" s="54" t="s">
        <v>336</v>
      </c>
      <c r="I22" s="54" t="s">
        <v>364</v>
      </c>
      <c r="J22" s="54" t="s">
        <v>529</v>
      </c>
    </row>
    <row r="23" spans="1:10" s="1" customFormat="1" ht="15" customHeight="1">
      <c r="A23" s="11" t="s">
        <v>38</v>
      </c>
      <c r="B23" s="12">
        <v>2</v>
      </c>
      <c r="C23" s="13">
        <v>3</v>
      </c>
      <c r="D23" s="13">
        <v>4</v>
      </c>
      <c r="E23" s="13">
        <v>5</v>
      </c>
      <c r="F23" s="13">
        <v>6</v>
      </c>
      <c r="G23" s="13">
        <v>7</v>
      </c>
      <c r="H23" s="14">
        <v>8</v>
      </c>
      <c r="I23" s="14">
        <v>9</v>
      </c>
      <c r="J23" s="14">
        <v>10</v>
      </c>
    </row>
    <row r="24" spans="1:10" s="1" customFormat="1" ht="45" customHeight="1">
      <c r="A24" s="15" t="s">
        <v>38</v>
      </c>
      <c r="B24" s="268" t="s">
        <v>41</v>
      </c>
      <c r="C24" s="16" t="s">
        <v>40</v>
      </c>
      <c r="D24" s="17"/>
      <c r="E24" s="17"/>
      <c r="F24" s="17"/>
      <c r="G24" s="17"/>
      <c r="H24" s="55">
        <f>H25+H517+H530</f>
        <v>211293.77036</v>
      </c>
      <c r="I24" s="55">
        <f>I25+I517+I530</f>
        <v>114362.04340000001</v>
      </c>
      <c r="J24" s="55">
        <f>J25+J517+J530</f>
        <v>101446.497</v>
      </c>
    </row>
    <row r="25" spans="1:10" ht="45" customHeight="1">
      <c r="A25" s="15" t="s">
        <v>5</v>
      </c>
      <c r="B25" s="268" t="s">
        <v>41</v>
      </c>
      <c r="C25" s="16"/>
      <c r="D25" s="18"/>
      <c r="E25" s="18"/>
      <c r="F25" s="18"/>
      <c r="G25" s="18"/>
      <c r="H25" s="61">
        <f>H26+H107+H117+H149+H216+H438+H455+H468+H499+H509</f>
        <v>183477.14196</v>
      </c>
      <c r="I25" s="61">
        <f>I26+I107+I117+I149+I216+I438+I455+I468+I499+I509</f>
        <v>108963.2434</v>
      </c>
      <c r="J25" s="61">
        <f>J26+J107+J117+J149+J216+J438+J455+J468+J499+J509</f>
        <v>96047.697</v>
      </c>
    </row>
    <row r="26" spans="1:10" ht="15" customHeight="1">
      <c r="A26" s="19" t="s">
        <v>298</v>
      </c>
      <c r="B26" s="270" t="s">
        <v>6</v>
      </c>
      <c r="C26" s="20"/>
      <c r="D26" s="20" t="s">
        <v>7</v>
      </c>
      <c r="E26" s="21"/>
      <c r="F26" s="21"/>
      <c r="G26" s="21"/>
      <c r="H26" s="56">
        <f>H27+H58+H65+H72</f>
        <v>31021.1298</v>
      </c>
      <c r="I26" s="56">
        <f>I27+I58+I65+I72</f>
        <v>30082.818400000004</v>
      </c>
      <c r="J26" s="56">
        <f>J27+J58+J65+J72</f>
        <v>31864.622</v>
      </c>
    </row>
    <row r="27" spans="1:11" ht="45" customHeight="1">
      <c r="A27" s="22"/>
      <c r="B27" s="271" t="s">
        <v>9</v>
      </c>
      <c r="C27" s="24"/>
      <c r="D27" s="23" t="s">
        <v>7</v>
      </c>
      <c r="E27" s="23" t="s">
        <v>157</v>
      </c>
      <c r="F27" s="24" t="s">
        <v>59</v>
      </c>
      <c r="G27" s="24" t="s">
        <v>59</v>
      </c>
      <c r="H27" s="57">
        <f>H28+H34</f>
        <v>26807.560999999998</v>
      </c>
      <c r="I27" s="57">
        <f>I28+I34</f>
        <v>29318.958000000002</v>
      </c>
      <c r="J27" s="57">
        <f>J28+J34</f>
        <v>31099.594</v>
      </c>
      <c r="K27" s="62"/>
    </row>
    <row r="28" spans="1:11" ht="60" customHeight="1">
      <c r="A28" s="155"/>
      <c r="B28" s="273" t="s">
        <v>530</v>
      </c>
      <c r="C28" s="156"/>
      <c r="D28" s="164" t="s">
        <v>7</v>
      </c>
      <c r="E28" s="164" t="s">
        <v>157</v>
      </c>
      <c r="F28" s="157" t="s">
        <v>244</v>
      </c>
      <c r="G28" s="156"/>
      <c r="H28" s="158">
        <f aca="true" t="shared" si="0" ref="H28:J29">H29</f>
        <v>100</v>
      </c>
      <c r="I28" s="158">
        <f t="shared" si="0"/>
        <v>120</v>
      </c>
      <c r="J28" s="158">
        <f t="shared" si="0"/>
        <v>150</v>
      </c>
      <c r="K28" s="62"/>
    </row>
    <row r="29" spans="1:11" ht="15" customHeight="1">
      <c r="A29" s="204"/>
      <c r="B29" s="277" t="s">
        <v>370</v>
      </c>
      <c r="C29" s="137"/>
      <c r="D29" s="138" t="s">
        <v>7</v>
      </c>
      <c r="E29" s="138" t="s">
        <v>157</v>
      </c>
      <c r="F29" s="137" t="s">
        <v>371</v>
      </c>
      <c r="G29" s="137"/>
      <c r="H29" s="201">
        <f t="shared" si="0"/>
        <v>100</v>
      </c>
      <c r="I29" s="201">
        <f t="shared" si="0"/>
        <v>120</v>
      </c>
      <c r="J29" s="201">
        <f t="shared" si="0"/>
        <v>150</v>
      </c>
      <c r="K29" s="62"/>
    </row>
    <row r="30" spans="1:11" ht="120" customHeight="1">
      <c r="A30" s="184"/>
      <c r="B30" s="274" t="s">
        <v>520</v>
      </c>
      <c r="C30" s="185"/>
      <c r="D30" s="189" t="s">
        <v>7</v>
      </c>
      <c r="E30" s="189" t="s">
        <v>157</v>
      </c>
      <c r="F30" s="186" t="s">
        <v>372</v>
      </c>
      <c r="G30" s="185"/>
      <c r="H30" s="187">
        <f aca="true" t="shared" si="1" ref="H30:J32">H31</f>
        <v>100</v>
      </c>
      <c r="I30" s="187">
        <f t="shared" si="1"/>
        <v>120</v>
      </c>
      <c r="J30" s="187">
        <f t="shared" si="1"/>
        <v>150</v>
      </c>
      <c r="K30" s="62"/>
    </row>
    <row r="31" spans="1:11" ht="90" customHeight="1">
      <c r="A31" s="212"/>
      <c r="B31" s="255" t="s">
        <v>243</v>
      </c>
      <c r="C31" s="213"/>
      <c r="D31" s="210" t="s">
        <v>7</v>
      </c>
      <c r="E31" s="210" t="s">
        <v>157</v>
      </c>
      <c r="F31" s="210" t="s">
        <v>373</v>
      </c>
      <c r="G31" s="213"/>
      <c r="H31" s="211">
        <f t="shared" si="1"/>
        <v>100</v>
      </c>
      <c r="I31" s="211">
        <f t="shared" si="1"/>
        <v>120</v>
      </c>
      <c r="J31" s="211">
        <f t="shared" si="1"/>
        <v>150</v>
      </c>
      <c r="K31" s="62"/>
    </row>
    <row r="32" spans="1:11" ht="30" customHeight="1">
      <c r="A32" s="142"/>
      <c r="B32" s="240" t="s">
        <v>53</v>
      </c>
      <c r="C32" s="143"/>
      <c r="D32" s="31" t="s">
        <v>7</v>
      </c>
      <c r="E32" s="31" t="s">
        <v>157</v>
      </c>
      <c r="F32" s="144" t="s">
        <v>373</v>
      </c>
      <c r="G32" s="144">
        <v>200</v>
      </c>
      <c r="H32" s="145">
        <f t="shared" si="1"/>
        <v>100</v>
      </c>
      <c r="I32" s="145">
        <f t="shared" si="1"/>
        <v>120</v>
      </c>
      <c r="J32" s="145">
        <f t="shared" si="1"/>
        <v>150</v>
      </c>
      <c r="K32" s="62"/>
    </row>
    <row r="33" spans="1:11" ht="30" customHeight="1">
      <c r="A33" s="142"/>
      <c r="B33" s="235" t="s">
        <v>54</v>
      </c>
      <c r="C33" s="143"/>
      <c r="D33" s="31" t="s">
        <v>7</v>
      </c>
      <c r="E33" s="31" t="s">
        <v>157</v>
      </c>
      <c r="F33" s="144" t="s">
        <v>373</v>
      </c>
      <c r="G33" s="144">
        <v>240</v>
      </c>
      <c r="H33" s="145">
        <v>100</v>
      </c>
      <c r="I33" s="145">
        <v>120</v>
      </c>
      <c r="J33" s="145">
        <v>150</v>
      </c>
      <c r="K33" s="62"/>
    </row>
    <row r="34" spans="1:10" ht="45" customHeight="1">
      <c r="A34" s="151"/>
      <c r="B34" s="272" t="s">
        <v>147</v>
      </c>
      <c r="C34" s="153"/>
      <c r="D34" s="153" t="s">
        <v>7</v>
      </c>
      <c r="E34" s="153" t="s">
        <v>157</v>
      </c>
      <c r="F34" s="152" t="s">
        <v>148</v>
      </c>
      <c r="G34" s="153" t="s">
        <v>59</v>
      </c>
      <c r="H34" s="154">
        <f>H35+H53</f>
        <v>26707.560999999998</v>
      </c>
      <c r="I34" s="154">
        <f>I35+I53</f>
        <v>29198.958000000002</v>
      </c>
      <c r="J34" s="154">
        <f>J35+J53</f>
        <v>30949.594</v>
      </c>
    </row>
    <row r="35" spans="1:10" ht="30" customHeight="1">
      <c r="A35" s="25"/>
      <c r="B35" s="235" t="s">
        <v>149</v>
      </c>
      <c r="C35" s="30"/>
      <c r="D35" s="30" t="s">
        <v>7</v>
      </c>
      <c r="E35" s="30" t="s">
        <v>157</v>
      </c>
      <c r="F35" s="30" t="s">
        <v>150</v>
      </c>
      <c r="G35" s="31"/>
      <c r="H35" s="59">
        <f>H36</f>
        <v>24476.858999999997</v>
      </c>
      <c r="I35" s="59">
        <f>I36</f>
        <v>27488.346</v>
      </c>
      <c r="J35" s="59">
        <f>J36</f>
        <v>29119.241</v>
      </c>
    </row>
    <row r="36" spans="1:10" ht="15" customHeight="1">
      <c r="A36" s="25"/>
      <c r="B36" s="235" t="s">
        <v>151</v>
      </c>
      <c r="C36" s="30"/>
      <c r="D36" s="30" t="s">
        <v>7</v>
      </c>
      <c r="E36" s="30" t="s">
        <v>157</v>
      </c>
      <c r="F36" s="30" t="s">
        <v>152</v>
      </c>
      <c r="G36" s="31"/>
      <c r="H36" s="59">
        <f>H37+H52+H46+H49</f>
        <v>24476.858999999997</v>
      </c>
      <c r="I36" s="59">
        <f>I37+I52+I46+I49</f>
        <v>27488.346</v>
      </c>
      <c r="J36" s="59">
        <f>J37+J52+J46+J49</f>
        <v>29119.241</v>
      </c>
    </row>
    <row r="37" spans="1:10" ht="15" customHeight="1">
      <c r="A37" s="207"/>
      <c r="B37" s="255" t="s">
        <v>153</v>
      </c>
      <c r="C37" s="210"/>
      <c r="D37" s="210" t="s">
        <v>7</v>
      </c>
      <c r="E37" s="210" t="s">
        <v>157</v>
      </c>
      <c r="F37" s="209" t="s">
        <v>154</v>
      </c>
      <c r="G37" s="210" t="s">
        <v>59</v>
      </c>
      <c r="H37" s="211">
        <f>H39+H41+H43</f>
        <v>24045.168999999998</v>
      </c>
      <c r="I37" s="211">
        <f>I39+I41+I43</f>
        <v>27488.346</v>
      </c>
      <c r="J37" s="211">
        <f>J39+J41+J43</f>
        <v>29119.241</v>
      </c>
    </row>
    <row r="38" spans="1:10" ht="60" customHeight="1">
      <c r="A38" s="28"/>
      <c r="B38" s="235" t="s">
        <v>76</v>
      </c>
      <c r="C38" s="31"/>
      <c r="D38" s="30" t="s">
        <v>7</v>
      </c>
      <c r="E38" s="31" t="s">
        <v>157</v>
      </c>
      <c r="F38" s="30" t="s">
        <v>154</v>
      </c>
      <c r="G38" s="31">
        <v>100</v>
      </c>
      <c r="H38" s="59">
        <f>H39</f>
        <v>19859.168999999998</v>
      </c>
      <c r="I38" s="59">
        <f>I39</f>
        <v>23302.346</v>
      </c>
      <c r="J38" s="59">
        <f>J39</f>
        <v>24933.241</v>
      </c>
    </row>
    <row r="39" spans="1:10" ht="30" customHeight="1">
      <c r="A39" s="28"/>
      <c r="B39" s="235" t="s">
        <v>155</v>
      </c>
      <c r="C39" s="31"/>
      <c r="D39" s="31" t="s">
        <v>7</v>
      </c>
      <c r="E39" s="31" t="s">
        <v>157</v>
      </c>
      <c r="F39" s="30" t="s">
        <v>154</v>
      </c>
      <c r="G39" s="31">
        <v>120</v>
      </c>
      <c r="H39" s="60">
        <f>(15805.818+4773.357)-(553+167.006)</f>
        <v>19859.168999999998</v>
      </c>
      <c r="I39" s="60">
        <f>17897.347+5404.999</f>
        <v>23302.346</v>
      </c>
      <c r="J39" s="60">
        <f>19149.955+5783.286</f>
        <v>24933.241</v>
      </c>
    </row>
    <row r="40" spans="1:10" ht="30" customHeight="1">
      <c r="A40" s="28"/>
      <c r="B40" s="235" t="s">
        <v>53</v>
      </c>
      <c r="C40" s="31"/>
      <c r="D40" s="30" t="s">
        <v>7</v>
      </c>
      <c r="E40" s="31" t="s">
        <v>157</v>
      </c>
      <c r="F40" s="30" t="s">
        <v>154</v>
      </c>
      <c r="G40" s="31">
        <v>200</v>
      </c>
      <c r="H40" s="60">
        <f aca="true" t="shared" si="2" ref="H40:J45">H41</f>
        <v>4166</v>
      </c>
      <c r="I40" s="60">
        <f t="shared" si="2"/>
        <v>4166</v>
      </c>
      <c r="J40" s="60">
        <f t="shared" si="2"/>
        <v>4166</v>
      </c>
    </row>
    <row r="41" spans="1:10" ht="30" customHeight="1">
      <c r="A41" s="28"/>
      <c r="B41" s="235" t="s">
        <v>54</v>
      </c>
      <c r="C41" s="30"/>
      <c r="D41" s="30" t="s">
        <v>7</v>
      </c>
      <c r="E41" s="31" t="s">
        <v>157</v>
      </c>
      <c r="F41" s="30" t="s">
        <v>154</v>
      </c>
      <c r="G41" s="30" t="s">
        <v>55</v>
      </c>
      <c r="H41" s="60">
        <f>100+15+85+30+70+20+101+91+192+20+42+250+10+50+33+2+1+300+15+15+100+20+30+150+50+200+200+30+5+200+80+2+72+10+15+20+30+237+258+32+5+10+2+6+200+400+300+45+15</f>
        <v>4166</v>
      </c>
      <c r="I41" s="60">
        <f>100+15+85+30+70+20+101+91+192+20+42+250+10+50+33+2+1+300+15+15+100+20+30+150+50+200+200+30+5+200+80+2+72+10+15+20+30+237+258+32+5+10+2+6+200+400+300+45+15</f>
        <v>4166</v>
      </c>
      <c r="J41" s="60">
        <f>100+15+85+30+70+20+101+91+192+20+42+250+10+50+33+2+1+300+15+15+100+20+30+150+50+200+200+30+5+200+80+2+72+10+15+20+30+237+258+32+5+10+2+6+200+400+300+45+15</f>
        <v>4166</v>
      </c>
    </row>
    <row r="42" spans="1:10" ht="15" customHeight="1">
      <c r="A42" s="28"/>
      <c r="B42" s="235" t="s">
        <v>81</v>
      </c>
      <c r="C42" s="30"/>
      <c r="D42" s="30" t="s">
        <v>7</v>
      </c>
      <c r="E42" s="31" t="s">
        <v>157</v>
      </c>
      <c r="F42" s="30" t="s">
        <v>154</v>
      </c>
      <c r="G42" s="30" t="s">
        <v>82</v>
      </c>
      <c r="H42" s="60">
        <f t="shared" si="2"/>
        <v>20</v>
      </c>
      <c r="I42" s="60">
        <f t="shared" si="2"/>
        <v>20</v>
      </c>
      <c r="J42" s="60">
        <f t="shared" si="2"/>
        <v>20</v>
      </c>
    </row>
    <row r="43" spans="1:10" ht="15" customHeight="1">
      <c r="A43" s="28"/>
      <c r="B43" s="235" t="s">
        <v>83</v>
      </c>
      <c r="C43" s="30"/>
      <c r="D43" s="30" t="s">
        <v>7</v>
      </c>
      <c r="E43" s="31" t="s">
        <v>157</v>
      </c>
      <c r="F43" s="30" t="s">
        <v>154</v>
      </c>
      <c r="G43" s="30" t="s">
        <v>84</v>
      </c>
      <c r="H43" s="60">
        <f>3+5+2+10</f>
        <v>20</v>
      </c>
      <c r="I43" s="60">
        <f>3+5+2+10</f>
        <v>20</v>
      </c>
      <c r="J43" s="60">
        <f>3+5+2+10</f>
        <v>20</v>
      </c>
    </row>
    <row r="44" spans="1:10" ht="45" customHeight="1">
      <c r="A44" s="207"/>
      <c r="B44" s="259" t="s">
        <v>160</v>
      </c>
      <c r="C44" s="209"/>
      <c r="D44" s="209" t="s">
        <v>7</v>
      </c>
      <c r="E44" s="210" t="s">
        <v>157</v>
      </c>
      <c r="F44" s="209" t="s">
        <v>161</v>
      </c>
      <c r="G44" s="209"/>
      <c r="H44" s="215">
        <f>H46</f>
        <v>354</v>
      </c>
      <c r="I44" s="215">
        <f>I46</f>
        <v>0</v>
      </c>
      <c r="J44" s="215">
        <f>J46</f>
        <v>0</v>
      </c>
    </row>
    <row r="45" spans="1:10" ht="15" customHeight="1">
      <c r="A45" s="28"/>
      <c r="B45" s="240" t="s">
        <v>162</v>
      </c>
      <c r="C45" s="30"/>
      <c r="D45" s="30" t="s">
        <v>7</v>
      </c>
      <c r="E45" s="31" t="s">
        <v>157</v>
      </c>
      <c r="F45" s="30" t="s">
        <v>161</v>
      </c>
      <c r="G45" s="30" t="s">
        <v>163</v>
      </c>
      <c r="H45" s="60">
        <f t="shared" si="2"/>
        <v>354</v>
      </c>
      <c r="I45" s="60">
        <f t="shared" si="2"/>
        <v>0</v>
      </c>
      <c r="J45" s="60">
        <f t="shared" si="2"/>
        <v>0</v>
      </c>
    </row>
    <row r="46" spans="1:10" ht="15" customHeight="1">
      <c r="A46" s="28"/>
      <c r="B46" s="275" t="s">
        <v>164</v>
      </c>
      <c r="C46" s="30"/>
      <c r="D46" s="30" t="s">
        <v>7</v>
      </c>
      <c r="E46" s="31" t="s">
        <v>157</v>
      </c>
      <c r="F46" s="30" t="s">
        <v>161</v>
      </c>
      <c r="G46" s="30" t="s">
        <v>165</v>
      </c>
      <c r="H46" s="60">
        <v>354</v>
      </c>
      <c r="I46" s="60">
        <v>0</v>
      </c>
      <c r="J46" s="60">
        <v>0</v>
      </c>
    </row>
    <row r="47" spans="1:10" ht="75" customHeight="1" hidden="1">
      <c r="A47" s="207"/>
      <c r="B47" s="259" t="s">
        <v>166</v>
      </c>
      <c r="C47" s="209"/>
      <c r="D47" s="209" t="s">
        <v>7</v>
      </c>
      <c r="E47" s="210" t="s">
        <v>157</v>
      </c>
      <c r="F47" s="209" t="s">
        <v>167</v>
      </c>
      <c r="G47" s="209"/>
      <c r="H47" s="215">
        <f>H49</f>
        <v>0</v>
      </c>
      <c r="I47" s="215">
        <f>I49</f>
        <v>0</v>
      </c>
      <c r="J47" s="215">
        <f>J49</f>
        <v>0</v>
      </c>
    </row>
    <row r="48" spans="1:10" ht="15" customHeight="1" hidden="1">
      <c r="A48" s="28"/>
      <c r="B48" s="240" t="s">
        <v>162</v>
      </c>
      <c r="C48" s="30"/>
      <c r="D48" s="30" t="s">
        <v>7</v>
      </c>
      <c r="E48" s="31" t="s">
        <v>157</v>
      </c>
      <c r="F48" s="30" t="s">
        <v>167</v>
      </c>
      <c r="G48" s="30" t="s">
        <v>163</v>
      </c>
      <c r="H48" s="60">
        <f aca="true" t="shared" si="3" ref="H48:J54">H49</f>
        <v>0</v>
      </c>
      <c r="I48" s="60">
        <f t="shared" si="3"/>
        <v>0</v>
      </c>
      <c r="J48" s="60">
        <f t="shared" si="3"/>
        <v>0</v>
      </c>
    </row>
    <row r="49" spans="1:10" ht="15" customHeight="1" hidden="1">
      <c r="A49" s="28"/>
      <c r="B49" s="275" t="s">
        <v>164</v>
      </c>
      <c r="C49" s="30"/>
      <c r="D49" s="30" t="s">
        <v>7</v>
      </c>
      <c r="E49" s="31" t="s">
        <v>157</v>
      </c>
      <c r="F49" s="30" t="s">
        <v>167</v>
      </c>
      <c r="G49" s="30" t="s">
        <v>165</v>
      </c>
      <c r="H49" s="60">
        <f>213+4.4-217.4</f>
        <v>0</v>
      </c>
      <c r="I49" s="60">
        <f>213+4.4-217.4</f>
        <v>0</v>
      </c>
      <c r="J49" s="60">
        <f>213+4.4-217.4</f>
        <v>0</v>
      </c>
    </row>
    <row r="50" spans="1:10" ht="45" customHeight="1">
      <c r="A50" s="207"/>
      <c r="B50" s="259" t="s">
        <v>168</v>
      </c>
      <c r="C50" s="209"/>
      <c r="D50" s="209" t="s">
        <v>7</v>
      </c>
      <c r="E50" s="210" t="s">
        <v>157</v>
      </c>
      <c r="F50" s="209" t="s">
        <v>169</v>
      </c>
      <c r="G50" s="209"/>
      <c r="H50" s="215">
        <f>H52</f>
        <v>77.69</v>
      </c>
      <c r="I50" s="215">
        <f>I52</f>
        <v>0</v>
      </c>
      <c r="J50" s="215">
        <f>J52</f>
        <v>0</v>
      </c>
    </row>
    <row r="51" spans="1:10" ht="15" customHeight="1">
      <c r="A51" s="28"/>
      <c r="B51" s="240" t="s">
        <v>162</v>
      </c>
      <c r="C51" s="30"/>
      <c r="D51" s="30" t="s">
        <v>7</v>
      </c>
      <c r="E51" s="31" t="s">
        <v>157</v>
      </c>
      <c r="F51" s="30" t="s">
        <v>169</v>
      </c>
      <c r="G51" s="30" t="s">
        <v>163</v>
      </c>
      <c r="H51" s="60">
        <f t="shared" si="3"/>
        <v>77.69</v>
      </c>
      <c r="I51" s="60">
        <f t="shared" si="3"/>
        <v>0</v>
      </c>
      <c r="J51" s="60">
        <f t="shared" si="3"/>
        <v>0</v>
      </c>
    </row>
    <row r="52" spans="1:10" ht="15" customHeight="1">
      <c r="A52" s="28"/>
      <c r="B52" s="275" t="s">
        <v>164</v>
      </c>
      <c r="C52" s="30"/>
      <c r="D52" s="30" t="s">
        <v>7</v>
      </c>
      <c r="E52" s="31" t="s">
        <v>157</v>
      </c>
      <c r="F52" s="30" t="s">
        <v>169</v>
      </c>
      <c r="G52" s="30" t="s">
        <v>165</v>
      </c>
      <c r="H52" s="60">
        <v>77.69</v>
      </c>
      <c r="I52" s="60">
        <v>0</v>
      </c>
      <c r="J52" s="60">
        <v>0</v>
      </c>
    </row>
    <row r="53" spans="1:10" ht="45" customHeight="1">
      <c r="A53" s="28"/>
      <c r="B53" s="235" t="s">
        <v>180</v>
      </c>
      <c r="C53" s="31"/>
      <c r="D53" s="31" t="s">
        <v>7</v>
      </c>
      <c r="E53" s="31" t="s">
        <v>157</v>
      </c>
      <c r="F53" s="30" t="s">
        <v>181</v>
      </c>
      <c r="G53" s="30"/>
      <c r="H53" s="59">
        <f t="shared" si="3"/>
        <v>2230.7019999999998</v>
      </c>
      <c r="I53" s="59">
        <f t="shared" si="3"/>
        <v>1710.612</v>
      </c>
      <c r="J53" s="59">
        <f t="shared" si="3"/>
        <v>1830.353</v>
      </c>
    </row>
    <row r="54" spans="1:10" ht="15" customHeight="1">
      <c r="A54" s="28"/>
      <c r="B54" s="235" t="s">
        <v>151</v>
      </c>
      <c r="C54" s="30"/>
      <c r="D54" s="30" t="s">
        <v>7</v>
      </c>
      <c r="E54" s="30" t="s">
        <v>157</v>
      </c>
      <c r="F54" s="30" t="s">
        <v>182</v>
      </c>
      <c r="G54" s="30"/>
      <c r="H54" s="59">
        <f t="shared" si="3"/>
        <v>2230.7019999999998</v>
      </c>
      <c r="I54" s="59">
        <f t="shared" si="3"/>
        <v>1710.612</v>
      </c>
      <c r="J54" s="59">
        <f t="shared" si="3"/>
        <v>1830.353</v>
      </c>
    </row>
    <row r="55" spans="1:10" ht="15" customHeight="1">
      <c r="A55" s="207"/>
      <c r="B55" s="255" t="s">
        <v>183</v>
      </c>
      <c r="C55" s="209"/>
      <c r="D55" s="210" t="s">
        <v>7</v>
      </c>
      <c r="E55" s="210" t="s">
        <v>157</v>
      </c>
      <c r="F55" s="209" t="s">
        <v>184</v>
      </c>
      <c r="G55" s="209"/>
      <c r="H55" s="211">
        <f>H57</f>
        <v>2230.7019999999998</v>
      </c>
      <c r="I55" s="211">
        <f>I57</f>
        <v>1710.612</v>
      </c>
      <c r="J55" s="211">
        <f>J57</f>
        <v>1830.353</v>
      </c>
    </row>
    <row r="56" spans="1:10" ht="60" customHeight="1">
      <c r="A56" s="28"/>
      <c r="B56" s="235" t="s">
        <v>76</v>
      </c>
      <c r="C56" s="30"/>
      <c r="D56" s="31" t="s">
        <v>7</v>
      </c>
      <c r="E56" s="31" t="s">
        <v>157</v>
      </c>
      <c r="F56" s="30" t="s">
        <v>184</v>
      </c>
      <c r="G56" s="30" t="s">
        <v>77</v>
      </c>
      <c r="H56" s="59">
        <f aca="true" t="shared" si="4" ref="H56:J61">H57</f>
        <v>2230.7019999999998</v>
      </c>
      <c r="I56" s="59">
        <f t="shared" si="4"/>
        <v>1710.612</v>
      </c>
      <c r="J56" s="59">
        <f t="shared" si="4"/>
        <v>1830.353</v>
      </c>
    </row>
    <row r="57" spans="1:10" ht="30" customHeight="1">
      <c r="A57" s="28"/>
      <c r="B57" s="235" t="s">
        <v>155</v>
      </c>
      <c r="C57" s="31"/>
      <c r="D57" s="31" t="s">
        <v>7</v>
      </c>
      <c r="E57" s="31" t="s">
        <v>157</v>
      </c>
      <c r="F57" s="30" t="s">
        <v>184</v>
      </c>
      <c r="G57" s="30" t="s">
        <v>156</v>
      </c>
      <c r="H57" s="60">
        <f>(1160.289+350.407)+(553+167.006)</f>
        <v>2230.7019999999998</v>
      </c>
      <c r="I57" s="60">
        <f>1313.834+396.778</f>
        <v>1710.612</v>
      </c>
      <c r="J57" s="60">
        <f>1405.801+424.552</f>
        <v>1830.353</v>
      </c>
    </row>
    <row r="58" spans="1:10" ht="45" customHeight="1">
      <c r="A58" s="22"/>
      <c r="B58" s="271" t="s">
        <v>172</v>
      </c>
      <c r="C58" s="24"/>
      <c r="D58" s="24" t="s">
        <v>7</v>
      </c>
      <c r="E58" s="23" t="s">
        <v>173</v>
      </c>
      <c r="F58" s="24" t="s">
        <v>59</v>
      </c>
      <c r="G58" s="24" t="s">
        <v>59</v>
      </c>
      <c r="H58" s="57">
        <f t="shared" si="4"/>
        <v>439.676</v>
      </c>
      <c r="I58" s="57">
        <f t="shared" si="4"/>
        <v>0</v>
      </c>
      <c r="J58" s="57">
        <f t="shared" si="4"/>
        <v>0</v>
      </c>
    </row>
    <row r="59" spans="1:10" ht="45" customHeight="1">
      <c r="A59" s="160"/>
      <c r="B59" s="272" t="s">
        <v>147</v>
      </c>
      <c r="C59" s="153"/>
      <c r="D59" s="153" t="s">
        <v>7</v>
      </c>
      <c r="E59" s="152" t="s">
        <v>173</v>
      </c>
      <c r="F59" s="152" t="s">
        <v>148</v>
      </c>
      <c r="G59" s="153" t="s">
        <v>59</v>
      </c>
      <c r="H59" s="154">
        <f t="shared" si="4"/>
        <v>439.676</v>
      </c>
      <c r="I59" s="154">
        <f t="shared" si="4"/>
        <v>0</v>
      </c>
      <c r="J59" s="154">
        <f t="shared" si="4"/>
        <v>0</v>
      </c>
    </row>
    <row r="60" spans="1:10" ht="30" customHeight="1">
      <c r="A60" s="28"/>
      <c r="B60" s="235" t="s">
        <v>149</v>
      </c>
      <c r="C60" s="30"/>
      <c r="D60" s="30" t="s">
        <v>7</v>
      </c>
      <c r="E60" s="30" t="s">
        <v>173</v>
      </c>
      <c r="F60" s="30" t="s">
        <v>150</v>
      </c>
      <c r="G60" s="27"/>
      <c r="H60" s="58">
        <f t="shared" si="4"/>
        <v>439.676</v>
      </c>
      <c r="I60" s="58">
        <f t="shared" si="4"/>
        <v>0</v>
      </c>
      <c r="J60" s="58">
        <f t="shared" si="4"/>
        <v>0</v>
      </c>
    </row>
    <row r="61" spans="1:10" ht="15" customHeight="1">
      <c r="A61" s="28"/>
      <c r="B61" s="235" t="s">
        <v>151</v>
      </c>
      <c r="C61" s="30"/>
      <c r="D61" s="30" t="s">
        <v>7</v>
      </c>
      <c r="E61" s="30" t="s">
        <v>173</v>
      </c>
      <c r="F61" s="30" t="s">
        <v>152</v>
      </c>
      <c r="G61" s="27"/>
      <c r="H61" s="58">
        <f t="shared" si="4"/>
        <v>439.676</v>
      </c>
      <c r="I61" s="58">
        <f t="shared" si="4"/>
        <v>0</v>
      </c>
      <c r="J61" s="58">
        <f t="shared" si="4"/>
        <v>0</v>
      </c>
    </row>
    <row r="62" spans="1:10" ht="45" customHeight="1">
      <c r="A62" s="207"/>
      <c r="B62" s="259" t="s">
        <v>170</v>
      </c>
      <c r="C62" s="210"/>
      <c r="D62" s="210" t="s">
        <v>7</v>
      </c>
      <c r="E62" s="209" t="s">
        <v>173</v>
      </c>
      <c r="F62" s="209" t="s">
        <v>171</v>
      </c>
      <c r="G62" s="216" t="s">
        <v>36</v>
      </c>
      <c r="H62" s="211">
        <f>H64</f>
        <v>439.676</v>
      </c>
      <c r="I62" s="211">
        <f>I64</f>
        <v>0</v>
      </c>
      <c r="J62" s="211">
        <f>J64</f>
        <v>0</v>
      </c>
    </row>
    <row r="63" spans="1:10" ht="15" customHeight="1">
      <c r="A63" s="28"/>
      <c r="B63" s="275" t="s">
        <v>162</v>
      </c>
      <c r="C63" s="31"/>
      <c r="D63" s="31" t="s">
        <v>7</v>
      </c>
      <c r="E63" s="30" t="s">
        <v>173</v>
      </c>
      <c r="F63" s="30" t="s">
        <v>171</v>
      </c>
      <c r="G63" s="33">
        <v>500</v>
      </c>
      <c r="H63" s="59">
        <f aca="true" t="shared" si="5" ref="H63:J68">H64</f>
        <v>439.676</v>
      </c>
      <c r="I63" s="59">
        <f t="shared" si="5"/>
        <v>0</v>
      </c>
      <c r="J63" s="59">
        <f t="shared" si="5"/>
        <v>0</v>
      </c>
    </row>
    <row r="64" spans="1:10" ht="15" customHeight="1">
      <c r="A64" s="28"/>
      <c r="B64" s="275" t="s">
        <v>164</v>
      </c>
      <c r="C64" s="31"/>
      <c r="D64" s="31" t="s">
        <v>7</v>
      </c>
      <c r="E64" s="30" t="s">
        <v>173</v>
      </c>
      <c r="F64" s="30" t="s">
        <v>171</v>
      </c>
      <c r="G64" s="34" t="s">
        <v>165</v>
      </c>
      <c r="H64" s="60">
        <v>439.676</v>
      </c>
      <c r="I64" s="60">
        <v>0</v>
      </c>
      <c r="J64" s="60">
        <v>0</v>
      </c>
    </row>
    <row r="65" spans="1:10" ht="15" customHeight="1">
      <c r="A65" s="35"/>
      <c r="B65" s="271" t="s">
        <v>214</v>
      </c>
      <c r="C65" s="24"/>
      <c r="D65" s="24" t="s">
        <v>7</v>
      </c>
      <c r="E65" s="23" t="s">
        <v>215</v>
      </c>
      <c r="F65" s="23"/>
      <c r="G65" s="24"/>
      <c r="H65" s="57">
        <f t="shared" si="5"/>
        <v>205</v>
      </c>
      <c r="I65" s="57">
        <f t="shared" si="5"/>
        <v>110</v>
      </c>
      <c r="J65" s="57">
        <f t="shared" si="5"/>
        <v>110</v>
      </c>
    </row>
    <row r="66" spans="1:10" ht="45" customHeight="1">
      <c r="A66" s="151"/>
      <c r="B66" s="276" t="s">
        <v>276</v>
      </c>
      <c r="C66" s="161"/>
      <c r="D66" s="161" t="s">
        <v>7</v>
      </c>
      <c r="E66" s="161" t="s">
        <v>215</v>
      </c>
      <c r="F66" s="161" t="s">
        <v>199</v>
      </c>
      <c r="G66" s="152"/>
      <c r="H66" s="154">
        <f t="shared" si="5"/>
        <v>205</v>
      </c>
      <c r="I66" s="154">
        <f t="shared" si="5"/>
        <v>110</v>
      </c>
      <c r="J66" s="154">
        <f t="shared" si="5"/>
        <v>110</v>
      </c>
    </row>
    <row r="67" spans="1:10" ht="15" customHeight="1">
      <c r="A67" s="25"/>
      <c r="B67" s="235" t="s">
        <v>151</v>
      </c>
      <c r="C67" s="36"/>
      <c r="D67" s="30" t="s">
        <v>7</v>
      </c>
      <c r="E67" s="30" t="s">
        <v>215</v>
      </c>
      <c r="F67" s="30" t="s">
        <v>200</v>
      </c>
      <c r="G67" s="26"/>
      <c r="H67" s="59">
        <f t="shared" si="5"/>
        <v>205</v>
      </c>
      <c r="I67" s="59">
        <f t="shared" si="5"/>
        <v>110</v>
      </c>
      <c r="J67" s="59">
        <f t="shared" si="5"/>
        <v>110</v>
      </c>
    </row>
    <row r="68" spans="1:10" ht="15" customHeight="1">
      <c r="A68" s="25"/>
      <c r="B68" s="235" t="s">
        <v>151</v>
      </c>
      <c r="C68" s="36"/>
      <c r="D68" s="30" t="s">
        <v>7</v>
      </c>
      <c r="E68" s="30" t="s">
        <v>215</v>
      </c>
      <c r="F68" s="30" t="s">
        <v>201</v>
      </c>
      <c r="G68" s="26"/>
      <c r="H68" s="59">
        <f t="shared" si="5"/>
        <v>205</v>
      </c>
      <c r="I68" s="59">
        <f t="shared" si="5"/>
        <v>110</v>
      </c>
      <c r="J68" s="59">
        <f t="shared" si="5"/>
        <v>110</v>
      </c>
    </row>
    <row r="69" spans="1:10" ht="45" customHeight="1">
      <c r="A69" s="207"/>
      <c r="B69" s="255" t="s">
        <v>210</v>
      </c>
      <c r="C69" s="209"/>
      <c r="D69" s="209" t="s">
        <v>7</v>
      </c>
      <c r="E69" s="209" t="s">
        <v>215</v>
      </c>
      <c r="F69" s="209" t="s">
        <v>211</v>
      </c>
      <c r="G69" s="209"/>
      <c r="H69" s="215">
        <f>H71</f>
        <v>205</v>
      </c>
      <c r="I69" s="215">
        <f>I71</f>
        <v>110</v>
      </c>
      <c r="J69" s="215">
        <f>J71</f>
        <v>110</v>
      </c>
    </row>
    <row r="70" spans="1:10" ht="15" customHeight="1">
      <c r="A70" s="28"/>
      <c r="B70" s="235" t="s">
        <v>81</v>
      </c>
      <c r="C70" s="30"/>
      <c r="D70" s="30" t="s">
        <v>7</v>
      </c>
      <c r="E70" s="30" t="s">
        <v>215</v>
      </c>
      <c r="F70" s="30" t="s">
        <v>211</v>
      </c>
      <c r="G70" s="30" t="s">
        <v>82</v>
      </c>
      <c r="H70" s="60">
        <f>H71</f>
        <v>205</v>
      </c>
      <c r="I70" s="60">
        <f>I71</f>
        <v>110</v>
      </c>
      <c r="J70" s="60">
        <f>J71</f>
        <v>110</v>
      </c>
    </row>
    <row r="71" spans="1:10" ht="15" customHeight="1">
      <c r="A71" s="28"/>
      <c r="B71" s="235" t="s">
        <v>212</v>
      </c>
      <c r="C71" s="30"/>
      <c r="D71" s="30" t="s">
        <v>7</v>
      </c>
      <c r="E71" s="30" t="s">
        <v>215</v>
      </c>
      <c r="F71" s="30" t="s">
        <v>211</v>
      </c>
      <c r="G71" s="30" t="s">
        <v>213</v>
      </c>
      <c r="H71" s="60">
        <f>100+105</f>
        <v>205</v>
      </c>
      <c r="I71" s="60">
        <f>100+10</f>
        <v>110</v>
      </c>
      <c r="J71" s="60">
        <f>100+10</f>
        <v>110</v>
      </c>
    </row>
    <row r="72" spans="1:10" ht="15" customHeight="1">
      <c r="A72" s="35"/>
      <c r="B72" s="271" t="s">
        <v>130</v>
      </c>
      <c r="C72" s="24"/>
      <c r="D72" s="24" t="s">
        <v>7</v>
      </c>
      <c r="E72" s="37" t="s">
        <v>131</v>
      </c>
      <c r="F72" s="23"/>
      <c r="G72" s="24"/>
      <c r="H72" s="57">
        <f>H73+H83+H89+H98</f>
        <v>3568.8928</v>
      </c>
      <c r="I72" s="57">
        <f>I73+I83+I89+I98</f>
        <v>653.8604</v>
      </c>
      <c r="J72" s="57">
        <f>J73+J83+J89+J98</f>
        <v>655.028</v>
      </c>
    </row>
    <row r="73" spans="1:10" ht="60" customHeight="1">
      <c r="A73" s="166"/>
      <c r="B73" s="273" t="s">
        <v>270</v>
      </c>
      <c r="C73" s="157"/>
      <c r="D73" s="163" t="s">
        <v>7</v>
      </c>
      <c r="E73" s="164" t="s">
        <v>131</v>
      </c>
      <c r="F73" s="164" t="s">
        <v>58</v>
      </c>
      <c r="G73" s="157"/>
      <c r="H73" s="158">
        <f>H74</f>
        <v>370</v>
      </c>
      <c r="I73" s="158">
        <f>I74</f>
        <v>0</v>
      </c>
      <c r="J73" s="158">
        <f>J74</f>
        <v>0</v>
      </c>
    </row>
    <row r="74" spans="1:10" ht="15" customHeight="1">
      <c r="A74" s="198"/>
      <c r="B74" s="277" t="s">
        <v>370</v>
      </c>
      <c r="C74" s="229"/>
      <c r="D74" s="138" t="s">
        <v>7</v>
      </c>
      <c r="E74" s="138" t="s">
        <v>131</v>
      </c>
      <c r="F74" s="138" t="s">
        <v>474</v>
      </c>
      <c r="G74" s="137"/>
      <c r="H74" s="201">
        <f>H75+H79</f>
        <v>370</v>
      </c>
      <c r="I74" s="201">
        <f>I75+I79</f>
        <v>0</v>
      </c>
      <c r="J74" s="201">
        <f>J75+J79</f>
        <v>0</v>
      </c>
    </row>
    <row r="75" spans="1:10" ht="30" customHeight="1">
      <c r="A75" s="188"/>
      <c r="B75" s="274" t="s">
        <v>482</v>
      </c>
      <c r="C75" s="185"/>
      <c r="D75" s="189" t="s">
        <v>7</v>
      </c>
      <c r="E75" s="189" t="s">
        <v>131</v>
      </c>
      <c r="F75" s="189" t="s">
        <v>483</v>
      </c>
      <c r="G75" s="186"/>
      <c r="H75" s="187">
        <f>H76</f>
        <v>20</v>
      </c>
      <c r="I75" s="187">
        <f aca="true" t="shared" si="6" ref="I75:J77">I76</f>
        <v>0</v>
      </c>
      <c r="J75" s="187">
        <f t="shared" si="6"/>
        <v>0</v>
      </c>
    </row>
    <row r="76" spans="1:10" ht="15" customHeight="1">
      <c r="A76" s="217"/>
      <c r="B76" s="255" t="s">
        <v>134</v>
      </c>
      <c r="C76" s="213"/>
      <c r="D76" s="209" t="s">
        <v>7</v>
      </c>
      <c r="E76" s="209" t="s">
        <v>131</v>
      </c>
      <c r="F76" s="209" t="s">
        <v>484</v>
      </c>
      <c r="G76" s="210"/>
      <c r="H76" s="211">
        <f>H77</f>
        <v>20</v>
      </c>
      <c r="I76" s="211">
        <f t="shared" si="6"/>
        <v>0</v>
      </c>
      <c r="J76" s="211">
        <f t="shared" si="6"/>
        <v>0</v>
      </c>
    </row>
    <row r="77" spans="1:10" ht="30" customHeight="1">
      <c r="A77" s="146"/>
      <c r="B77" s="240" t="s">
        <v>53</v>
      </c>
      <c r="C77" s="143"/>
      <c r="D77" s="30" t="s">
        <v>7</v>
      </c>
      <c r="E77" s="30" t="s">
        <v>131</v>
      </c>
      <c r="F77" s="130" t="s">
        <v>484</v>
      </c>
      <c r="G77" s="144">
        <v>200</v>
      </c>
      <c r="H77" s="145">
        <f>H78</f>
        <v>20</v>
      </c>
      <c r="I77" s="145">
        <f t="shared" si="6"/>
        <v>0</v>
      </c>
      <c r="J77" s="145">
        <f t="shared" si="6"/>
        <v>0</v>
      </c>
    </row>
    <row r="78" spans="1:10" ht="30" customHeight="1">
      <c r="A78" s="146"/>
      <c r="B78" s="235" t="s">
        <v>54</v>
      </c>
      <c r="C78" s="143"/>
      <c r="D78" s="30" t="s">
        <v>7</v>
      </c>
      <c r="E78" s="30" t="s">
        <v>131</v>
      </c>
      <c r="F78" s="130" t="s">
        <v>484</v>
      </c>
      <c r="G78" s="144">
        <v>240</v>
      </c>
      <c r="H78" s="145">
        <v>20</v>
      </c>
      <c r="I78" s="145">
        <v>0</v>
      </c>
      <c r="J78" s="145">
        <v>0</v>
      </c>
    </row>
    <row r="79" spans="1:10" ht="30" customHeight="1">
      <c r="A79" s="188"/>
      <c r="B79" s="274" t="s">
        <v>485</v>
      </c>
      <c r="C79" s="185"/>
      <c r="D79" s="189" t="s">
        <v>7</v>
      </c>
      <c r="E79" s="189" t="s">
        <v>131</v>
      </c>
      <c r="F79" s="189" t="s">
        <v>486</v>
      </c>
      <c r="G79" s="186"/>
      <c r="H79" s="187">
        <f>H80</f>
        <v>350</v>
      </c>
      <c r="I79" s="187">
        <f aca="true" t="shared" si="7" ref="I79:J81">I80</f>
        <v>0</v>
      </c>
      <c r="J79" s="187">
        <f t="shared" si="7"/>
        <v>0</v>
      </c>
    </row>
    <row r="80" spans="1:10" ht="45" customHeight="1">
      <c r="A80" s="217"/>
      <c r="B80" s="255" t="s">
        <v>129</v>
      </c>
      <c r="C80" s="213"/>
      <c r="D80" s="209" t="s">
        <v>7</v>
      </c>
      <c r="E80" s="209" t="s">
        <v>131</v>
      </c>
      <c r="F80" s="209" t="s">
        <v>487</v>
      </c>
      <c r="G80" s="210"/>
      <c r="H80" s="211">
        <f>H81</f>
        <v>350</v>
      </c>
      <c r="I80" s="211">
        <f t="shared" si="7"/>
        <v>0</v>
      </c>
      <c r="J80" s="211">
        <f t="shared" si="7"/>
        <v>0</v>
      </c>
    </row>
    <row r="81" spans="1:10" ht="30" customHeight="1">
      <c r="A81" s="146"/>
      <c r="B81" s="240" t="s">
        <v>53</v>
      </c>
      <c r="C81" s="143"/>
      <c r="D81" s="30" t="s">
        <v>7</v>
      </c>
      <c r="E81" s="30" t="s">
        <v>131</v>
      </c>
      <c r="F81" s="130" t="s">
        <v>487</v>
      </c>
      <c r="G81" s="144">
        <v>200</v>
      </c>
      <c r="H81" s="145">
        <f>H82</f>
        <v>350</v>
      </c>
      <c r="I81" s="145">
        <f t="shared" si="7"/>
        <v>0</v>
      </c>
      <c r="J81" s="145">
        <f t="shared" si="7"/>
        <v>0</v>
      </c>
    </row>
    <row r="82" spans="1:10" ht="30" customHeight="1">
      <c r="A82" s="146"/>
      <c r="B82" s="235" t="s">
        <v>54</v>
      </c>
      <c r="C82" s="143"/>
      <c r="D82" s="30" t="s">
        <v>7</v>
      </c>
      <c r="E82" s="30" t="s">
        <v>131</v>
      </c>
      <c r="F82" s="130" t="s">
        <v>487</v>
      </c>
      <c r="G82" s="144">
        <v>240</v>
      </c>
      <c r="H82" s="145">
        <v>350</v>
      </c>
      <c r="I82" s="145">
        <v>0</v>
      </c>
      <c r="J82" s="145">
        <v>0</v>
      </c>
    </row>
    <row r="83" spans="1:10" ht="60" customHeight="1">
      <c r="A83" s="162"/>
      <c r="B83" s="278" t="s">
        <v>258</v>
      </c>
      <c r="C83" s="163"/>
      <c r="D83" s="163" t="s">
        <v>7</v>
      </c>
      <c r="E83" s="164" t="s">
        <v>131</v>
      </c>
      <c r="F83" s="163" t="s">
        <v>128</v>
      </c>
      <c r="G83" s="157"/>
      <c r="H83" s="158">
        <f aca="true" t="shared" si="8" ref="H83:J85">H84</f>
        <v>1470</v>
      </c>
      <c r="I83" s="158">
        <f t="shared" si="8"/>
        <v>0</v>
      </c>
      <c r="J83" s="158">
        <f t="shared" si="8"/>
        <v>0</v>
      </c>
    </row>
    <row r="84" spans="1:10" ht="15" customHeight="1">
      <c r="A84" s="198"/>
      <c r="B84" s="277" t="s">
        <v>370</v>
      </c>
      <c r="C84" s="138"/>
      <c r="D84" s="138" t="s">
        <v>7</v>
      </c>
      <c r="E84" s="138" t="s">
        <v>131</v>
      </c>
      <c r="F84" s="199" t="s">
        <v>424</v>
      </c>
      <c r="G84" s="200"/>
      <c r="H84" s="201">
        <f t="shared" si="8"/>
        <v>1470</v>
      </c>
      <c r="I84" s="201">
        <f t="shared" si="8"/>
        <v>0</v>
      </c>
      <c r="J84" s="201">
        <f t="shared" si="8"/>
        <v>0</v>
      </c>
    </row>
    <row r="85" spans="1:10" ht="45" customHeight="1">
      <c r="A85" s="188"/>
      <c r="B85" s="274" t="s">
        <v>425</v>
      </c>
      <c r="C85" s="189"/>
      <c r="D85" s="189" t="s">
        <v>7</v>
      </c>
      <c r="E85" s="189" t="s">
        <v>131</v>
      </c>
      <c r="F85" s="190" t="s">
        <v>426</v>
      </c>
      <c r="G85" s="191"/>
      <c r="H85" s="187">
        <f t="shared" si="8"/>
        <v>1470</v>
      </c>
      <c r="I85" s="187">
        <f t="shared" si="8"/>
        <v>0</v>
      </c>
      <c r="J85" s="187">
        <f t="shared" si="8"/>
        <v>0</v>
      </c>
    </row>
    <row r="86" spans="1:10" ht="45" customHeight="1">
      <c r="A86" s="217"/>
      <c r="B86" s="259" t="s">
        <v>129</v>
      </c>
      <c r="C86" s="209"/>
      <c r="D86" s="209" t="s">
        <v>7</v>
      </c>
      <c r="E86" s="209" t="s">
        <v>131</v>
      </c>
      <c r="F86" s="218" t="s">
        <v>427</v>
      </c>
      <c r="G86" s="213"/>
      <c r="H86" s="211">
        <f>H88</f>
        <v>1470</v>
      </c>
      <c r="I86" s="211">
        <f>I88</f>
        <v>0</v>
      </c>
      <c r="J86" s="211">
        <f>J88</f>
        <v>0</v>
      </c>
    </row>
    <row r="87" spans="1:10" ht="30" customHeight="1">
      <c r="A87" s="38"/>
      <c r="B87" s="240" t="s">
        <v>53</v>
      </c>
      <c r="C87" s="30"/>
      <c r="D87" s="30" t="s">
        <v>7</v>
      </c>
      <c r="E87" s="30" t="s">
        <v>131</v>
      </c>
      <c r="F87" s="34" t="s">
        <v>427</v>
      </c>
      <c r="G87" s="31">
        <v>200</v>
      </c>
      <c r="H87" s="59">
        <f>H88</f>
        <v>1470</v>
      </c>
      <c r="I87" s="59">
        <f>I88</f>
        <v>0</v>
      </c>
      <c r="J87" s="59">
        <f>J88</f>
        <v>0</v>
      </c>
    </row>
    <row r="88" spans="1:10" ht="30" customHeight="1">
      <c r="A88" s="38"/>
      <c r="B88" s="235" t="s">
        <v>54</v>
      </c>
      <c r="C88" s="30"/>
      <c r="D88" s="30" t="s">
        <v>7</v>
      </c>
      <c r="E88" s="30" t="s">
        <v>131</v>
      </c>
      <c r="F88" s="34" t="s">
        <v>427</v>
      </c>
      <c r="G88" s="30" t="s">
        <v>55</v>
      </c>
      <c r="H88" s="59">
        <f>1060+400+10</f>
        <v>1470</v>
      </c>
      <c r="I88" s="59">
        <v>0</v>
      </c>
      <c r="J88" s="59">
        <v>0</v>
      </c>
    </row>
    <row r="89" spans="1:10" ht="30" customHeight="1">
      <c r="A89" s="151"/>
      <c r="B89" s="272" t="s">
        <v>185</v>
      </c>
      <c r="C89" s="152"/>
      <c r="D89" s="152" t="s">
        <v>7</v>
      </c>
      <c r="E89" s="152" t="s">
        <v>131</v>
      </c>
      <c r="F89" s="153" t="s">
        <v>186</v>
      </c>
      <c r="G89" s="152"/>
      <c r="H89" s="154">
        <f aca="true" t="shared" si="9" ref="H89:J91">H90</f>
        <v>1728.8928</v>
      </c>
      <c r="I89" s="154">
        <f t="shared" si="9"/>
        <v>653.8604</v>
      </c>
      <c r="J89" s="154">
        <f t="shared" si="9"/>
        <v>655.028</v>
      </c>
    </row>
    <row r="90" spans="1:10" ht="15" customHeight="1">
      <c r="A90" s="25"/>
      <c r="B90" s="235" t="s">
        <v>151</v>
      </c>
      <c r="C90" s="26"/>
      <c r="D90" s="30" t="s">
        <v>7</v>
      </c>
      <c r="E90" s="30" t="s">
        <v>131</v>
      </c>
      <c r="F90" s="31" t="s">
        <v>187</v>
      </c>
      <c r="G90" s="26"/>
      <c r="H90" s="59">
        <f t="shared" si="9"/>
        <v>1728.8928</v>
      </c>
      <c r="I90" s="59">
        <f t="shared" si="9"/>
        <v>653.8604</v>
      </c>
      <c r="J90" s="59">
        <f t="shared" si="9"/>
        <v>655.028</v>
      </c>
    </row>
    <row r="91" spans="1:10" ht="15" customHeight="1">
      <c r="A91" s="25"/>
      <c r="B91" s="235" t="s">
        <v>151</v>
      </c>
      <c r="C91" s="26"/>
      <c r="D91" s="30" t="s">
        <v>7</v>
      </c>
      <c r="E91" s="30" t="s">
        <v>131</v>
      </c>
      <c r="F91" s="31" t="s">
        <v>188</v>
      </c>
      <c r="G91" s="26"/>
      <c r="H91" s="59">
        <f t="shared" si="9"/>
        <v>1728.8928</v>
      </c>
      <c r="I91" s="59">
        <f t="shared" si="9"/>
        <v>653.8604</v>
      </c>
      <c r="J91" s="59">
        <f t="shared" si="9"/>
        <v>655.028</v>
      </c>
    </row>
    <row r="92" spans="1:10" ht="15" customHeight="1">
      <c r="A92" s="207"/>
      <c r="B92" s="255" t="s">
        <v>189</v>
      </c>
      <c r="C92" s="209"/>
      <c r="D92" s="209" t="s">
        <v>7</v>
      </c>
      <c r="E92" s="209" t="s">
        <v>131</v>
      </c>
      <c r="F92" s="209" t="s">
        <v>190</v>
      </c>
      <c r="G92" s="209"/>
      <c r="H92" s="215">
        <f>H94+H97+H96</f>
        <v>1728.8928</v>
      </c>
      <c r="I92" s="215">
        <f>I94+I97+I96</f>
        <v>653.8604</v>
      </c>
      <c r="J92" s="215">
        <f>J94+J97+J96</f>
        <v>655.028</v>
      </c>
    </row>
    <row r="93" spans="1:10" ht="30" customHeight="1">
      <c r="A93" s="28"/>
      <c r="B93" s="235" t="s">
        <v>53</v>
      </c>
      <c r="C93" s="30"/>
      <c r="D93" s="30" t="s">
        <v>7</v>
      </c>
      <c r="E93" s="30" t="s">
        <v>131</v>
      </c>
      <c r="F93" s="30" t="s">
        <v>190</v>
      </c>
      <c r="G93" s="30" t="s">
        <v>67</v>
      </c>
      <c r="H93" s="60">
        <f>H94</f>
        <v>1196.2</v>
      </c>
      <c r="I93" s="60">
        <f>I94</f>
        <v>120</v>
      </c>
      <c r="J93" s="60">
        <f>J94</f>
        <v>120</v>
      </c>
    </row>
    <row r="94" spans="1:10" ht="30" customHeight="1">
      <c r="A94" s="28"/>
      <c r="B94" s="235" t="s">
        <v>54</v>
      </c>
      <c r="C94" s="30"/>
      <c r="D94" s="30" t="s">
        <v>7</v>
      </c>
      <c r="E94" s="30" t="s">
        <v>131</v>
      </c>
      <c r="F94" s="30" t="s">
        <v>190</v>
      </c>
      <c r="G94" s="30" t="s">
        <v>55</v>
      </c>
      <c r="H94" s="60">
        <f>1000+(95+5)+20+(15.2+10)+(5+5+10+2+5+2+2+10+10)</f>
        <v>1196.2</v>
      </c>
      <c r="I94" s="60">
        <f>(95+5)+20</f>
        <v>120</v>
      </c>
      <c r="J94" s="60">
        <f>(95+5)+20</f>
        <v>120</v>
      </c>
    </row>
    <row r="95" spans="1:10" ht="15" customHeight="1">
      <c r="A95" s="28"/>
      <c r="B95" s="235" t="s">
        <v>81</v>
      </c>
      <c r="C95" s="30"/>
      <c r="D95" s="30" t="s">
        <v>7</v>
      </c>
      <c r="E95" s="30" t="s">
        <v>131</v>
      </c>
      <c r="F95" s="30" t="s">
        <v>190</v>
      </c>
      <c r="G95" s="30" t="s">
        <v>82</v>
      </c>
      <c r="H95" s="60">
        <f>H96+H97</f>
        <v>532.6928</v>
      </c>
      <c r="I95" s="60">
        <f>I96+I97</f>
        <v>533.8604</v>
      </c>
      <c r="J95" s="60">
        <f>J96+J97</f>
        <v>535.028</v>
      </c>
    </row>
    <row r="96" spans="1:10" ht="15" customHeight="1" hidden="1">
      <c r="A96" s="28"/>
      <c r="B96" s="235" t="s">
        <v>191</v>
      </c>
      <c r="C96" s="30"/>
      <c r="D96" s="30" t="s">
        <v>7</v>
      </c>
      <c r="E96" s="30" t="s">
        <v>131</v>
      </c>
      <c r="F96" s="30" t="s">
        <v>190</v>
      </c>
      <c r="G96" s="30" t="s">
        <v>192</v>
      </c>
      <c r="H96" s="60">
        <v>0</v>
      </c>
      <c r="I96" s="60">
        <v>0</v>
      </c>
      <c r="J96" s="60">
        <v>0</v>
      </c>
    </row>
    <row r="97" spans="1:10" ht="15" customHeight="1">
      <c r="A97" s="28"/>
      <c r="B97" s="235" t="s">
        <v>83</v>
      </c>
      <c r="C97" s="30"/>
      <c r="D97" s="30" t="s">
        <v>7</v>
      </c>
      <c r="E97" s="30" t="s">
        <v>131</v>
      </c>
      <c r="F97" s="30" t="s">
        <v>190</v>
      </c>
      <c r="G97" s="30" t="s">
        <v>84</v>
      </c>
      <c r="H97" s="60">
        <f>32.6928+500</f>
        <v>532.6928</v>
      </c>
      <c r="I97" s="60">
        <f>33.8604+500</f>
        <v>533.8604</v>
      </c>
      <c r="J97" s="60">
        <f>35.028+500</f>
        <v>535.028</v>
      </c>
    </row>
    <row r="98" spans="1:10" ht="45" customHeight="1" hidden="1">
      <c r="A98" s="151"/>
      <c r="B98" s="272" t="s">
        <v>276</v>
      </c>
      <c r="C98" s="152"/>
      <c r="D98" s="152" t="s">
        <v>7</v>
      </c>
      <c r="E98" s="152" t="s">
        <v>131</v>
      </c>
      <c r="F98" s="153" t="s">
        <v>199</v>
      </c>
      <c r="G98" s="152"/>
      <c r="H98" s="154">
        <f aca="true" t="shared" si="10" ref="H98:J99">H99</f>
        <v>0</v>
      </c>
      <c r="I98" s="154">
        <f t="shared" si="10"/>
        <v>0</v>
      </c>
      <c r="J98" s="154">
        <f t="shared" si="10"/>
        <v>0</v>
      </c>
    </row>
    <row r="99" spans="1:10" ht="15" customHeight="1" hidden="1">
      <c r="A99" s="25"/>
      <c r="B99" s="235" t="s">
        <v>151</v>
      </c>
      <c r="C99" s="26"/>
      <c r="D99" s="30" t="s">
        <v>7</v>
      </c>
      <c r="E99" s="30" t="s">
        <v>131</v>
      </c>
      <c r="F99" s="31" t="s">
        <v>200</v>
      </c>
      <c r="G99" s="26"/>
      <c r="H99" s="59">
        <f t="shared" si="10"/>
        <v>0</v>
      </c>
      <c r="I99" s="59">
        <f t="shared" si="10"/>
        <v>0</v>
      </c>
      <c r="J99" s="59">
        <f t="shared" si="10"/>
        <v>0</v>
      </c>
    </row>
    <row r="100" spans="1:10" ht="15" customHeight="1" hidden="1">
      <c r="A100" s="25"/>
      <c r="B100" s="235" t="s">
        <v>151</v>
      </c>
      <c r="C100" s="26"/>
      <c r="D100" s="30" t="s">
        <v>7</v>
      </c>
      <c r="E100" s="30" t="s">
        <v>131</v>
      </c>
      <c r="F100" s="31" t="s">
        <v>201</v>
      </c>
      <c r="G100" s="26"/>
      <c r="H100" s="59">
        <f>H101+H104</f>
        <v>0</v>
      </c>
      <c r="I100" s="59">
        <f>I101+I104</f>
        <v>0</v>
      </c>
      <c r="J100" s="59">
        <f>J101+J104</f>
        <v>0</v>
      </c>
    </row>
    <row r="101" spans="1:10" ht="30" customHeight="1" hidden="1">
      <c r="A101" s="207"/>
      <c r="B101" s="255" t="s">
        <v>361</v>
      </c>
      <c r="C101" s="209"/>
      <c r="D101" s="209" t="s">
        <v>7</v>
      </c>
      <c r="E101" s="209" t="s">
        <v>131</v>
      </c>
      <c r="F101" s="209" t="s">
        <v>362</v>
      </c>
      <c r="G101" s="209"/>
      <c r="H101" s="215">
        <f aca="true" t="shared" si="11" ref="H101:J102">H102</f>
        <v>0</v>
      </c>
      <c r="I101" s="215">
        <f t="shared" si="11"/>
        <v>0</v>
      </c>
      <c r="J101" s="215">
        <f t="shared" si="11"/>
        <v>0</v>
      </c>
    </row>
    <row r="102" spans="1:10" ht="60" customHeight="1" hidden="1">
      <c r="A102" s="28"/>
      <c r="B102" s="235" t="s">
        <v>76</v>
      </c>
      <c r="C102" s="30"/>
      <c r="D102" s="30" t="s">
        <v>7</v>
      </c>
      <c r="E102" s="30" t="s">
        <v>131</v>
      </c>
      <c r="F102" s="30" t="s">
        <v>362</v>
      </c>
      <c r="G102" s="30" t="s">
        <v>77</v>
      </c>
      <c r="H102" s="60">
        <f t="shared" si="11"/>
        <v>0</v>
      </c>
      <c r="I102" s="60">
        <f t="shared" si="11"/>
        <v>0</v>
      </c>
      <c r="J102" s="60">
        <f t="shared" si="11"/>
        <v>0</v>
      </c>
    </row>
    <row r="103" spans="1:10" ht="30" customHeight="1" hidden="1">
      <c r="A103" s="28"/>
      <c r="B103" s="235" t="s">
        <v>155</v>
      </c>
      <c r="C103" s="30"/>
      <c r="D103" s="30" t="s">
        <v>7</v>
      </c>
      <c r="E103" s="30" t="s">
        <v>131</v>
      </c>
      <c r="F103" s="30" t="s">
        <v>362</v>
      </c>
      <c r="G103" s="30" t="s">
        <v>156</v>
      </c>
      <c r="H103" s="60">
        <v>0</v>
      </c>
      <c r="I103" s="60">
        <v>0</v>
      </c>
      <c r="J103" s="60">
        <v>0</v>
      </c>
    </row>
    <row r="104" spans="1:10" ht="60" customHeight="1" hidden="1">
      <c r="A104" s="207"/>
      <c r="B104" s="255" t="s">
        <v>313</v>
      </c>
      <c r="C104" s="209"/>
      <c r="D104" s="209" t="s">
        <v>7</v>
      </c>
      <c r="E104" s="209" t="s">
        <v>131</v>
      </c>
      <c r="F104" s="209" t="s">
        <v>312</v>
      </c>
      <c r="G104" s="209"/>
      <c r="H104" s="215">
        <f aca="true" t="shared" si="12" ref="H104:J105">H105</f>
        <v>0</v>
      </c>
      <c r="I104" s="215">
        <f t="shared" si="12"/>
        <v>0</v>
      </c>
      <c r="J104" s="215">
        <f t="shared" si="12"/>
        <v>0</v>
      </c>
    </row>
    <row r="105" spans="1:10" ht="60" customHeight="1" hidden="1">
      <c r="A105" s="28"/>
      <c r="B105" s="235" t="s">
        <v>76</v>
      </c>
      <c r="C105" s="30"/>
      <c r="D105" s="30" t="s">
        <v>7</v>
      </c>
      <c r="E105" s="30" t="s">
        <v>131</v>
      </c>
      <c r="F105" s="30" t="s">
        <v>312</v>
      </c>
      <c r="G105" s="30" t="s">
        <v>77</v>
      </c>
      <c r="H105" s="60">
        <f t="shared" si="12"/>
        <v>0</v>
      </c>
      <c r="I105" s="60">
        <f t="shared" si="12"/>
        <v>0</v>
      </c>
      <c r="J105" s="60">
        <f t="shared" si="12"/>
        <v>0</v>
      </c>
    </row>
    <row r="106" spans="1:10" ht="30" customHeight="1" hidden="1">
      <c r="A106" s="28"/>
      <c r="B106" s="235" t="s">
        <v>155</v>
      </c>
      <c r="C106" s="30"/>
      <c r="D106" s="30" t="s">
        <v>7</v>
      </c>
      <c r="E106" s="30" t="s">
        <v>131</v>
      </c>
      <c r="F106" s="30" t="s">
        <v>312</v>
      </c>
      <c r="G106" s="30" t="s">
        <v>156</v>
      </c>
      <c r="H106" s="60">
        <v>0</v>
      </c>
      <c r="I106" s="60">
        <v>0</v>
      </c>
      <c r="J106" s="60">
        <v>0</v>
      </c>
    </row>
    <row r="107" spans="1:10" s="2" customFormat="1" ht="15" customHeight="1">
      <c r="A107" s="19" t="s">
        <v>299</v>
      </c>
      <c r="B107" s="279" t="s">
        <v>10</v>
      </c>
      <c r="C107" s="41"/>
      <c r="D107" s="41" t="s">
        <v>11</v>
      </c>
      <c r="E107" s="41"/>
      <c r="F107" s="41"/>
      <c r="G107" s="41"/>
      <c r="H107" s="64">
        <f aca="true" t="shared" si="13" ref="H107:J111">H108</f>
        <v>629.1</v>
      </c>
      <c r="I107" s="64">
        <f t="shared" si="13"/>
        <v>656.9</v>
      </c>
      <c r="J107" s="64">
        <f t="shared" si="13"/>
        <v>679.8</v>
      </c>
    </row>
    <row r="108" spans="1:10" ht="15" customHeight="1">
      <c r="A108" s="22"/>
      <c r="B108" s="271" t="s">
        <v>234</v>
      </c>
      <c r="C108" s="23"/>
      <c r="D108" s="23" t="s">
        <v>11</v>
      </c>
      <c r="E108" s="23" t="s">
        <v>235</v>
      </c>
      <c r="F108" s="23"/>
      <c r="G108" s="23"/>
      <c r="H108" s="57">
        <f t="shared" si="13"/>
        <v>629.1</v>
      </c>
      <c r="I108" s="57">
        <f t="shared" si="13"/>
        <v>656.9</v>
      </c>
      <c r="J108" s="57">
        <f t="shared" si="13"/>
        <v>679.8</v>
      </c>
    </row>
    <row r="109" spans="1:10" ht="45" customHeight="1">
      <c r="A109" s="159"/>
      <c r="B109" s="276" t="s">
        <v>276</v>
      </c>
      <c r="C109" s="161"/>
      <c r="D109" s="161" t="s">
        <v>11</v>
      </c>
      <c r="E109" s="152" t="s">
        <v>235</v>
      </c>
      <c r="F109" s="161" t="s">
        <v>199</v>
      </c>
      <c r="G109" s="152"/>
      <c r="H109" s="154">
        <f t="shared" si="13"/>
        <v>629.1</v>
      </c>
      <c r="I109" s="154">
        <f t="shared" si="13"/>
        <v>656.9</v>
      </c>
      <c r="J109" s="154">
        <f t="shared" si="13"/>
        <v>679.8</v>
      </c>
    </row>
    <row r="110" spans="1:10" ht="15" customHeight="1">
      <c r="A110" s="42"/>
      <c r="B110" s="235" t="s">
        <v>151</v>
      </c>
      <c r="C110" s="36"/>
      <c r="D110" s="30" t="s">
        <v>11</v>
      </c>
      <c r="E110" s="30" t="s">
        <v>235</v>
      </c>
      <c r="F110" s="30" t="s">
        <v>200</v>
      </c>
      <c r="G110" s="30"/>
      <c r="H110" s="59">
        <f t="shared" si="13"/>
        <v>629.1</v>
      </c>
      <c r="I110" s="59">
        <f t="shared" si="13"/>
        <v>656.9</v>
      </c>
      <c r="J110" s="59">
        <f t="shared" si="13"/>
        <v>679.8</v>
      </c>
    </row>
    <row r="111" spans="1:10" ht="15" customHeight="1">
      <c r="A111" s="42"/>
      <c r="B111" s="235" t="s">
        <v>151</v>
      </c>
      <c r="C111" s="36"/>
      <c r="D111" s="30" t="s">
        <v>11</v>
      </c>
      <c r="E111" s="30" t="s">
        <v>235</v>
      </c>
      <c r="F111" s="30" t="s">
        <v>201</v>
      </c>
      <c r="G111" s="30"/>
      <c r="H111" s="59">
        <f t="shared" si="13"/>
        <v>629.1</v>
      </c>
      <c r="I111" s="59">
        <f t="shared" si="13"/>
        <v>656.9</v>
      </c>
      <c r="J111" s="59">
        <f t="shared" si="13"/>
        <v>679.8</v>
      </c>
    </row>
    <row r="112" spans="1:10" ht="45" customHeight="1">
      <c r="A112" s="207"/>
      <c r="B112" s="255" t="s">
        <v>232</v>
      </c>
      <c r="C112" s="209"/>
      <c r="D112" s="209" t="s">
        <v>11</v>
      </c>
      <c r="E112" s="209" t="s">
        <v>235</v>
      </c>
      <c r="F112" s="209" t="s">
        <v>233</v>
      </c>
      <c r="G112" s="209"/>
      <c r="H112" s="211">
        <f>H113+H115</f>
        <v>629.1</v>
      </c>
      <c r="I112" s="211">
        <f>I113+I115</f>
        <v>656.9</v>
      </c>
      <c r="J112" s="211">
        <f>J113+J115</f>
        <v>679.8</v>
      </c>
    </row>
    <row r="113" spans="1:10" ht="60" customHeight="1">
      <c r="A113" s="28"/>
      <c r="B113" s="235" t="s">
        <v>76</v>
      </c>
      <c r="C113" s="30"/>
      <c r="D113" s="30" t="s">
        <v>11</v>
      </c>
      <c r="E113" s="30" t="s">
        <v>235</v>
      </c>
      <c r="F113" s="30" t="s">
        <v>233</v>
      </c>
      <c r="G113" s="30" t="s">
        <v>77</v>
      </c>
      <c r="H113" s="59">
        <f>H114</f>
        <v>613.174</v>
      </c>
      <c r="I113" s="59">
        <f>I114</f>
        <v>648.539</v>
      </c>
      <c r="J113" s="59">
        <f>J114</f>
        <v>672.333</v>
      </c>
    </row>
    <row r="114" spans="1:10" ht="30" customHeight="1">
      <c r="A114" s="28"/>
      <c r="B114" s="235" t="s">
        <v>155</v>
      </c>
      <c r="C114" s="30"/>
      <c r="D114" s="30" t="s">
        <v>11</v>
      </c>
      <c r="E114" s="30" t="s">
        <v>235</v>
      </c>
      <c r="F114" s="30" t="s">
        <v>233</v>
      </c>
      <c r="G114" s="30" t="s">
        <v>156</v>
      </c>
      <c r="H114" s="299">
        <f>(448.994+135.596+6)+(17.269+5.215+0.1)</f>
        <v>613.174</v>
      </c>
      <c r="I114" s="299">
        <f>(475.15+143.495)+(18.275+5.519+6.1)</f>
        <v>648.539</v>
      </c>
      <c r="J114" s="300">
        <f>511.7+154.533+6.1</f>
        <v>672.333</v>
      </c>
    </row>
    <row r="115" spans="1:10" ht="30" customHeight="1">
      <c r="A115" s="28"/>
      <c r="B115" s="235" t="s">
        <v>53</v>
      </c>
      <c r="C115" s="30"/>
      <c r="D115" s="30" t="s">
        <v>11</v>
      </c>
      <c r="E115" s="30" t="s">
        <v>235</v>
      </c>
      <c r="F115" s="30" t="s">
        <v>233</v>
      </c>
      <c r="G115" s="30" t="s">
        <v>67</v>
      </c>
      <c r="H115" s="59">
        <f>H116</f>
        <v>15.926</v>
      </c>
      <c r="I115" s="59">
        <f>I116</f>
        <v>8.361</v>
      </c>
      <c r="J115" s="59">
        <f>J116</f>
        <v>7.467</v>
      </c>
    </row>
    <row r="116" spans="1:10" ht="30" customHeight="1">
      <c r="A116" s="28"/>
      <c r="B116" s="235" t="s">
        <v>54</v>
      </c>
      <c r="C116" s="30"/>
      <c r="D116" s="30" t="s">
        <v>11</v>
      </c>
      <c r="E116" s="30" t="s">
        <v>235</v>
      </c>
      <c r="F116" s="30" t="s">
        <v>233</v>
      </c>
      <c r="G116" s="30" t="s">
        <v>55</v>
      </c>
      <c r="H116" s="299">
        <f>8.51+7.416</f>
        <v>15.926</v>
      </c>
      <c r="I116" s="299">
        <f>1.155+7.206</f>
        <v>8.361</v>
      </c>
      <c r="J116" s="299">
        <v>7.467</v>
      </c>
    </row>
    <row r="117" spans="1:10" s="2" customFormat="1" ht="30" customHeight="1">
      <c r="A117" s="19" t="s">
        <v>300</v>
      </c>
      <c r="B117" s="270" t="s">
        <v>12</v>
      </c>
      <c r="C117" s="41"/>
      <c r="D117" s="41" t="s">
        <v>13</v>
      </c>
      <c r="E117" s="41"/>
      <c r="F117" s="41"/>
      <c r="G117" s="41"/>
      <c r="H117" s="64">
        <f>H118+H125+H136</f>
        <v>2017.04</v>
      </c>
      <c r="I117" s="64">
        <f>I118+I125+I136</f>
        <v>7.04</v>
      </c>
      <c r="J117" s="64">
        <f>J118+J125+J136</f>
        <v>7.04</v>
      </c>
    </row>
    <row r="118" spans="1:10" s="2" customFormat="1" ht="15" customHeight="1" hidden="1">
      <c r="A118" s="22"/>
      <c r="B118" s="271" t="s">
        <v>342</v>
      </c>
      <c r="C118" s="23"/>
      <c r="D118" s="23" t="s">
        <v>13</v>
      </c>
      <c r="E118" s="23" t="s">
        <v>93</v>
      </c>
      <c r="F118" s="23"/>
      <c r="G118" s="23"/>
      <c r="H118" s="57">
        <f aca="true" t="shared" si="14" ref="H118:J119">H119</f>
        <v>0</v>
      </c>
      <c r="I118" s="57">
        <f t="shared" si="14"/>
        <v>0</v>
      </c>
      <c r="J118" s="57">
        <f t="shared" si="14"/>
        <v>0</v>
      </c>
    </row>
    <row r="119" spans="1:10" s="2" customFormat="1" ht="45" customHeight="1" hidden="1">
      <c r="A119" s="155"/>
      <c r="B119" s="273" t="s">
        <v>275</v>
      </c>
      <c r="C119" s="164"/>
      <c r="D119" s="164" t="s">
        <v>13</v>
      </c>
      <c r="E119" s="164" t="s">
        <v>93</v>
      </c>
      <c r="F119" s="164" t="s">
        <v>86</v>
      </c>
      <c r="G119" s="164" t="s">
        <v>59</v>
      </c>
      <c r="H119" s="158">
        <f t="shared" si="14"/>
        <v>0</v>
      </c>
      <c r="I119" s="158">
        <f t="shared" si="14"/>
        <v>0</v>
      </c>
      <c r="J119" s="158">
        <f t="shared" si="14"/>
        <v>0</v>
      </c>
    </row>
    <row r="120" spans="1:10" s="2" customFormat="1" ht="75" customHeight="1" hidden="1">
      <c r="A120" s="202"/>
      <c r="B120" s="277" t="s">
        <v>87</v>
      </c>
      <c r="C120" s="138"/>
      <c r="D120" s="138" t="s">
        <v>13</v>
      </c>
      <c r="E120" s="138" t="s">
        <v>93</v>
      </c>
      <c r="F120" s="138" t="s">
        <v>88</v>
      </c>
      <c r="G120" s="203"/>
      <c r="H120" s="201">
        <f aca="true" t="shared" si="15" ref="H120:J121">H121</f>
        <v>0</v>
      </c>
      <c r="I120" s="201">
        <f t="shared" si="15"/>
        <v>0</v>
      </c>
      <c r="J120" s="201">
        <f t="shared" si="15"/>
        <v>0</v>
      </c>
    </row>
    <row r="121" spans="1:10" s="2" customFormat="1" ht="45" customHeight="1" hidden="1">
      <c r="A121" s="184"/>
      <c r="B121" s="274" t="s">
        <v>89</v>
      </c>
      <c r="C121" s="189"/>
      <c r="D121" s="189" t="s">
        <v>13</v>
      </c>
      <c r="E121" s="189" t="s">
        <v>93</v>
      </c>
      <c r="F121" s="189" t="s">
        <v>90</v>
      </c>
      <c r="G121" s="192"/>
      <c r="H121" s="187">
        <f t="shared" si="15"/>
        <v>0</v>
      </c>
      <c r="I121" s="187">
        <f t="shared" si="15"/>
        <v>0</v>
      </c>
      <c r="J121" s="187">
        <f t="shared" si="15"/>
        <v>0</v>
      </c>
    </row>
    <row r="122" spans="1:10" s="2" customFormat="1" ht="30" customHeight="1" hidden="1">
      <c r="A122" s="207"/>
      <c r="B122" s="255" t="s">
        <v>91</v>
      </c>
      <c r="C122" s="209"/>
      <c r="D122" s="209" t="s">
        <v>13</v>
      </c>
      <c r="E122" s="209" t="s">
        <v>93</v>
      </c>
      <c r="F122" s="209" t="s">
        <v>92</v>
      </c>
      <c r="G122" s="210"/>
      <c r="H122" s="215">
        <f>H124</f>
        <v>0</v>
      </c>
      <c r="I122" s="215">
        <f>I124</f>
        <v>0</v>
      </c>
      <c r="J122" s="215">
        <f>J124</f>
        <v>0</v>
      </c>
    </row>
    <row r="123" spans="1:10" s="2" customFormat="1" ht="30" customHeight="1" hidden="1">
      <c r="A123" s="28"/>
      <c r="B123" s="235" t="s">
        <v>53</v>
      </c>
      <c r="C123" s="30"/>
      <c r="D123" s="30" t="s">
        <v>13</v>
      </c>
      <c r="E123" s="30" t="s">
        <v>93</v>
      </c>
      <c r="F123" s="30" t="s">
        <v>92</v>
      </c>
      <c r="G123" s="31">
        <v>200</v>
      </c>
      <c r="H123" s="60">
        <f>H124</f>
        <v>0</v>
      </c>
      <c r="I123" s="60">
        <f>I124</f>
        <v>0</v>
      </c>
      <c r="J123" s="60">
        <f>J124</f>
        <v>0</v>
      </c>
    </row>
    <row r="124" spans="1:10" s="2" customFormat="1" ht="30" customHeight="1" hidden="1">
      <c r="A124" s="28"/>
      <c r="B124" s="235" t="s">
        <v>54</v>
      </c>
      <c r="C124" s="30"/>
      <c r="D124" s="30" t="s">
        <v>13</v>
      </c>
      <c r="E124" s="30" t="s">
        <v>93</v>
      </c>
      <c r="F124" s="30" t="s">
        <v>92</v>
      </c>
      <c r="G124" s="31">
        <v>240</v>
      </c>
      <c r="H124" s="60">
        <v>0</v>
      </c>
      <c r="I124" s="60">
        <v>0</v>
      </c>
      <c r="J124" s="60">
        <v>0</v>
      </c>
    </row>
    <row r="125" spans="1:10" ht="45" customHeight="1">
      <c r="A125" s="22"/>
      <c r="B125" s="271" t="s">
        <v>343</v>
      </c>
      <c r="C125" s="23"/>
      <c r="D125" s="23" t="s">
        <v>13</v>
      </c>
      <c r="E125" s="23" t="s">
        <v>344</v>
      </c>
      <c r="F125" s="23"/>
      <c r="G125" s="23"/>
      <c r="H125" s="57">
        <f aca="true" t="shared" si="16" ref="H125:J126">H126</f>
        <v>710</v>
      </c>
      <c r="I125" s="57">
        <f t="shared" si="16"/>
        <v>0</v>
      </c>
      <c r="J125" s="57">
        <f t="shared" si="16"/>
        <v>0</v>
      </c>
    </row>
    <row r="126" spans="1:10" ht="45" customHeight="1">
      <c r="A126" s="155"/>
      <c r="B126" s="273" t="s">
        <v>275</v>
      </c>
      <c r="C126" s="164"/>
      <c r="D126" s="164" t="s">
        <v>13</v>
      </c>
      <c r="E126" s="164" t="s">
        <v>344</v>
      </c>
      <c r="F126" s="164" t="s">
        <v>86</v>
      </c>
      <c r="G126" s="164" t="s">
        <v>59</v>
      </c>
      <c r="H126" s="158">
        <f t="shared" si="16"/>
        <v>710</v>
      </c>
      <c r="I126" s="158">
        <f t="shared" si="16"/>
        <v>0</v>
      </c>
      <c r="J126" s="158">
        <f t="shared" si="16"/>
        <v>0</v>
      </c>
    </row>
    <row r="127" spans="1:10" ht="15" customHeight="1">
      <c r="A127" s="202"/>
      <c r="B127" s="277" t="s">
        <v>370</v>
      </c>
      <c r="C127" s="138"/>
      <c r="D127" s="138" t="s">
        <v>13</v>
      </c>
      <c r="E127" s="138" t="s">
        <v>344</v>
      </c>
      <c r="F127" s="138" t="s">
        <v>383</v>
      </c>
      <c r="G127" s="203"/>
      <c r="H127" s="201">
        <f>H128+H132</f>
        <v>710</v>
      </c>
      <c r="I127" s="201">
        <f>I128+I132</f>
        <v>0</v>
      </c>
      <c r="J127" s="201">
        <f>J128+J132</f>
        <v>0</v>
      </c>
    </row>
    <row r="128" spans="1:10" ht="60" customHeight="1">
      <c r="A128" s="184"/>
      <c r="B128" s="274" t="s">
        <v>384</v>
      </c>
      <c r="C128" s="189"/>
      <c r="D128" s="189" t="s">
        <v>13</v>
      </c>
      <c r="E128" s="189" t="s">
        <v>344</v>
      </c>
      <c r="F128" s="189" t="s">
        <v>385</v>
      </c>
      <c r="G128" s="192"/>
      <c r="H128" s="187">
        <f>H129</f>
        <v>300</v>
      </c>
      <c r="I128" s="187">
        <f>I129</f>
        <v>0</v>
      </c>
      <c r="J128" s="187">
        <f>J129</f>
        <v>0</v>
      </c>
    </row>
    <row r="129" spans="1:10" ht="30" customHeight="1">
      <c r="A129" s="207"/>
      <c r="B129" s="255" t="s">
        <v>91</v>
      </c>
      <c r="C129" s="209"/>
      <c r="D129" s="209" t="s">
        <v>13</v>
      </c>
      <c r="E129" s="209" t="s">
        <v>344</v>
      </c>
      <c r="F129" s="209" t="s">
        <v>386</v>
      </c>
      <c r="G129" s="210"/>
      <c r="H129" s="215">
        <f>H131</f>
        <v>300</v>
      </c>
      <c r="I129" s="215">
        <f>I131</f>
        <v>0</v>
      </c>
      <c r="J129" s="215">
        <f>J131</f>
        <v>0</v>
      </c>
    </row>
    <row r="130" spans="1:10" ht="30" customHeight="1">
      <c r="A130" s="28"/>
      <c r="B130" s="235" t="s">
        <v>53</v>
      </c>
      <c r="C130" s="30"/>
      <c r="D130" s="30" t="s">
        <v>13</v>
      </c>
      <c r="E130" s="30" t="s">
        <v>344</v>
      </c>
      <c r="F130" s="30" t="s">
        <v>386</v>
      </c>
      <c r="G130" s="31">
        <v>200</v>
      </c>
      <c r="H130" s="60">
        <f>H131</f>
        <v>300</v>
      </c>
      <c r="I130" s="60">
        <f>I131</f>
        <v>0</v>
      </c>
      <c r="J130" s="60">
        <f>J131</f>
        <v>0</v>
      </c>
    </row>
    <row r="131" spans="1:10" ht="30" customHeight="1">
      <c r="A131" s="28"/>
      <c r="B131" s="235" t="s">
        <v>54</v>
      </c>
      <c r="C131" s="30"/>
      <c r="D131" s="30" t="s">
        <v>13</v>
      </c>
      <c r="E131" s="30" t="s">
        <v>344</v>
      </c>
      <c r="F131" s="30" t="s">
        <v>386</v>
      </c>
      <c r="G131" s="31">
        <v>240</v>
      </c>
      <c r="H131" s="60">
        <f>100+100+100</f>
        <v>300</v>
      </c>
      <c r="I131" s="60">
        <v>0</v>
      </c>
      <c r="J131" s="60">
        <v>0</v>
      </c>
    </row>
    <row r="132" spans="1:10" ht="30" customHeight="1">
      <c r="A132" s="193"/>
      <c r="B132" s="274" t="s">
        <v>387</v>
      </c>
      <c r="C132" s="189"/>
      <c r="D132" s="189" t="s">
        <v>13</v>
      </c>
      <c r="E132" s="189" t="s">
        <v>344</v>
      </c>
      <c r="F132" s="189" t="s">
        <v>388</v>
      </c>
      <c r="G132" s="192"/>
      <c r="H132" s="187">
        <f>H133</f>
        <v>410</v>
      </c>
      <c r="I132" s="187">
        <f>I133</f>
        <v>0</v>
      </c>
      <c r="J132" s="187">
        <f>J133</f>
        <v>0</v>
      </c>
    </row>
    <row r="133" spans="1:10" ht="15" customHeight="1">
      <c r="A133" s="207"/>
      <c r="B133" s="255" t="s">
        <v>94</v>
      </c>
      <c r="C133" s="209"/>
      <c r="D133" s="209" t="s">
        <v>13</v>
      </c>
      <c r="E133" s="209" t="s">
        <v>344</v>
      </c>
      <c r="F133" s="209" t="s">
        <v>389</v>
      </c>
      <c r="G133" s="210"/>
      <c r="H133" s="215">
        <f>H135</f>
        <v>410</v>
      </c>
      <c r="I133" s="215">
        <f>I135</f>
        <v>0</v>
      </c>
      <c r="J133" s="215">
        <f>J135</f>
        <v>0</v>
      </c>
    </row>
    <row r="134" spans="1:10" ht="30" customHeight="1">
      <c r="A134" s="28"/>
      <c r="B134" s="235" t="s">
        <v>53</v>
      </c>
      <c r="C134" s="30"/>
      <c r="D134" s="30" t="s">
        <v>13</v>
      </c>
      <c r="E134" s="30" t="s">
        <v>344</v>
      </c>
      <c r="F134" s="30" t="s">
        <v>389</v>
      </c>
      <c r="G134" s="31">
        <v>200</v>
      </c>
      <c r="H134" s="60">
        <f>H135</f>
        <v>410</v>
      </c>
      <c r="I134" s="60">
        <f>I135</f>
        <v>0</v>
      </c>
      <c r="J134" s="60">
        <f>J135</f>
        <v>0</v>
      </c>
    </row>
    <row r="135" spans="1:10" ht="30" customHeight="1">
      <c r="A135" s="28"/>
      <c r="B135" s="235" t="s">
        <v>54</v>
      </c>
      <c r="C135" s="30"/>
      <c r="D135" s="30" t="s">
        <v>13</v>
      </c>
      <c r="E135" s="30" t="s">
        <v>344</v>
      </c>
      <c r="F135" s="30" t="s">
        <v>389</v>
      </c>
      <c r="G135" s="31">
        <v>240</v>
      </c>
      <c r="H135" s="299">
        <f>10+200+100+100</f>
        <v>410</v>
      </c>
      <c r="I135" s="299">
        <v>0</v>
      </c>
      <c r="J135" s="299">
        <v>0</v>
      </c>
    </row>
    <row r="136" spans="1:10" ht="30" customHeight="1">
      <c r="A136" s="44"/>
      <c r="B136" s="280" t="s">
        <v>95</v>
      </c>
      <c r="C136" s="45"/>
      <c r="D136" s="45" t="s">
        <v>13</v>
      </c>
      <c r="E136" s="45" t="s">
        <v>96</v>
      </c>
      <c r="F136" s="45"/>
      <c r="G136" s="46"/>
      <c r="H136" s="65">
        <f>H138+H143</f>
        <v>1307.04</v>
      </c>
      <c r="I136" s="65">
        <f>I138+I143</f>
        <v>7.04</v>
      </c>
      <c r="J136" s="65">
        <f>J138+J143</f>
        <v>7.04</v>
      </c>
    </row>
    <row r="137" spans="1:10" ht="45" customHeight="1">
      <c r="A137" s="155"/>
      <c r="B137" s="273" t="s">
        <v>275</v>
      </c>
      <c r="C137" s="164"/>
      <c r="D137" s="164" t="s">
        <v>13</v>
      </c>
      <c r="E137" s="164" t="s">
        <v>96</v>
      </c>
      <c r="F137" s="164" t="s">
        <v>86</v>
      </c>
      <c r="G137" s="164" t="s">
        <v>59</v>
      </c>
      <c r="H137" s="158">
        <f aca="true" t="shared" si="17" ref="H137:J139">H138</f>
        <v>1300</v>
      </c>
      <c r="I137" s="158">
        <f t="shared" si="17"/>
        <v>0</v>
      </c>
      <c r="J137" s="158">
        <f t="shared" si="17"/>
        <v>0</v>
      </c>
    </row>
    <row r="138" spans="1:10" ht="15" customHeight="1">
      <c r="A138" s="204"/>
      <c r="B138" s="277" t="s">
        <v>370</v>
      </c>
      <c r="C138" s="138"/>
      <c r="D138" s="138" t="s">
        <v>13</v>
      </c>
      <c r="E138" s="138" t="s">
        <v>96</v>
      </c>
      <c r="F138" s="138" t="s">
        <v>383</v>
      </c>
      <c r="G138" s="137"/>
      <c r="H138" s="205">
        <f t="shared" si="17"/>
        <v>1300</v>
      </c>
      <c r="I138" s="205">
        <f t="shared" si="17"/>
        <v>0</v>
      </c>
      <c r="J138" s="205">
        <f t="shared" si="17"/>
        <v>0</v>
      </c>
    </row>
    <row r="139" spans="1:10" ht="60" customHeight="1">
      <c r="A139" s="193"/>
      <c r="B139" s="261" t="s">
        <v>390</v>
      </c>
      <c r="C139" s="189"/>
      <c r="D139" s="189" t="s">
        <v>13</v>
      </c>
      <c r="E139" s="189" t="s">
        <v>96</v>
      </c>
      <c r="F139" s="189" t="s">
        <v>391</v>
      </c>
      <c r="G139" s="186"/>
      <c r="H139" s="194">
        <f t="shared" si="17"/>
        <v>1300</v>
      </c>
      <c r="I139" s="194">
        <f t="shared" si="17"/>
        <v>0</v>
      </c>
      <c r="J139" s="194">
        <f t="shared" si="17"/>
        <v>0</v>
      </c>
    </row>
    <row r="140" spans="1:10" ht="30" customHeight="1">
      <c r="A140" s="207"/>
      <c r="B140" s="262" t="s">
        <v>284</v>
      </c>
      <c r="C140" s="209"/>
      <c r="D140" s="209" t="s">
        <v>13</v>
      </c>
      <c r="E140" s="209" t="s">
        <v>96</v>
      </c>
      <c r="F140" s="209" t="s">
        <v>392</v>
      </c>
      <c r="G140" s="210"/>
      <c r="H140" s="215">
        <f>H142</f>
        <v>1300</v>
      </c>
      <c r="I140" s="215">
        <f>I142</f>
        <v>0</v>
      </c>
      <c r="J140" s="215">
        <f>J142</f>
        <v>0</v>
      </c>
    </row>
    <row r="141" spans="1:10" ht="30" customHeight="1">
      <c r="A141" s="28"/>
      <c r="B141" s="242" t="s">
        <v>53</v>
      </c>
      <c r="C141" s="30"/>
      <c r="D141" s="30" t="s">
        <v>13</v>
      </c>
      <c r="E141" s="30" t="s">
        <v>96</v>
      </c>
      <c r="F141" s="30" t="s">
        <v>392</v>
      </c>
      <c r="G141" s="31">
        <v>200</v>
      </c>
      <c r="H141" s="60">
        <f>H142</f>
        <v>1300</v>
      </c>
      <c r="I141" s="60">
        <f>I142</f>
        <v>0</v>
      </c>
      <c r="J141" s="60">
        <f>J142</f>
        <v>0</v>
      </c>
    </row>
    <row r="142" spans="1:10" ht="30" customHeight="1">
      <c r="A142" s="28"/>
      <c r="B142" s="235" t="s">
        <v>54</v>
      </c>
      <c r="C142" s="30"/>
      <c r="D142" s="30" t="s">
        <v>13</v>
      </c>
      <c r="E142" s="30" t="s">
        <v>96</v>
      </c>
      <c r="F142" s="30" t="s">
        <v>392</v>
      </c>
      <c r="G142" s="31">
        <v>240</v>
      </c>
      <c r="H142" s="60">
        <v>1300</v>
      </c>
      <c r="I142" s="60">
        <v>0</v>
      </c>
      <c r="J142" s="60">
        <v>0</v>
      </c>
    </row>
    <row r="143" spans="1:10" ht="45" customHeight="1">
      <c r="A143" s="165"/>
      <c r="B143" s="272" t="s">
        <v>147</v>
      </c>
      <c r="C143" s="152"/>
      <c r="D143" s="152" t="s">
        <v>13</v>
      </c>
      <c r="E143" s="152" t="s">
        <v>96</v>
      </c>
      <c r="F143" s="153" t="s">
        <v>148</v>
      </c>
      <c r="G143" s="152"/>
      <c r="H143" s="154">
        <f aca="true" t="shared" si="18" ref="H143:J145">H144</f>
        <v>7.04</v>
      </c>
      <c r="I143" s="154">
        <f t="shared" si="18"/>
        <v>7.04</v>
      </c>
      <c r="J143" s="154">
        <f t="shared" si="18"/>
        <v>7.04</v>
      </c>
    </row>
    <row r="144" spans="1:10" ht="30" customHeight="1">
      <c r="A144" s="38"/>
      <c r="B144" s="235" t="s">
        <v>149</v>
      </c>
      <c r="C144" s="30"/>
      <c r="D144" s="30" t="s">
        <v>13</v>
      </c>
      <c r="E144" s="30" t="s">
        <v>96</v>
      </c>
      <c r="F144" s="30" t="s">
        <v>150</v>
      </c>
      <c r="G144" s="26"/>
      <c r="H144" s="59">
        <f t="shared" si="18"/>
        <v>7.04</v>
      </c>
      <c r="I144" s="59">
        <f t="shared" si="18"/>
        <v>7.04</v>
      </c>
      <c r="J144" s="59">
        <f t="shared" si="18"/>
        <v>7.04</v>
      </c>
    </row>
    <row r="145" spans="1:10" ht="15" customHeight="1">
      <c r="A145" s="38"/>
      <c r="B145" s="235" t="s">
        <v>151</v>
      </c>
      <c r="C145" s="30"/>
      <c r="D145" s="30" t="s">
        <v>13</v>
      </c>
      <c r="E145" s="30" t="s">
        <v>96</v>
      </c>
      <c r="F145" s="30" t="s">
        <v>152</v>
      </c>
      <c r="G145" s="26"/>
      <c r="H145" s="59">
        <f t="shared" si="18"/>
        <v>7.04</v>
      </c>
      <c r="I145" s="59">
        <f t="shared" si="18"/>
        <v>7.04</v>
      </c>
      <c r="J145" s="59">
        <f t="shared" si="18"/>
        <v>7.04</v>
      </c>
    </row>
    <row r="146" spans="1:10" ht="60" customHeight="1">
      <c r="A146" s="217"/>
      <c r="B146" s="255" t="s">
        <v>292</v>
      </c>
      <c r="C146" s="210"/>
      <c r="D146" s="209" t="s">
        <v>13</v>
      </c>
      <c r="E146" s="209" t="s">
        <v>96</v>
      </c>
      <c r="F146" s="210" t="s">
        <v>174</v>
      </c>
      <c r="G146" s="210" t="s">
        <v>36</v>
      </c>
      <c r="H146" s="211">
        <f>H148</f>
        <v>7.04</v>
      </c>
      <c r="I146" s="211">
        <f>I148</f>
        <v>7.04</v>
      </c>
      <c r="J146" s="211">
        <f>J148</f>
        <v>7.04</v>
      </c>
    </row>
    <row r="147" spans="1:10" ht="30" customHeight="1">
      <c r="A147" s="38"/>
      <c r="B147" s="235" t="s">
        <v>53</v>
      </c>
      <c r="C147" s="31"/>
      <c r="D147" s="30" t="s">
        <v>13</v>
      </c>
      <c r="E147" s="30" t="s">
        <v>96</v>
      </c>
      <c r="F147" s="31" t="s">
        <v>174</v>
      </c>
      <c r="G147" s="31">
        <v>200</v>
      </c>
      <c r="H147" s="59">
        <f>H148</f>
        <v>7.04</v>
      </c>
      <c r="I147" s="59">
        <f>I148</f>
        <v>7.04</v>
      </c>
      <c r="J147" s="59">
        <f>J148</f>
        <v>7.04</v>
      </c>
    </row>
    <row r="148" spans="1:10" ht="30" customHeight="1">
      <c r="A148" s="38"/>
      <c r="B148" s="235" t="s">
        <v>54</v>
      </c>
      <c r="C148" s="31"/>
      <c r="D148" s="30" t="s">
        <v>13</v>
      </c>
      <c r="E148" s="30" t="s">
        <v>96</v>
      </c>
      <c r="F148" s="31" t="s">
        <v>174</v>
      </c>
      <c r="G148" s="34" t="s">
        <v>55</v>
      </c>
      <c r="H148" s="59">
        <f>7.1-0.06</f>
        <v>7.04</v>
      </c>
      <c r="I148" s="59">
        <f>7.1-0.06</f>
        <v>7.04</v>
      </c>
      <c r="J148" s="59">
        <f>7.1-0.06</f>
        <v>7.04</v>
      </c>
    </row>
    <row r="149" spans="1:10" s="2" customFormat="1" ht="15" customHeight="1">
      <c r="A149" s="19" t="s">
        <v>301</v>
      </c>
      <c r="B149" s="270" t="s">
        <v>14</v>
      </c>
      <c r="C149" s="41"/>
      <c r="D149" s="41" t="s">
        <v>15</v>
      </c>
      <c r="E149" s="41" t="s">
        <v>36</v>
      </c>
      <c r="F149" s="41" t="s">
        <v>36</v>
      </c>
      <c r="G149" s="41" t="s">
        <v>36</v>
      </c>
      <c r="H149" s="64">
        <f>H150+H191</f>
        <v>37978</v>
      </c>
      <c r="I149" s="64">
        <f>I150+I191</f>
        <v>8500</v>
      </c>
      <c r="J149" s="64">
        <f>J150+J191</f>
        <v>7200</v>
      </c>
    </row>
    <row r="150" spans="1:10" ht="15" customHeight="1">
      <c r="A150" s="22"/>
      <c r="B150" s="271" t="s">
        <v>105</v>
      </c>
      <c r="C150" s="23"/>
      <c r="D150" s="23" t="s">
        <v>15</v>
      </c>
      <c r="E150" s="23" t="s">
        <v>106</v>
      </c>
      <c r="F150" s="23" t="s">
        <v>36</v>
      </c>
      <c r="G150" s="23" t="s">
        <v>36</v>
      </c>
      <c r="H150" s="57">
        <f>H151+H171+H179+H185</f>
        <v>37050</v>
      </c>
      <c r="I150" s="57">
        <f>I151+I171+I179+I185</f>
        <v>8000</v>
      </c>
      <c r="J150" s="57">
        <f>J151+J171+J179+J185</f>
        <v>7000</v>
      </c>
    </row>
    <row r="151" spans="1:11" s="3" customFormat="1" ht="45" customHeight="1">
      <c r="A151" s="166"/>
      <c r="B151" s="273" t="s">
        <v>259</v>
      </c>
      <c r="C151" s="164"/>
      <c r="D151" s="164" t="s">
        <v>15</v>
      </c>
      <c r="E151" s="164" t="s">
        <v>106</v>
      </c>
      <c r="F151" s="164" t="s">
        <v>103</v>
      </c>
      <c r="G151" s="164"/>
      <c r="H151" s="158">
        <f>H152+H163</f>
        <v>28850</v>
      </c>
      <c r="I151" s="158">
        <f>I152+I163</f>
        <v>0</v>
      </c>
      <c r="J151" s="158">
        <f>J152+J163</f>
        <v>0</v>
      </c>
      <c r="K151" s="66"/>
    </row>
    <row r="152" spans="1:11" s="3" customFormat="1" ht="15" customHeight="1">
      <c r="A152" s="320"/>
      <c r="B152" s="277" t="s">
        <v>370</v>
      </c>
      <c r="C152" s="138"/>
      <c r="D152" s="138" t="s">
        <v>513</v>
      </c>
      <c r="E152" s="138" t="s">
        <v>514</v>
      </c>
      <c r="F152" s="138" t="s">
        <v>393</v>
      </c>
      <c r="G152" s="138"/>
      <c r="H152" s="201">
        <f>H153</f>
        <v>28850</v>
      </c>
      <c r="I152" s="201">
        <f>I153</f>
        <v>0</v>
      </c>
      <c r="J152" s="201">
        <f>J153</f>
        <v>0</v>
      </c>
      <c r="K152" s="66"/>
    </row>
    <row r="153" spans="1:11" ht="75" customHeight="1">
      <c r="A153" s="193"/>
      <c r="B153" s="274" t="s">
        <v>394</v>
      </c>
      <c r="C153" s="189"/>
      <c r="D153" s="189" t="s">
        <v>15</v>
      </c>
      <c r="E153" s="189" t="s">
        <v>106</v>
      </c>
      <c r="F153" s="189" t="s">
        <v>395</v>
      </c>
      <c r="G153" s="189"/>
      <c r="H153" s="194">
        <f>H154+H157+H160</f>
        <v>28850</v>
      </c>
      <c r="I153" s="194">
        <f>I154+I157+I160</f>
        <v>0</v>
      </c>
      <c r="J153" s="194">
        <f>J154+J157+J160</f>
        <v>0</v>
      </c>
      <c r="K153" s="67"/>
    </row>
    <row r="154" spans="1:11" ht="30" customHeight="1">
      <c r="A154" s="207"/>
      <c r="B154" s="255" t="s">
        <v>104</v>
      </c>
      <c r="C154" s="209"/>
      <c r="D154" s="209" t="s">
        <v>15</v>
      </c>
      <c r="E154" s="209" t="s">
        <v>106</v>
      </c>
      <c r="F154" s="209" t="s">
        <v>396</v>
      </c>
      <c r="G154" s="209"/>
      <c r="H154" s="215">
        <f>H156</f>
        <v>2100</v>
      </c>
      <c r="I154" s="215">
        <f>I156</f>
        <v>0</v>
      </c>
      <c r="J154" s="215">
        <f>J156</f>
        <v>0</v>
      </c>
      <c r="K154" s="67"/>
    </row>
    <row r="155" spans="1:11" ht="30" customHeight="1">
      <c r="A155" s="28"/>
      <c r="B155" s="235" t="s">
        <v>53</v>
      </c>
      <c r="C155" s="30"/>
      <c r="D155" s="30" t="s">
        <v>15</v>
      </c>
      <c r="E155" s="30" t="s">
        <v>106</v>
      </c>
      <c r="F155" s="30" t="s">
        <v>396</v>
      </c>
      <c r="G155" s="30" t="s">
        <v>67</v>
      </c>
      <c r="H155" s="60">
        <f>H156</f>
        <v>2100</v>
      </c>
      <c r="I155" s="60">
        <f>I156</f>
        <v>0</v>
      </c>
      <c r="J155" s="60">
        <f>J156</f>
        <v>0</v>
      </c>
      <c r="K155" s="67"/>
    </row>
    <row r="156" spans="1:11" ht="30" customHeight="1">
      <c r="A156" s="28"/>
      <c r="B156" s="235" t="s">
        <v>54</v>
      </c>
      <c r="C156" s="30"/>
      <c r="D156" s="30" t="s">
        <v>15</v>
      </c>
      <c r="E156" s="30" t="s">
        <v>106</v>
      </c>
      <c r="F156" s="30" t="s">
        <v>396</v>
      </c>
      <c r="G156" s="30" t="s">
        <v>55</v>
      </c>
      <c r="H156" s="299">
        <f>1000+1000+100</f>
        <v>2100</v>
      </c>
      <c r="I156" s="299">
        <v>0</v>
      </c>
      <c r="J156" s="299">
        <v>0</v>
      </c>
      <c r="K156" s="67"/>
    </row>
    <row r="157" spans="1:11" ht="30" customHeight="1">
      <c r="A157" s="207"/>
      <c r="B157" s="255" t="s">
        <v>107</v>
      </c>
      <c r="C157" s="209"/>
      <c r="D157" s="209" t="s">
        <v>15</v>
      </c>
      <c r="E157" s="209" t="s">
        <v>106</v>
      </c>
      <c r="F157" s="209" t="s">
        <v>397</v>
      </c>
      <c r="G157" s="209"/>
      <c r="H157" s="215">
        <f>H159</f>
        <v>26750</v>
      </c>
      <c r="I157" s="215">
        <f>I159</f>
        <v>0</v>
      </c>
      <c r="J157" s="215">
        <f>J159</f>
        <v>0</v>
      </c>
      <c r="K157" s="67"/>
    </row>
    <row r="158" spans="1:11" ht="30" customHeight="1">
      <c r="A158" s="28"/>
      <c r="B158" s="235" t="s">
        <v>53</v>
      </c>
      <c r="C158" s="30"/>
      <c r="D158" s="30" t="s">
        <v>15</v>
      </c>
      <c r="E158" s="30" t="s">
        <v>106</v>
      </c>
      <c r="F158" s="30" t="s">
        <v>397</v>
      </c>
      <c r="G158" s="30" t="s">
        <v>67</v>
      </c>
      <c r="H158" s="60">
        <f>H159</f>
        <v>26750</v>
      </c>
      <c r="I158" s="60">
        <f>I159</f>
        <v>0</v>
      </c>
      <c r="J158" s="60">
        <f>J159</f>
        <v>0</v>
      </c>
      <c r="K158" s="67"/>
    </row>
    <row r="159" spans="1:11" ht="30" customHeight="1">
      <c r="A159" s="28"/>
      <c r="B159" s="235" t="s">
        <v>54</v>
      </c>
      <c r="C159" s="30"/>
      <c r="D159" s="30" t="s">
        <v>15</v>
      </c>
      <c r="E159" s="30" t="s">
        <v>106</v>
      </c>
      <c r="F159" s="30" t="s">
        <v>397</v>
      </c>
      <c r="G159" s="30" t="s">
        <v>55</v>
      </c>
      <c r="H159" s="60">
        <f>4000+150+100+1000+20000+1500</f>
        <v>26750</v>
      </c>
      <c r="I159" s="60">
        <v>0</v>
      </c>
      <c r="J159" s="60">
        <v>0</v>
      </c>
      <c r="K159" s="67"/>
    </row>
    <row r="160" spans="1:11" ht="45" customHeight="1" hidden="1">
      <c r="A160" s="207"/>
      <c r="B160" s="255" t="s">
        <v>108</v>
      </c>
      <c r="C160" s="209"/>
      <c r="D160" s="209" t="s">
        <v>15</v>
      </c>
      <c r="E160" s="209" t="s">
        <v>106</v>
      </c>
      <c r="F160" s="209" t="s">
        <v>398</v>
      </c>
      <c r="G160" s="209"/>
      <c r="H160" s="215">
        <f>H162</f>
        <v>0</v>
      </c>
      <c r="I160" s="215">
        <f>I162</f>
        <v>0</v>
      </c>
      <c r="J160" s="215">
        <f>J162</f>
        <v>0</v>
      </c>
      <c r="K160" s="67"/>
    </row>
    <row r="161" spans="1:11" ht="30" customHeight="1" hidden="1">
      <c r="A161" s="28"/>
      <c r="B161" s="235" t="s">
        <v>53</v>
      </c>
      <c r="C161" s="30"/>
      <c r="D161" s="30" t="s">
        <v>15</v>
      </c>
      <c r="E161" s="30" t="s">
        <v>106</v>
      </c>
      <c r="F161" s="30" t="s">
        <v>398</v>
      </c>
      <c r="G161" s="30" t="s">
        <v>67</v>
      </c>
      <c r="H161" s="60">
        <f>H162</f>
        <v>0</v>
      </c>
      <c r="I161" s="60">
        <f>I162</f>
        <v>0</v>
      </c>
      <c r="J161" s="60">
        <f>J162</f>
        <v>0</v>
      </c>
      <c r="K161" s="67"/>
    </row>
    <row r="162" spans="1:11" ht="30" customHeight="1" hidden="1">
      <c r="A162" s="28"/>
      <c r="B162" s="235" t="s">
        <v>54</v>
      </c>
      <c r="C162" s="30"/>
      <c r="D162" s="30" t="s">
        <v>15</v>
      </c>
      <c r="E162" s="30" t="s">
        <v>106</v>
      </c>
      <c r="F162" s="30" t="s">
        <v>398</v>
      </c>
      <c r="G162" s="30" t="s">
        <v>55</v>
      </c>
      <c r="H162" s="60">
        <v>0</v>
      </c>
      <c r="I162" s="60">
        <v>0</v>
      </c>
      <c r="J162" s="60">
        <v>0</v>
      </c>
      <c r="K162" s="67"/>
    </row>
    <row r="163" spans="1:11" ht="15" customHeight="1" hidden="1">
      <c r="A163" s="320"/>
      <c r="B163" s="277" t="s">
        <v>400</v>
      </c>
      <c r="C163" s="138"/>
      <c r="D163" s="138" t="s">
        <v>513</v>
      </c>
      <c r="E163" s="138" t="s">
        <v>514</v>
      </c>
      <c r="F163" s="138" t="s">
        <v>399</v>
      </c>
      <c r="G163" s="138"/>
      <c r="H163" s="201">
        <f>H164</f>
        <v>0</v>
      </c>
      <c r="I163" s="201">
        <f>I164</f>
        <v>0</v>
      </c>
      <c r="J163" s="201">
        <f>J164</f>
        <v>0</v>
      </c>
      <c r="K163" s="67"/>
    </row>
    <row r="164" spans="1:11" ht="30" customHeight="1" hidden="1">
      <c r="A164" s="193"/>
      <c r="B164" s="274" t="s">
        <v>402</v>
      </c>
      <c r="C164" s="189"/>
      <c r="D164" s="189" t="s">
        <v>15</v>
      </c>
      <c r="E164" s="189" t="s">
        <v>106</v>
      </c>
      <c r="F164" s="189" t="s">
        <v>401</v>
      </c>
      <c r="G164" s="189"/>
      <c r="H164" s="194">
        <f>H165+H168</f>
        <v>0</v>
      </c>
      <c r="I164" s="194">
        <f>I165+I168</f>
        <v>0</v>
      </c>
      <c r="J164" s="194">
        <f>J165+J168</f>
        <v>0</v>
      </c>
      <c r="K164" s="67"/>
    </row>
    <row r="165" spans="1:11" ht="30" customHeight="1" hidden="1">
      <c r="A165" s="207"/>
      <c r="B165" s="255" t="s">
        <v>521</v>
      </c>
      <c r="C165" s="209"/>
      <c r="D165" s="209" t="s">
        <v>15</v>
      </c>
      <c r="E165" s="209" t="s">
        <v>106</v>
      </c>
      <c r="F165" s="209" t="s">
        <v>403</v>
      </c>
      <c r="G165" s="209"/>
      <c r="H165" s="215">
        <f aca="true" t="shared" si="19" ref="H165:J169">H166</f>
        <v>0</v>
      </c>
      <c r="I165" s="215">
        <f t="shared" si="19"/>
        <v>0</v>
      </c>
      <c r="J165" s="215">
        <f t="shared" si="19"/>
        <v>0</v>
      </c>
      <c r="K165" s="67"/>
    </row>
    <row r="166" spans="1:11" ht="30" customHeight="1" hidden="1">
      <c r="A166" s="28"/>
      <c r="B166" s="235" t="s">
        <v>53</v>
      </c>
      <c r="C166" s="30"/>
      <c r="D166" s="30" t="s">
        <v>15</v>
      </c>
      <c r="E166" s="30" t="s">
        <v>106</v>
      </c>
      <c r="F166" s="30" t="s">
        <v>403</v>
      </c>
      <c r="G166" s="30" t="s">
        <v>67</v>
      </c>
      <c r="H166" s="60">
        <f t="shared" si="19"/>
        <v>0</v>
      </c>
      <c r="I166" s="60">
        <f t="shared" si="19"/>
        <v>0</v>
      </c>
      <c r="J166" s="60">
        <f t="shared" si="19"/>
        <v>0</v>
      </c>
      <c r="K166" s="67"/>
    </row>
    <row r="167" spans="1:11" ht="30" customHeight="1" hidden="1">
      <c r="A167" s="28"/>
      <c r="B167" s="235" t="s">
        <v>54</v>
      </c>
      <c r="C167" s="30"/>
      <c r="D167" s="30" t="s">
        <v>15</v>
      </c>
      <c r="E167" s="30" t="s">
        <v>106</v>
      </c>
      <c r="F167" s="30" t="s">
        <v>403</v>
      </c>
      <c r="G167" s="30" t="s">
        <v>55</v>
      </c>
      <c r="H167" s="299">
        <f>700-700</f>
        <v>0</v>
      </c>
      <c r="I167" s="299">
        <v>0</v>
      </c>
      <c r="J167" s="299">
        <v>0</v>
      </c>
      <c r="K167" s="67"/>
    </row>
    <row r="168" spans="1:11" ht="45" customHeight="1" hidden="1">
      <c r="A168" s="207"/>
      <c r="B168" s="255" t="s">
        <v>314</v>
      </c>
      <c r="C168" s="209"/>
      <c r="D168" s="209" t="s">
        <v>15</v>
      </c>
      <c r="E168" s="209" t="s">
        <v>106</v>
      </c>
      <c r="F168" s="209" t="s">
        <v>404</v>
      </c>
      <c r="G168" s="209"/>
      <c r="H168" s="215">
        <f t="shared" si="19"/>
        <v>0</v>
      </c>
      <c r="I168" s="215">
        <f t="shared" si="19"/>
        <v>0</v>
      </c>
      <c r="J168" s="215">
        <f t="shared" si="19"/>
        <v>0</v>
      </c>
      <c r="K168" s="67"/>
    </row>
    <row r="169" spans="1:11" ht="30" customHeight="1" hidden="1">
      <c r="A169" s="28"/>
      <c r="B169" s="235" t="s">
        <v>53</v>
      </c>
      <c r="C169" s="30"/>
      <c r="D169" s="30" t="s">
        <v>15</v>
      </c>
      <c r="E169" s="30" t="s">
        <v>106</v>
      </c>
      <c r="F169" s="30" t="s">
        <v>404</v>
      </c>
      <c r="G169" s="30" t="s">
        <v>67</v>
      </c>
      <c r="H169" s="60">
        <f t="shared" si="19"/>
        <v>0</v>
      </c>
      <c r="I169" s="60">
        <f t="shared" si="19"/>
        <v>0</v>
      </c>
      <c r="J169" s="60">
        <f t="shared" si="19"/>
        <v>0</v>
      </c>
      <c r="K169" s="67"/>
    </row>
    <row r="170" spans="1:11" ht="30" customHeight="1" hidden="1">
      <c r="A170" s="28"/>
      <c r="B170" s="235" t="s">
        <v>54</v>
      </c>
      <c r="C170" s="30"/>
      <c r="D170" s="30" t="s">
        <v>15</v>
      </c>
      <c r="E170" s="30" t="s">
        <v>106</v>
      </c>
      <c r="F170" s="30" t="s">
        <v>404</v>
      </c>
      <c r="G170" s="30" t="s">
        <v>55</v>
      </c>
      <c r="H170" s="299">
        <f>2000-2000</f>
        <v>0</v>
      </c>
      <c r="I170" s="60">
        <v>0</v>
      </c>
      <c r="J170" s="60">
        <v>0</v>
      </c>
      <c r="K170" s="67"/>
    </row>
    <row r="171" spans="1:11" ht="75" customHeight="1" hidden="1">
      <c r="A171" s="179"/>
      <c r="B171" s="273" t="s">
        <v>249</v>
      </c>
      <c r="C171" s="164"/>
      <c r="D171" s="164" t="s">
        <v>15</v>
      </c>
      <c r="E171" s="164" t="s">
        <v>106</v>
      </c>
      <c r="F171" s="164" t="s">
        <v>253</v>
      </c>
      <c r="G171" s="164"/>
      <c r="H171" s="173">
        <f>H172</f>
        <v>0</v>
      </c>
      <c r="I171" s="173">
        <f>I172</f>
        <v>0</v>
      </c>
      <c r="J171" s="173">
        <f>J172</f>
        <v>0</v>
      </c>
      <c r="K171" s="67"/>
    </row>
    <row r="172" spans="1:11" ht="30" customHeight="1" hidden="1">
      <c r="A172" s="193"/>
      <c r="B172" s="274" t="s">
        <v>250</v>
      </c>
      <c r="C172" s="189"/>
      <c r="D172" s="189" t="s">
        <v>15</v>
      </c>
      <c r="E172" s="189" t="s">
        <v>106</v>
      </c>
      <c r="F172" s="189" t="s">
        <v>252</v>
      </c>
      <c r="G172" s="189"/>
      <c r="H172" s="194">
        <f>H173+H176</f>
        <v>0</v>
      </c>
      <c r="I172" s="194">
        <f>I173+I176</f>
        <v>0</v>
      </c>
      <c r="J172" s="194">
        <f>J173+J176</f>
        <v>0</v>
      </c>
      <c r="K172" s="67"/>
    </row>
    <row r="173" spans="1:11" ht="30" customHeight="1" hidden="1">
      <c r="A173" s="207"/>
      <c r="B173" s="255" t="s">
        <v>107</v>
      </c>
      <c r="C173" s="209"/>
      <c r="D173" s="209" t="s">
        <v>15</v>
      </c>
      <c r="E173" s="209" t="s">
        <v>106</v>
      </c>
      <c r="F173" s="209" t="s">
        <v>341</v>
      </c>
      <c r="G173" s="209"/>
      <c r="H173" s="215">
        <f>H175</f>
        <v>0</v>
      </c>
      <c r="I173" s="215">
        <f>I175</f>
        <v>0</v>
      </c>
      <c r="J173" s="215">
        <f>J175</f>
        <v>0</v>
      </c>
      <c r="K173" s="67"/>
    </row>
    <row r="174" spans="1:11" ht="30" customHeight="1" hidden="1">
      <c r="A174" s="28"/>
      <c r="B174" s="235" t="s">
        <v>53</v>
      </c>
      <c r="C174" s="30"/>
      <c r="D174" s="30" t="s">
        <v>15</v>
      </c>
      <c r="E174" s="30" t="s">
        <v>106</v>
      </c>
      <c r="F174" s="30" t="s">
        <v>341</v>
      </c>
      <c r="G174" s="30" t="s">
        <v>67</v>
      </c>
      <c r="H174" s="60">
        <f>H175</f>
        <v>0</v>
      </c>
      <c r="I174" s="60">
        <f>I175</f>
        <v>0</v>
      </c>
      <c r="J174" s="60">
        <f>J175</f>
        <v>0</v>
      </c>
      <c r="K174" s="67"/>
    </row>
    <row r="175" spans="1:11" ht="30" customHeight="1" hidden="1">
      <c r="A175" s="28"/>
      <c r="B175" s="235" t="s">
        <v>54</v>
      </c>
      <c r="C175" s="30"/>
      <c r="D175" s="30" t="s">
        <v>15</v>
      </c>
      <c r="E175" s="30" t="s">
        <v>106</v>
      </c>
      <c r="F175" s="30" t="s">
        <v>341</v>
      </c>
      <c r="G175" s="30" t="s">
        <v>55</v>
      </c>
      <c r="H175" s="60">
        <v>0</v>
      </c>
      <c r="I175" s="60">
        <v>0</v>
      </c>
      <c r="J175" s="60">
        <v>0</v>
      </c>
      <c r="K175" s="67"/>
    </row>
    <row r="176" spans="1:11" ht="75" customHeight="1" hidden="1">
      <c r="A176" s="207"/>
      <c r="B176" s="255" t="s">
        <v>287</v>
      </c>
      <c r="C176" s="209"/>
      <c r="D176" s="209" t="s">
        <v>15</v>
      </c>
      <c r="E176" s="209" t="s">
        <v>106</v>
      </c>
      <c r="F176" s="209" t="s">
        <v>251</v>
      </c>
      <c r="G176" s="209"/>
      <c r="H176" s="215">
        <f>H178</f>
        <v>0</v>
      </c>
      <c r="I176" s="215">
        <f>I178</f>
        <v>0</v>
      </c>
      <c r="J176" s="215">
        <f>J178</f>
        <v>0</v>
      </c>
      <c r="K176" s="67"/>
    </row>
    <row r="177" spans="1:11" ht="30" customHeight="1" hidden="1">
      <c r="A177" s="28"/>
      <c r="B177" s="235" t="s">
        <v>53</v>
      </c>
      <c r="C177" s="30"/>
      <c r="D177" s="30" t="s">
        <v>15</v>
      </c>
      <c r="E177" s="30" t="s">
        <v>106</v>
      </c>
      <c r="F177" s="30" t="s">
        <v>251</v>
      </c>
      <c r="G177" s="30" t="s">
        <v>67</v>
      </c>
      <c r="H177" s="60">
        <f>H178</f>
        <v>0</v>
      </c>
      <c r="I177" s="60">
        <f>I178</f>
        <v>0</v>
      </c>
      <c r="J177" s="60">
        <f>J178</f>
        <v>0</v>
      </c>
      <c r="K177" s="67"/>
    </row>
    <row r="178" spans="1:11" ht="30" customHeight="1" hidden="1">
      <c r="A178" s="28"/>
      <c r="B178" s="235" t="s">
        <v>54</v>
      </c>
      <c r="C178" s="30"/>
      <c r="D178" s="30" t="s">
        <v>15</v>
      </c>
      <c r="E178" s="30" t="s">
        <v>106</v>
      </c>
      <c r="F178" s="30" t="s">
        <v>251</v>
      </c>
      <c r="G178" s="30" t="s">
        <v>55</v>
      </c>
      <c r="H178" s="60">
        <v>0</v>
      </c>
      <c r="I178" s="60">
        <v>0</v>
      </c>
      <c r="J178" s="60">
        <v>0</v>
      </c>
      <c r="K178" s="67"/>
    </row>
    <row r="179" spans="1:11" ht="45" customHeight="1">
      <c r="A179" s="179"/>
      <c r="B179" s="273" t="s">
        <v>310</v>
      </c>
      <c r="C179" s="164"/>
      <c r="D179" s="164" t="s">
        <v>15</v>
      </c>
      <c r="E179" s="164" t="s">
        <v>106</v>
      </c>
      <c r="F179" s="164" t="s">
        <v>272</v>
      </c>
      <c r="G179" s="164"/>
      <c r="H179" s="173">
        <f>H180</f>
        <v>8200</v>
      </c>
      <c r="I179" s="173">
        <f>I181</f>
        <v>8000</v>
      </c>
      <c r="J179" s="173">
        <f>J181</f>
        <v>0</v>
      </c>
      <c r="K179" s="67"/>
    </row>
    <row r="180" spans="1:11" ht="15" customHeight="1">
      <c r="A180" s="204"/>
      <c r="B180" s="277" t="s">
        <v>370</v>
      </c>
      <c r="C180" s="138"/>
      <c r="D180" s="138" t="s">
        <v>15</v>
      </c>
      <c r="E180" s="138" t="s">
        <v>106</v>
      </c>
      <c r="F180" s="138" t="s">
        <v>451</v>
      </c>
      <c r="G180" s="138"/>
      <c r="H180" s="205">
        <f>H181</f>
        <v>8200</v>
      </c>
      <c r="I180" s="205">
        <f>I181</f>
        <v>8000</v>
      </c>
      <c r="J180" s="205">
        <f>J181</f>
        <v>0</v>
      </c>
      <c r="K180" s="67"/>
    </row>
    <row r="181" spans="1:11" ht="30" customHeight="1">
      <c r="A181" s="193"/>
      <c r="B181" s="274" t="s">
        <v>453</v>
      </c>
      <c r="C181" s="189"/>
      <c r="D181" s="189" t="s">
        <v>15</v>
      </c>
      <c r="E181" s="189" t="s">
        <v>106</v>
      </c>
      <c r="F181" s="189" t="s">
        <v>452</v>
      </c>
      <c r="G181" s="189"/>
      <c r="H181" s="194">
        <f>H182</f>
        <v>8200</v>
      </c>
      <c r="I181" s="194">
        <f>I182</f>
        <v>8000</v>
      </c>
      <c r="J181" s="194">
        <f>J182</f>
        <v>0</v>
      </c>
      <c r="K181" s="67"/>
    </row>
    <row r="182" spans="1:11" ht="45" customHeight="1">
      <c r="A182" s="207"/>
      <c r="B182" s="255" t="s">
        <v>108</v>
      </c>
      <c r="C182" s="209"/>
      <c r="D182" s="209" t="s">
        <v>15</v>
      </c>
      <c r="E182" s="209" t="s">
        <v>106</v>
      </c>
      <c r="F182" s="209" t="s">
        <v>454</v>
      </c>
      <c r="G182" s="209"/>
      <c r="H182" s="215">
        <f>H184</f>
        <v>8200</v>
      </c>
      <c r="I182" s="215">
        <f>I184</f>
        <v>8000</v>
      </c>
      <c r="J182" s="215">
        <f>J184</f>
        <v>0</v>
      </c>
      <c r="K182" s="67"/>
    </row>
    <row r="183" spans="1:11" ht="30" customHeight="1">
      <c r="A183" s="28"/>
      <c r="B183" s="235" t="s">
        <v>53</v>
      </c>
      <c r="C183" s="30"/>
      <c r="D183" s="30" t="s">
        <v>15</v>
      </c>
      <c r="E183" s="30" t="s">
        <v>106</v>
      </c>
      <c r="F183" s="30" t="s">
        <v>454</v>
      </c>
      <c r="G183" s="30" t="s">
        <v>67</v>
      </c>
      <c r="H183" s="60">
        <f>H184</f>
        <v>8200</v>
      </c>
      <c r="I183" s="60">
        <f>I184</f>
        <v>8000</v>
      </c>
      <c r="J183" s="60">
        <f>J184</f>
        <v>0</v>
      </c>
      <c r="K183" s="67"/>
    </row>
    <row r="184" spans="1:11" ht="30" customHeight="1">
      <c r="A184" s="28"/>
      <c r="B184" s="235" t="s">
        <v>54</v>
      </c>
      <c r="C184" s="30"/>
      <c r="D184" s="30" t="s">
        <v>15</v>
      </c>
      <c r="E184" s="30" t="s">
        <v>106</v>
      </c>
      <c r="F184" s="30" t="s">
        <v>454</v>
      </c>
      <c r="G184" s="30" t="s">
        <v>55</v>
      </c>
      <c r="H184" s="60">
        <f>8000+100+100</f>
        <v>8200</v>
      </c>
      <c r="I184" s="60">
        <v>8000</v>
      </c>
      <c r="J184" s="60">
        <v>0</v>
      </c>
      <c r="K184" s="67"/>
    </row>
    <row r="185" spans="1:11" ht="45" customHeight="1">
      <c r="A185" s="167"/>
      <c r="B185" s="276" t="s">
        <v>276</v>
      </c>
      <c r="C185" s="168"/>
      <c r="D185" s="161" t="s">
        <v>15</v>
      </c>
      <c r="E185" s="161" t="s">
        <v>106</v>
      </c>
      <c r="F185" s="161" t="s">
        <v>199</v>
      </c>
      <c r="G185" s="152"/>
      <c r="H185" s="154">
        <f aca="true" t="shared" si="20" ref="H185:J186">H186</f>
        <v>0</v>
      </c>
      <c r="I185" s="154">
        <f t="shared" si="20"/>
        <v>0</v>
      </c>
      <c r="J185" s="154">
        <f t="shared" si="20"/>
        <v>7000</v>
      </c>
      <c r="K185" s="67"/>
    </row>
    <row r="186" spans="1:11" ht="15" customHeight="1">
      <c r="A186" s="47"/>
      <c r="B186" s="235" t="s">
        <v>151</v>
      </c>
      <c r="C186" s="34"/>
      <c r="D186" s="30" t="s">
        <v>15</v>
      </c>
      <c r="E186" s="30" t="s">
        <v>106</v>
      </c>
      <c r="F186" s="34" t="s">
        <v>200</v>
      </c>
      <c r="G186" s="30"/>
      <c r="H186" s="60">
        <f t="shared" si="20"/>
        <v>0</v>
      </c>
      <c r="I186" s="60">
        <f t="shared" si="20"/>
        <v>0</v>
      </c>
      <c r="J186" s="60">
        <f t="shared" si="20"/>
        <v>7000</v>
      </c>
      <c r="K186" s="67"/>
    </row>
    <row r="187" spans="1:11" ht="15" customHeight="1">
      <c r="A187" s="47"/>
      <c r="B187" s="235" t="s">
        <v>151</v>
      </c>
      <c r="C187" s="34"/>
      <c r="D187" s="30" t="s">
        <v>15</v>
      </c>
      <c r="E187" s="30" t="s">
        <v>106</v>
      </c>
      <c r="F187" s="34" t="s">
        <v>201</v>
      </c>
      <c r="G187" s="30"/>
      <c r="H187" s="60">
        <f>H188</f>
        <v>0</v>
      </c>
      <c r="I187" s="60">
        <f>I188</f>
        <v>0</v>
      </c>
      <c r="J187" s="60">
        <f>J188</f>
        <v>7000</v>
      </c>
      <c r="K187" s="67"/>
    </row>
    <row r="188" spans="1:11" ht="30" customHeight="1">
      <c r="A188" s="207"/>
      <c r="B188" s="255" t="s">
        <v>107</v>
      </c>
      <c r="C188" s="209"/>
      <c r="D188" s="209" t="s">
        <v>15</v>
      </c>
      <c r="E188" s="209" t="s">
        <v>106</v>
      </c>
      <c r="F188" s="218" t="s">
        <v>536</v>
      </c>
      <c r="G188" s="209"/>
      <c r="H188" s="215">
        <f aca="true" t="shared" si="21" ref="H188:J189">H189</f>
        <v>0</v>
      </c>
      <c r="I188" s="215">
        <f t="shared" si="21"/>
        <v>0</v>
      </c>
      <c r="J188" s="215">
        <f t="shared" si="21"/>
        <v>7000</v>
      </c>
      <c r="K188" s="67"/>
    </row>
    <row r="189" spans="1:11" ht="30" customHeight="1">
      <c r="A189" s="28"/>
      <c r="B189" s="235" t="s">
        <v>53</v>
      </c>
      <c r="C189" s="30"/>
      <c r="D189" s="30" t="s">
        <v>15</v>
      </c>
      <c r="E189" s="30" t="s">
        <v>106</v>
      </c>
      <c r="F189" s="34" t="s">
        <v>536</v>
      </c>
      <c r="G189" s="30" t="s">
        <v>67</v>
      </c>
      <c r="H189" s="60">
        <f t="shared" si="21"/>
        <v>0</v>
      </c>
      <c r="I189" s="60">
        <f t="shared" si="21"/>
        <v>0</v>
      </c>
      <c r="J189" s="60">
        <f t="shared" si="21"/>
        <v>7000</v>
      </c>
      <c r="K189" s="67"/>
    </row>
    <row r="190" spans="1:11" ht="30" customHeight="1">
      <c r="A190" s="28"/>
      <c r="B190" s="235" t="s">
        <v>54</v>
      </c>
      <c r="C190" s="30"/>
      <c r="D190" s="30" t="s">
        <v>15</v>
      </c>
      <c r="E190" s="30" t="s">
        <v>106</v>
      </c>
      <c r="F190" s="34" t="s">
        <v>536</v>
      </c>
      <c r="G190" s="30" t="s">
        <v>55</v>
      </c>
      <c r="H190" s="60">
        <v>0</v>
      </c>
      <c r="I190" s="60">
        <v>0</v>
      </c>
      <c r="J190" s="60">
        <v>7000</v>
      </c>
      <c r="K190" s="67"/>
    </row>
    <row r="191" spans="1:10" ht="15" customHeight="1">
      <c r="A191" s="22"/>
      <c r="B191" s="271" t="s">
        <v>125</v>
      </c>
      <c r="C191" s="23"/>
      <c r="D191" s="23" t="s">
        <v>15</v>
      </c>
      <c r="E191" s="23" t="s">
        <v>126</v>
      </c>
      <c r="F191" s="23" t="s">
        <v>36</v>
      </c>
      <c r="G191" s="23" t="s">
        <v>36</v>
      </c>
      <c r="H191" s="57">
        <f>H192+H201+H207</f>
        <v>928</v>
      </c>
      <c r="I191" s="57">
        <f>I192+I201+I207</f>
        <v>500</v>
      </c>
      <c r="J191" s="57">
        <f>J192+J201+J207</f>
        <v>200</v>
      </c>
    </row>
    <row r="192" spans="1:11" s="3" customFormat="1" ht="60" customHeight="1">
      <c r="A192" s="166"/>
      <c r="B192" s="273" t="s">
        <v>317</v>
      </c>
      <c r="C192" s="164"/>
      <c r="D192" s="164" t="s">
        <v>15</v>
      </c>
      <c r="E192" s="164" t="s">
        <v>126</v>
      </c>
      <c r="F192" s="164" t="s">
        <v>121</v>
      </c>
      <c r="G192" s="164"/>
      <c r="H192" s="158">
        <f aca="true" t="shared" si="22" ref="H192:J193">H193</f>
        <v>750</v>
      </c>
      <c r="I192" s="158">
        <f t="shared" si="22"/>
        <v>300</v>
      </c>
      <c r="J192" s="158">
        <f t="shared" si="22"/>
        <v>0</v>
      </c>
      <c r="K192" s="66"/>
    </row>
    <row r="193" spans="1:11" s="3" customFormat="1" ht="15" customHeight="1">
      <c r="A193" s="320"/>
      <c r="B193" s="277" t="s">
        <v>370</v>
      </c>
      <c r="C193" s="138"/>
      <c r="D193" s="138" t="s">
        <v>15</v>
      </c>
      <c r="E193" s="138" t="s">
        <v>126</v>
      </c>
      <c r="F193" s="138" t="s">
        <v>419</v>
      </c>
      <c r="G193" s="138"/>
      <c r="H193" s="201">
        <f t="shared" si="22"/>
        <v>750</v>
      </c>
      <c r="I193" s="201">
        <f t="shared" si="22"/>
        <v>300</v>
      </c>
      <c r="J193" s="201">
        <f t="shared" si="22"/>
        <v>0</v>
      </c>
      <c r="K193" s="66"/>
    </row>
    <row r="194" spans="1:11" s="3" customFormat="1" ht="30" customHeight="1">
      <c r="A194" s="195"/>
      <c r="B194" s="274" t="s">
        <v>420</v>
      </c>
      <c r="C194" s="192"/>
      <c r="D194" s="189" t="s">
        <v>15</v>
      </c>
      <c r="E194" s="189" t="s">
        <v>126</v>
      </c>
      <c r="F194" s="189" t="s">
        <v>421</v>
      </c>
      <c r="G194" s="189"/>
      <c r="H194" s="194">
        <f>H195+H198</f>
        <v>750</v>
      </c>
      <c r="I194" s="194">
        <f>I195+I198</f>
        <v>300</v>
      </c>
      <c r="J194" s="194">
        <f>J195+J198</f>
        <v>0</v>
      </c>
      <c r="K194" s="66"/>
    </row>
    <row r="195" spans="1:11" ht="15" customHeight="1">
      <c r="A195" s="207"/>
      <c r="B195" s="255" t="s">
        <v>123</v>
      </c>
      <c r="C195" s="209"/>
      <c r="D195" s="209" t="s">
        <v>15</v>
      </c>
      <c r="E195" s="209" t="s">
        <v>126</v>
      </c>
      <c r="F195" s="209" t="s">
        <v>422</v>
      </c>
      <c r="G195" s="209"/>
      <c r="H195" s="215">
        <f>H197</f>
        <v>450</v>
      </c>
      <c r="I195" s="215">
        <f>I197</f>
        <v>300</v>
      </c>
      <c r="J195" s="215">
        <f>J197</f>
        <v>0</v>
      </c>
      <c r="K195" s="67"/>
    </row>
    <row r="196" spans="1:11" ht="30" customHeight="1">
      <c r="A196" s="28"/>
      <c r="B196" s="235" t="s">
        <v>53</v>
      </c>
      <c r="C196" s="30"/>
      <c r="D196" s="30" t="s">
        <v>15</v>
      </c>
      <c r="E196" s="30" t="s">
        <v>126</v>
      </c>
      <c r="F196" s="30" t="s">
        <v>422</v>
      </c>
      <c r="G196" s="30" t="s">
        <v>67</v>
      </c>
      <c r="H196" s="60">
        <f>H197</f>
        <v>450</v>
      </c>
      <c r="I196" s="60">
        <f>I197</f>
        <v>300</v>
      </c>
      <c r="J196" s="60">
        <f>J197</f>
        <v>0</v>
      </c>
      <c r="K196" s="67"/>
    </row>
    <row r="197" spans="1:11" ht="30" customHeight="1">
      <c r="A197" s="28"/>
      <c r="B197" s="235" t="s">
        <v>54</v>
      </c>
      <c r="C197" s="30"/>
      <c r="D197" s="30" t="s">
        <v>15</v>
      </c>
      <c r="E197" s="30" t="s">
        <v>126</v>
      </c>
      <c r="F197" s="30" t="s">
        <v>422</v>
      </c>
      <c r="G197" s="30" t="s">
        <v>55</v>
      </c>
      <c r="H197" s="60">
        <v>450</v>
      </c>
      <c r="I197" s="60">
        <v>300</v>
      </c>
      <c r="J197" s="60">
        <v>0</v>
      </c>
      <c r="K197" s="67"/>
    </row>
    <row r="198" spans="1:11" ht="30" customHeight="1">
      <c r="A198" s="207"/>
      <c r="B198" s="255" t="s">
        <v>127</v>
      </c>
      <c r="C198" s="209"/>
      <c r="D198" s="209" t="s">
        <v>15</v>
      </c>
      <c r="E198" s="209" t="s">
        <v>126</v>
      </c>
      <c r="F198" s="209" t="s">
        <v>423</v>
      </c>
      <c r="G198" s="209"/>
      <c r="H198" s="215">
        <f>H200</f>
        <v>300</v>
      </c>
      <c r="I198" s="215">
        <f>I200</f>
        <v>0</v>
      </c>
      <c r="J198" s="215">
        <f>J200</f>
        <v>0</v>
      </c>
      <c r="K198" s="67"/>
    </row>
    <row r="199" spans="1:11" ht="30" customHeight="1">
      <c r="A199" s="28"/>
      <c r="B199" s="235" t="s">
        <v>53</v>
      </c>
      <c r="C199" s="30"/>
      <c r="D199" s="30" t="s">
        <v>15</v>
      </c>
      <c r="E199" s="30" t="s">
        <v>126</v>
      </c>
      <c r="F199" s="30" t="s">
        <v>423</v>
      </c>
      <c r="G199" s="30" t="s">
        <v>67</v>
      </c>
      <c r="H199" s="60">
        <f>H200</f>
        <v>300</v>
      </c>
      <c r="I199" s="60">
        <f>I200</f>
        <v>0</v>
      </c>
      <c r="J199" s="60">
        <f>J200</f>
        <v>0</v>
      </c>
      <c r="K199" s="67"/>
    </row>
    <row r="200" spans="1:11" ht="30" customHeight="1">
      <c r="A200" s="28"/>
      <c r="B200" s="235" t="s">
        <v>54</v>
      </c>
      <c r="C200" s="30"/>
      <c r="D200" s="30" t="s">
        <v>15</v>
      </c>
      <c r="E200" s="30" t="s">
        <v>126</v>
      </c>
      <c r="F200" s="30" t="s">
        <v>423</v>
      </c>
      <c r="G200" s="30" t="s">
        <v>55</v>
      </c>
      <c r="H200" s="60">
        <v>300</v>
      </c>
      <c r="I200" s="60">
        <v>0</v>
      </c>
      <c r="J200" s="60">
        <v>0</v>
      </c>
      <c r="K200" s="67"/>
    </row>
    <row r="201" spans="1:11" ht="75" customHeight="1">
      <c r="A201" s="155"/>
      <c r="B201" s="278" t="s">
        <v>365</v>
      </c>
      <c r="C201" s="157"/>
      <c r="D201" s="164" t="s">
        <v>15</v>
      </c>
      <c r="E201" s="164" t="s">
        <v>126</v>
      </c>
      <c r="F201" s="157" t="s">
        <v>366</v>
      </c>
      <c r="G201" s="164" t="s">
        <v>36</v>
      </c>
      <c r="H201" s="158">
        <f aca="true" t="shared" si="23" ref="H201:J203">H202</f>
        <v>100</v>
      </c>
      <c r="I201" s="158">
        <f t="shared" si="23"/>
        <v>100</v>
      </c>
      <c r="J201" s="158">
        <f t="shared" si="23"/>
        <v>100</v>
      </c>
      <c r="K201" s="67"/>
    </row>
    <row r="202" spans="1:11" ht="15" customHeight="1">
      <c r="A202" s="204"/>
      <c r="B202" s="249" t="s">
        <v>370</v>
      </c>
      <c r="C202" s="137"/>
      <c r="D202" s="138" t="s">
        <v>15</v>
      </c>
      <c r="E202" s="138" t="s">
        <v>126</v>
      </c>
      <c r="F202" s="137" t="s">
        <v>461</v>
      </c>
      <c r="G202" s="138"/>
      <c r="H202" s="201">
        <f t="shared" si="23"/>
        <v>100</v>
      </c>
      <c r="I202" s="201">
        <f t="shared" si="23"/>
        <v>100</v>
      </c>
      <c r="J202" s="201">
        <f t="shared" si="23"/>
        <v>100</v>
      </c>
      <c r="K202" s="67"/>
    </row>
    <row r="203" spans="1:11" ht="75" customHeight="1">
      <c r="A203" s="184"/>
      <c r="B203" s="281" t="s">
        <v>462</v>
      </c>
      <c r="C203" s="186"/>
      <c r="D203" s="189" t="s">
        <v>15</v>
      </c>
      <c r="E203" s="189" t="s">
        <v>126</v>
      </c>
      <c r="F203" s="186" t="s">
        <v>463</v>
      </c>
      <c r="G203" s="189" t="s">
        <v>36</v>
      </c>
      <c r="H203" s="187">
        <f t="shared" si="23"/>
        <v>100</v>
      </c>
      <c r="I203" s="187">
        <f t="shared" si="23"/>
        <v>100</v>
      </c>
      <c r="J203" s="187">
        <f t="shared" si="23"/>
        <v>100</v>
      </c>
      <c r="K203" s="67"/>
    </row>
    <row r="204" spans="1:11" ht="60" customHeight="1">
      <c r="A204" s="212"/>
      <c r="B204" s="259" t="s">
        <v>367</v>
      </c>
      <c r="C204" s="210"/>
      <c r="D204" s="209" t="s">
        <v>15</v>
      </c>
      <c r="E204" s="209" t="s">
        <v>126</v>
      </c>
      <c r="F204" s="210" t="s">
        <v>464</v>
      </c>
      <c r="G204" s="209"/>
      <c r="H204" s="215">
        <f>H206</f>
        <v>100</v>
      </c>
      <c r="I204" s="215">
        <f>I206</f>
        <v>100</v>
      </c>
      <c r="J204" s="215">
        <f>J206</f>
        <v>100</v>
      </c>
      <c r="K204" s="67"/>
    </row>
    <row r="205" spans="1:11" ht="30" customHeight="1">
      <c r="A205" s="42"/>
      <c r="B205" s="240" t="s">
        <v>68</v>
      </c>
      <c r="C205" s="31"/>
      <c r="D205" s="30" t="s">
        <v>15</v>
      </c>
      <c r="E205" s="30" t="s">
        <v>126</v>
      </c>
      <c r="F205" s="33" t="s">
        <v>464</v>
      </c>
      <c r="G205" s="30" t="s">
        <v>69</v>
      </c>
      <c r="H205" s="60">
        <f>H206</f>
        <v>100</v>
      </c>
      <c r="I205" s="60">
        <f>I206</f>
        <v>100</v>
      </c>
      <c r="J205" s="60">
        <f>J206</f>
        <v>100</v>
      </c>
      <c r="K205" s="67"/>
    </row>
    <row r="206" spans="1:11" ht="30" customHeight="1">
      <c r="A206" s="42"/>
      <c r="B206" s="235" t="s">
        <v>368</v>
      </c>
      <c r="C206" s="31"/>
      <c r="D206" s="30" t="s">
        <v>15</v>
      </c>
      <c r="E206" s="30" t="s">
        <v>126</v>
      </c>
      <c r="F206" s="33" t="s">
        <v>464</v>
      </c>
      <c r="G206" s="30" t="s">
        <v>71</v>
      </c>
      <c r="H206" s="60">
        <v>100</v>
      </c>
      <c r="I206" s="60">
        <v>100</v>
      </c>
      <c r="J206" s="60">
        <v>100</v>
      </c>
      <c r="K206" s="67"/>
    </row>
    <row r="207" spans="1:11" s="3" customFormat="1" ht="45" customHeight="1">
      <c r="A207" s="167"/>
      <c r="B207" s="276" t="s">
        <v>276</v>
      </c>
      <c r="C207" s="168"/>
      <c r="D207" s="161" t="s">
        <v>15</v>
      </c>
      <c r="E207" s="161" t="s">
        <v>126</v>
      </c>
      <c r="F207" s="161" t="s">
        <v>199</v>
      </c>
      <c r="G207" s="152"/>
      <c r="H207" s="154">
        <f aca="true" t="shared" si="24" ref="H207:J208">H208</f>
        <v>78</v>
      </c>
      <c r="I207" s="154">
        <f t="shared" si="24"/>
        <v>100</v>
      </c>
      <c r="J207" s="154">
        <f t="shared" si="24"/>
        <v>100</v>
      </c>
      <c r="K207" s="66"/>
    </row>
    <row r="208" spans="1:11" s="3" customFormat="1" ht="15" customHeight="1">
      <c r="A208" s="47"/>
      <c r="B208" s="235" t="s">
        <v>151</v>
      </c>
      <c r="C208" s="34"/>
      <c r="D208" s="30" t="s">
        <v>15</v>
      </c>
      <c r="E208" s="30" t="s">
        <v>126</v>
      </c>
      <c r="F208" s="34" t="s">
        <v>200</v>
      </c>
      <c r="G208" s="30"/>
      <c r="H208" s="60">
        <f t="shared" si="24"/>
        <v>78</v>
      </c>
      <c r="I208" s="60">
        <f t="shared" si="24"/>
        <v>100</v>
      </c>
      <c r="J208" s="60">
        <f t="shared" si="24"/>
        <v>100</v>
      </c>
      <c r="K208" s="66"/>
    </row>
    <row r="209" spans="1:11" s="3" customFormat="1" ht="15" customHeight="1">
      <c r="A209" s="47"/>
      <c r="B209" s="235" t="s">
        <v>151</v>
      </c>
      <c r="C209" s="34"/>
      <c r="D209" s="30" t="s">
        <v>15</v>
      </c>
      <c r="E209" s="30" t="s">
        <v>126</v>
      </c>
      <c r="F209" s="34" t="s">
        <v>201</v>
      </c>
      <c r="G209" s="30"/>
      <c r="H209" s="60">
        <f>H210+H213</f>
        <v>78</v>
      </c>
      <c r="I209" s="60">
        <f>I210+I213</f>
        <v>100</v>
      </c>
      <c r="J209" s="60">
        <f>J210+J213</f>
        <v>100</v>
      </c>
      <c r="K209" s="66"/>
    </row>
    <row r="210" spans="1:11" ht="15" customHeight="1">
      <c r="A210" s="207"/>
      <c r="B210" s="255" t="s">
        <v>216</v>
      </c>
      <c r="C210" s="209"/>
      <c r="D210" s="209" t="s">
        <v>15</v>
      </c>
      <c r="E210" s="209" t="s">
        <v>126</v>
      </c>
      <c r="F210" s="218" t="s">
        <v>242</v>
      </c>
      <c r="G210" s="209"/>
      <c r="H210" s="215">
        <f aca="true" t="shared" si="25" ref="H210:J211">H211</f>
        <v>78</v>
      </c>
      <c r="I210" s="215">
        <f t="shared" si="25"/>
        <v>100</v>
      </c>
      <c r="J210" s="215">
        <f t="shared" si="25"/>
        <v>100</v>
      </c>
      <c r="K210" s="67"/>
    </row>
    <row r="211" spans="1:11" ht="30" customHeight="1">
      <c r="A211" s="28"/>
      <c r="B211" s="235" t="s">
        <v>53</v>
      </c>
      <c r="C211" s="30"/>
      <c r="D211" s="30" t="s">
        <v>15</v>
      </c>
      <c r="E211" s="30" t="s">
        <v>126</v>
      </c>
      <c r="F211" s="34" t="s">
        <v>242</v>
      </c>
      <c r="G211" s="30" t="s">
        <v>67</v>
      </c>
      <c r="H211" s="60">
        <f t="shared" si="25"/>
        <v>78</v>
      </c>
      <c r="I211" s="60">
        <f t="shared" si="25"/>
        <v>100</v>
      </c>
      <c r="J211" s="60">
        <f t="shared" si="25"/>
        <v>100</v>
      </c>
      <c r="K211" s="67"/>
    </row>
    <row r="212" spans="1:11" ht="30" customHeight="1">
      <c r="A212" s="28"/>
      <c r="B212" s="235" t="s">
        <v>54</v>
      </c>
      <c r="C212" s="30"/>
      <c r="D212" s="30" t="s">
        <v>15</v>
      </c>
      <c r="E212" s="30" t="s">
        <v>126</v>
      </c>
      <c r="F212" s="34" t="s">
        <v>242</v>
      </c>
      <c r="G212" s="30" t="s">
        <v>55</v>
      </c>
      <c r="H212" s="60">
        <f>100-61+39</f>
        <v>78</v>
      </c>
      <c r="I212" s="60">
        <v>100</v>
      </c>
      <c r="J212" s="60">
        <v>100</v>
      </c>
      <c r="K212" s="67"/>
    </row>
    <row r="213" spans="1:11" ht="30" customHeight="1" hidden="1">
      <c r="A213" s="207"/>
      <c r="B213" s="255" t="s">
        <v>127</v>
      </c>
      <c r="C213" s="210"/>
      <c r="D213" s="209" t="s">
        <v>15</v>
      </c>
      <c r="E213" s="209" t="s">
        <v>126</v>
      </c>
      <c r="F213" s="218" t="s">
        <v>281</v>
      </c>
      <c r="G213" s="210" t="s">
        <v>36</v>
      </c>
      <c r="H213" s="232">
        <f>H215</f>
        <v>0</v>
      </c>
      <c r="I213" s="232">
        <f>I215</f>
        <v>0</v>
      </c>
      <c r="J213" s="232">
        <f>J215</f>
        <v>0</v>
      </c>
      <c r="K213" s="67"/>
    </row>
    <row r="214" spans="1:11" ht="30" customHeight="1" hidden="1">
      <c r="A214" s="28"/>
      <c r="B214" s="235" t="s">
        <v>53</v>
      </c>
      <c r="C214" s="31"/>
      <c r="D214" s="30" t="s">
        <v>15</v>
      </c>
      <c r="E214" s="30" t="s">
        <v>126</v>
      </c>
      <c r="F214" s="34" t="s">
        <v>281</v>
      </c>
      <c r="G214" s="31">
        <v>200</v>
      </c>
      <c r="H214" s="231">
        <f>H215</f>
        <v>0</v>
      </c>
      <c r="I214" s="231">
        <f>I215</f>
        <v>0</v>
      </c>
      <c r="J214" s="231">
        <f>J215</f>
        <v>0</v>
      </c>
      <c r="K214" s="67"/>
    </row>
    <row r="215" spans="1:11" ht="30" customHeight="1" hidden="1">
      <c r="A215" s="28"/>
      <c r="B215" s="235" t="s">
        <v>54</v>
      </c>
      <c r="C215" s="31"/>
      <c r="D215" s="30" t="s">
        <v>15</v>
      </c>
      <c r="E215" s="30" t="s">
        <v>126</v>
      </c>
      <c r="F215" s="34" t="s">
        <v>281</v>
      </c>
      <c r="G215" s="31">
        <v>240</v>
      </c>
      <c r="H215" s="231">
        <v>0</v>
      </c>
      <c r="I215" s="231">
        <v>0</v>
      </c>
      <c r="J215" s="231">
        <v>0</v>
      </c>
      <c r="K215" s="67"/>
    </row>
    <row r="216" spans="1:11" ht="15" customHeight="1">
      <c r="A216" s="19" t="s">
        <v>302</v>
      </c>
      <c r="B216" s="270" t="s">
        <v>16</v>
      </c>
      <c r="C216" s="48"/>
      <c r="D216" s="48" t="s">
        <v>17</v>
      </c>
      <c r="E216" s="48"/>
      <c r="F216" s="48" t="s">
        <v>59</v>
      </c>
      <c r="G216" s="48"/>
      <c r="H216" s="64">
        <f>H217+H264+H322</f>
        <v>110316.84016</v>
      </c>
      <c r="I216" s="64">
        <f>I217+I264+I322</f>
        <v>68123.445</v>
      </c>
      <c r="J216" s="64">
        <f>J217+J264+J322</f>
        <v>55581.432</v>
      </c>
      <c r="K216" s="62"/>
    </row>
    <row r="217" spans="1:10" ht="15" customHeight="1">
      <c r="A217" s="22"/>
      <c r="B217" s="271" t="s">
        <v>63</v>
      </c>
      <c r="C217" s="24"/>
      <c r="D217" s="24" t="s">
        <v>17</v>
      </c>
      <c r="E217" s="23" t="s">
        <v>64</v>
      </c>
      <c r="F217" s="24"/>
      <c r="G217" s="24"/>
      <c r="H217" s="57">
        <f>H218+H250+H256</f>
        <v>49899.76584000001</v>
      </c>
      <c r="I217" s="57">
        <f>I218+I250+I256</f>
        <v>0</v>
      </c>
      <c r="J217" s="57">
        <f>J218+J250+J256</f>
        <v>0</v>
      </c>
    </row>
    <row r="218" spans="1:10" ht="60" customHeight="1">
      <c r="A218" s="227"/>
      <c r="B218" s="282" t="s">
        <v>270</v>
      </c>
      <c r="C218" s="164"/>
      <c r="D218" s="164" t="s">
        <v>17</v>
      </c>
      <c r="E218" s="164" t="s">
        <v>64</v>
      </c>
      <c r="F218" s="164" t="s">
        <v>58</v>
      </c>
      <c r="G218" s="228"/>
      <c r="H218" s="173">
        <f>H219+H230</f>
        <v>47224.553850000004</v>
      </c>
      <c r="I218" s="173">
        <f>I219+I230</f>
        <v>0</v>
      </c>
      <c r="J218" s="173">
        <f>J219+J230</f>
        <v>0</v>
      </c>
    </row>
    <row r="219" spans="1:10" ht="30" customHeight="1">
      <c r="A219" s="206"/>
      <c r="B219" s="283" t="s">
        <v>447</v>
      </c>
      <c r="C219" s="137"/>
      <c r="D219" s="137" t="s">
        <v>17</v>
      </c>
      <c r="E219" s="138" t="s">
        <v>64</v>
      </c>
      <c r="F219" s="138" t="s">
        <v>271</v>
      </c>
      <c r="G219" s="200"/>
      <c r="H219" s="201">
        <f>H220</f>
        <v>39663.40871</v>
      </c>
      <c r="I219" s="201">
        <f>I220</f>
        <v>0</v>
      </c>
      <c r="J219" s="201">
        <f>J220</f>
        <v>0</v>
      </c>
    </row>
    <row r="220" spans="1:10" ht="30" customHeight="1">
      <c r="A220" s="196"/>
      <c r="B220" s="281" t="s">
        <v>350</v>
      </c>
      <c r="C220" s="186"/>
      <c r="D220" s="186" t="s">
        <v>17</v>
      </c>
      <c r="E220" s="189" t="s">
        <v>64</v>
      </c>
      <c r="F220" s="189" t="s">
        <v>470</v>
      </c>
      <c r="G220" s="186"/>
      <c r="H220" s="187">
        <f>H221+H224+H227</f>
        <v>39663.40871</v>
      </c>
      <c r="I220" s="187">
        <f>I221+I224+I227</f>
        <v>0</v>
      </c>
      <c r="J220" s="187">
        <f>J221+J224+J227</f>
        <v>0</v>
      </c>
    </row>
    <row r="221" spans="1:10" ht="45" customHeight="1" hidden="1">
      <c r="A221" s="221"/>
      <c r="B221" s="259" t="s">
        <v>358</v>
      </c>
      <c r="C221" s="210"/>
      <c r="D221" s="210" t="s">
        <v>17</v>
      </c>
      <c r="E221" s="209" t="s">
        <v>64</v>
      </c>
      <c r="F221" s="209" t="s">
        <v>471</v>
      </c>
      <c r="G221" s="210"/>
      <c r="H221" s="211">
        <f aca="true" t="shared" si="26" ref="H221:J222">H222</f>
        <v>0</v>
      </c>
      <c r="I221" s="211">
        <f t="shared" si="26"/>
        <v>0</v>
      </c>
      <c r="J221" s="211">
        <f t="shared" si="26"/>
        <v>0</v>
      </c>
    </row>
    <row r="222" spans="1:10" ht="30" customHeight="1" hidden="1">
      <c r="A222" s="49"/>
      <c r="B222" s="242" t="s">
        <v>60</v>
      </c>
      <c r="C222" s="31"/>
      <c r="D222" s="31" t="s">
        <v>17</v>
      </c>
      <c r="E222" s="30" t="s">
        <v>64</v>
      </c>
      <c r="F222" s="30" t="s">
        <v>471</v>
      </c>
      <c r="G222" s="31">
        <v>400</v>
      </c>
      <c r="H222" s="59">
        <f t="shared" si="26"/>
        <v>0</v>
      </c>
      <c r="I222" s="59">
        <f t="shared" si="26"/>
        <v>0</v>
      </c>
      <c r="J222" s="59">
        <f t="shared" si="26"/>
        <v>0</v>
      </c>
    </row>
    <row r="223" spans="1:10" ht="15" customHeight="1" hidden="1">
      <c r="A223" s="49"/>
      <c r="B223" s="235" t="s">
        <v>61</v>
      </c>
      <c r="C223" s="31"/>
      <c r="D223" s="31" t="s">
        <v>17</v>
      </c>
      <c r="E223" s="30" t="s">
        <v>64</v>
      </c>
      <c r="F223" s="30" t="s">
        <v>471</v>
      </c>
      <c r="G223" s="30" t="s">
        <v>62</v>
      </c>
      <c r="H223" s="59">
        <v>0</v>
      </c>
      <c r="I223" s="59">
        <f>37105.25811-37105.25811</f>
        <v>0</v>
      </c>
      <c r="J223" s="59">
        <v>0</v>
      </c>
    </row>
    <row r="224" spans="1:10" ht="45" customHeight="1">
      <c r="A224" s="221"/>
      <c r="B224" s="259" t="s">
        <v>359</v>
      </c>
      <c r="C224" s="210"/>
      <c r="D224" s="210" t="s">
        <v>17</v>
      </c>
      <c r="E224" s="209" t="s">
        <v>64</v>
      </c>
      <c r="F224" s="209" t="s">
        <v>472</v>
      </c>
      <c r="G224" s="210"/>
      <c r="H224" s="211">
        <f aca="true" t="shared" si="27" ref="H224:J225">H225</f>
        <v>39364.13437</v>
      </c>
      <c r="I224" s="211">
        <f t="shared" si="27"/>
        <v>0</v>
      </c>
      <c r="J224" s="211">
        <f t="shared" si="27"/>
        <v>0</v>
      </c>
    </row>
    <row r="225" spans="1:10" ht="30" customHeight="1">
      <c r="A225" s="49"/>
      <c r="B225" s="242" t="s">
        <v>60</v>
      </c>
      <c r="C225" s="31"/>
      <c r="D225" s="31" t="s">
        <v>17</v>
      </c>
      <c r="E225" s="30" t="s">
        <v>64</v>
      </c>
      <c r="F225" s="30" t="s">
        <v>472</v>
      </c>
      <c r="G225" s="31">
        <v>400</v>
      </c>
      <c r="H225" s="59">
        <f t="shared" si="27"/>
        <v>39364.13437</v>
      </c>
      <c r="I225" s="59">
        <f t="shared" si="27"/>
        <v>0</v>
      </c>
      <c r="J225" s="59">
        <f t="shared" si="27"/>
        <v>0</v>
      </c>
    </row>
    <row r="226" spans="1:10" ht="15" customHeight="1">
      <c r="A226" s="49"/>
      <c r="B226" s="235" t="s">
        <v>61</v>
      </c>
      <c r="C226" s="31"/>
      <c r="D226" s="31" t="s">
        <v>17</v>
      </c>
      <c r="E226" s="30" t="s">
        <v>64</v>
      </c>
      <c r="F226" s="30" t="s">
        <v>472</v>
      </c>
      <c r="G226" s="30" t="s">
        <v>62</v>
      </c>
      <c r="H226" s="59">
        <f>30647.47654-1019.31728+9735.97511</f>
        <v>39364.13437</v>
      </c>
      <c r="I226" s="59">
        <v>0</v>
      </c>
      <c r="J226" s="59">
        <v>0</v>
      </c>
    </row>
    <row r="227" spans="1:10" ht="30" customHeight="1">
      <c r="A227" s="221"/>
      <c r="B227" s="259" t="s">
        <v>346</v>
      </c>
      <c r="C227" s="210"/>
      <c r="D227" s="210" t="s">
        <v>17</v>
      </c>
      <c r="E227" s="209" t="s">
        <v>64</v>
      </c>
      <c r="F227" s="209" t="s">
        <v>473</v>
      </c>
      <c r="G227" s="210"/>
      <c r="H227" s="211">
        <f aca="true" t="shared" si="28" ref="H227:J228">H228</f>
        <v>299.27434</v>
      </c>
      <c r="I227" s="211">
        <f t="shared" si="28"/>
        <v>0</v>
      </c>
      <c r="J227" s="211">
        <f t="shared" si="28"/>
        <v>0</v>
      </c>
    </row>
    <row r="228" spans="1:10" ht="30" customHeight="1">
      <c r="A228" s="49"/>
      <c r="B228" s="242" t="s">
        <v>60</v>
      </c>
      <c r="C228" s="31"/>
      <c r="D228" s="31" t="s">
        <v>17</v>
      </c>
      <c r="E228" s="30" t="s">
        <v>64</v>
      </c>
      <c r="F228" s="30" t="s">
        <v>473</v>
      </c>
      <c r="G228" s="31">
        <v>400</v>
      </c>
      <c r="H228" s="59">
        <f t="shared" si="28"/>
        <v>299.27434</v>
      </c>
      <c r="I228" s="59">
        <f t="shared" si="28"/>
        <v>0</v>
      </c>
      <c r="J228" s="59">
        <f t="shared" si="28"/>
        <v>0</v>
      </c>
    </row>
    <row r="229" spans="1:10" ht="15" customHeight="1">
      <c r="A229" s="49"/>
      <c r="B229" s="235" t="s">
        <v>61</v>
      </c>
      <c r="C229" s="31"/>
      <c r="D229" s="31" t="s">
        <v>17</v>
      </c>
      <c r="E229" s="30" t="s">
        <v>64</v>
      </c>
      <c r="F229" s="30" t="s">
        <v>473</v>
      </c>
      <c r="G229" s="30" t="s">
        <v>62</v>
      </c>
      <c r="H229" s="59">
        <f>281.64172+17.63262</f>
        <v>299.27434</v>
      </c>
      <c r="I229" s="59">
        <v>0</v>
      </c>
      <c r="J229" s="59">
        <v>0</v>
      </c>
    </row>
    <row r="230" spans="1:10" ht="15" customHeight="1">
      <c r="A230" s="206"/>
      <c r="B230" s="249" t="s">
        <v>370</v>
      </c>
      <c r="C230" s="137"/>
      <c r="D230" s="137" t="s">
        <v>17</v>
      </c>
      <c r="E230" s="138" t="s">
        <v>64</v>
      </c>
      <c r="F230" s="138" t="s">
        <v>474</v>
      </c>
      <c r="G230" s="200"/>
      <c r="H230" s="201">
        <f>H231+H237+H246</f>
        <v>7561.14514</v>
      </c>
      <c r="I230" s="201">
        <f>I231+I237+I246</f>
        <v>0</v>
      </c>
      <c r="J230" s="201">
        <f>J231+J237+J246</f>
        <v>0</v>
      </c>
    </row>
    <row r="231" spans="1:10" ht="30" customHeight="1">
      <c r="A231" s="196"/>
      <c r="B231" s="281" t="s">
        <v>475</v>
      </c>
      <c r="C231" s="186"/>
      <c r="D231" s="186" t="s">
        <v>17</v>
      </c>
      <c r="E231" s="189" t="s">
        <v>64</v>
      </c>
      <c r="F231" s="189" t="s">
        <v>476</v>
      </c>
      <c r="G231" s="191"/>
      <c r="H231" s="187">
        <f>H232</f>
        <v>1119.50847</v>
      </c>
      <c r="I231" s="187">
        <f>I232</f>
        <v>0</v>
      </c>
      <c r="J231" s="187">
        <f>J232</f>
        <v>0</v>
      </c>
    </row>
    <row r="232" spans="1:10" ht="30" customHeight="1">
      <c r="A232" s="221"/>
      <c r="B232" s="259" t="s">
        <v>66</v>
      </c>
      <c r="C232" s="210"/>
      <c r="D232" s="210" t="s">
        <v>17</v>
      </c>
      <c r="E232" s="209" t="s">
        <v>64</v>
      </c>
      <c r="F232" s="209" t="s">
        <v>477</v>
      </c>
      <c r="G232" s="222"/>
      <c r="H232" s="211">
        <f>H234+H236</f>
        <v>1119.50847</v>
      </c>
      <c r="I232" s="211">
        <f>I234+I236</f>
        <v>0</v>
      </c>
      <c r="J232" s="211">
        <f>J234+J236</f>
        <v>0</v>
      </c>
    </row>
    <row r="233" spans="1:10" ht="30" customHeight="1">
      <c r="A233" s="49"/>
      <c r="B233" s="240" t="s">
        <v>53</v>
      </c>
      <c r="C233" s="31"/>
      <c r="D233" s="31" t="s">
        <v>17</v>
      </c>
      <c r="E233" s="30" t="s">
        <v>64</v>
      </c>
      <c r="F233" s="30" t="s">
        <v>477</v>
      </c>
      <c r="G233" s="31">
        <v>200</v>
      </c>
      <c r="H233" s="59">
        <f>H234</f>
        <v>1119.50847</v>
      </c>
      <c r="I233" s="59">
        <f>I234</f>
        <v>0</v>
      </c>
      <c r="J233" s="59">
        <f>J234</f>
        <v>0</v>
      </c>
    </row>
    <row r="234" spans="1:10" ht="30" customHeight="1">
      <c r="A234" s="49"/>
      <c r="B234" s="235" t="s">
        <v>54</v>
      </c>
      <c r="C234" s="31"/>
      <c r="D234" s="31" t="s">
        <v>17</v>
      </c>
      <c r="E234" s="30" t="s">
        <v>64</v>
      </c>
      <c r="F234" s="30" t="s">
        <v>477</v>
      </c>
      <c r="G234" s="30" t="s">
        <v>55</v>
      </c>
      <c r="H234" s="60">
        <f>1092.288+27.22047</f>
        <v>1119.50847</v>
      </c>
      <c r="I234" s="60">
        <v>0</v>
      </c>
      <c r="J234" s="60">
        <v>0</v>
      </c>
    </row>
    <row r="235" spans="1:10" ht="30" customHeight="1" hidden="1">
      <c r="A235" s="49"/>
      <c r="B235" s="241" t="s">
        <v>68</v>
      </c>
      <c r="C235" s="31"/>
      <c r="D235" s="31" t="s">
        <v>17</v>
      </c>
      <c r="E235" s="30" t="s">
        <v>64</v>
      </c>
      <c r="F235" s="30" t="s">
        <v>477</v>
      </c>
      <c r="G235" s="30" t="s">
        <v>69</v>
      </c>
      <c r="H235" s="60">
        <f>H236</f>
        <v>0</v>
      </c>
      <c r="I235" s="60">
        <f>I236</f>
        <v>0</v>
      </c>
      <c r="J235" s="60">
        <f>J236</f>
        <v>0</v>
      </c>
    </row>
    <row r="236" spans="1:10" ht="30" customHeight="1" hidden="1">
      <c r="A236" s="49"/>
      <c r="B236" s="235" t="s">
        <v>70</v>
      </c>
      <c r="C236" s="31"/>
      <c r="D236" s="31" t="s">
        <v>17</v>
      </c>
      <c r="E236" s="30" t="s">
        <v>64</v>
      </c>
      <c r="F236" s="30" t="s">
        <v>477</v>
      </c>
      <c r="G236" s="31">
        <v>630</v>
      </c>
      <c r="H236" s="59">
        <v>0</v>
      </c>
      <c r="I236" s="59">
        <v>0</v>
      </c>
      <c r="J236" s="59">
        <v>0</v>
      </c>
    </row>
    <row r="237" spans="1:10" ht="30" customHeight="1">
      <c r="A237" s="196"/>
      <c r="B237" s="281" t="s">
        <v>478</v>
      </c>
      <c r="C237" s="186"/>
      <c r="D237" s="186" t="s">
        <v>17</v>
      </c>
      <c r="E237" s="189" t="s">
        <v>64</v>
      </c>
      <c r="F237" s="189" t="s">
        <v>479</v>
      </c>
      <c r="G237" s="186"/>
      <c r="H237" s="187">
        <f>H238+H243</f>
        <v>6434.97494</v>
      </c>
      <c r="I237" s="187">
        <f>I238+I243</f>
        <v>0</v>
      </c>
      <c r="J237" s="187">
        <f>J238+J243</f>
        <v>0</v>
      </c>
    </row>
    <row r="238" spans="1:10" ht="30" customHeight="1">
      <c r="A238" s="221"/>
      <c r="B238" s="259" t="s">
        <v>72</v>
      </c>
      <c r="C238" s="210"/>
      <c r="D238" s="210" t="s">
        <v>17</v>
      </c>
      <c r="E238" s="209" t="s">
        <v>64</v>
      </c>
      <c r="F238" s="209" t="s">
        <v>480</v>
      </c>
      <c r="G238" s="210"/>
      <c r="H238" s="211">
        <f>H239+H241</f>
        <v>5434.97494</v>
      </c>
      <c r="I238" s="211">
        <f>I239+I241</f>
        <v>0</v>
      </c>
      <c r="J238" s="211">
        <f>J239+J241</f>
        <v>0</v>
      </c>
    </row>
    <row r="239" spans="1:10" ht="30" customHeight="1" hidden="1">
      <c r="A239" s="49"/>
      <c r="B239" s="242" t="s">
        <v>53</v>
      </c>
      <c r="C239" s="31"/>
      <c r="D239" s="31" t="s">
        <v>17</v>
      </c>
      <c r="E239" s="30" t="s">
        <v>64</v>
      </c>
      <c r="F239" s="30" t="s">
        <v>480</v>
      </c>
      <c r="G239" s="31">
        <v>200</v>
      </c>
      <c r="H239" s="59">
        <f>H240</f>
        <v>0</v>
      </c>
      <c r="I239" s="59">
        <f>I240</f>
        <v>0</v>
      </c>
      <c r="J239" s="59">
        <f>J240</f>
        <v>0</v>
      </c>
    </row>
    <row r="240" spans="1:10" ht="30" customHeight="1" hidden="1">
      <c r="A240" s="49"/>
      <c r="B240" s="235" t="s">
        <v>54</v>
      </c>
      <c r="C240" s="31"/>
      <c r="D240" s="31" t="s">
        <v>17</v>
      </c>
      <c r="E240" s="30" t="s">
        <v>64</v>
      </c>
      <c r="F240" s="30" t="s">
        <v>480</v>
      </c>
      <c r="G240" s="30" t="s">
        <v>55</v>
      </c>
      <c r="H240" s="59">
        <f>1000-1000</f>
        <v>0</v>
      </c>
      <c r="I240" s="59">
        <f>434.97494-434.97494</f>
        <v>0</v>
      </c>
      <c r="J240" s="59">
        <v>0</v>
      </c>
    </row>
    <row r="241" spans="1:10" ht="30" customHeight="1">
      <c r="A241" s="49"/>
      <c r="B241" s="242" t="s">
        <v>60</v>
      </c>
      <c r="C241" s="31"/>
      <c r="D241" s="31" t="s">
        <v>17</v>
      </c>
      <c r="E241" s="30" t="s">
        <v>64</v>
      </c>
      <c r="F241" s="30" t="s">
        <v>480</v>
      </c>
      <c r="G241" s="31">
        <v>400</v>
      </c>
      <c r="H241" s="59">
        <f>H242</f>
        <v>5434.97494</v>
      </c>
      <c r="I241" s="59">
        <f>I242</f>
        <v>0</v>
      </c>
      <c r="J241" s="59">
        <f>J242</f>
        <v>0</v>
      </c>
    </row>
    <row r="242" spans="1:10" ht="15" customHeight="1">
      <c r="A242" s="49"/>
      <c r="B242" s="235" t="s">
        <v>61</v>
      </c>
      <c r="C242" s="31"/>
      <c r="D242" s="31" t="s">
        <v>17</v>
      </c>
      <c r="E242" s="30" t="s">
        <v>64</v>
      </c>
      <c r="F242" s="30" t="s">
        <v>480</v>
      </c>
      <c r="G242" s="30" t="s">
        <v>62</v>
      </c>
      <c r="H242" s="59">
        <v>5434.97494</v>
      </c>
      <c r="I242" s="59">
        <v>0</v>
      </c>
      <c r="J242" s="59">
        <v>0</v>
      </c>
    </row>
    <row r="243" spans="1:10" ht="45" customHeight="1">
      <c r="A243" s="221"/>
      <c r="B243" s="259" t="s">
        <v>326</v>
      </c>
      <c r="C243" s="210"/>
      <c r="D243" s="210" t="s">
        <v>17</v>
      </c>
      <c r="E243" s="209" t="s">
        <v>64</v>
      </c>
      <c r="F243" s="209" t="s">
        <v>481</v>
      </c>
      <c r="G243" s="210"/>
      <c r="H243" s="211">
        <f aca="true" t="shared" si="29" ref="H243:J244">H244</f>
        <v>1000</v>
      </c>
      <c r="I243" s="211">
        <f t="shared" si="29"/>
        <v>0</v>
      </c>
      <c r="J243" s="211">
        <f t="shared" si="29"/>
        <v>0</v>
      </c>
    </row>
    <row r="244" spans="1:10" ht="30" customHeight="1">
      <c r="A244" s="49"/>
      <c r="B244" s="242" t="s">
        <v>53</v>
      </c>
      <c r="C244" s="31"/>
      <c r="D244" s="31" t="s">
        <v>17</v>
      </c>
      <c r="E244" s="30" t="s">
        <v>64</v>
      </c>
      <c r="F244" s="30" t="s">
        <v>481</v>
      </c>
      <c r="G244" s="31">
        <v>200</v>
      </c>
      <c r="H244" s="59">
        <f t="shared" si="29"/>
        <v>1000</v>
      </c>
      <c r="I244" s="59">
        <f t="shared" si="29"/>
        <v>0</v>
      </c>
      <c r="J244" s="59">
        <f t="shared" si="29"/>
        <v>0</v>
      </c>
    </row>
    <row r="245" spans="1:10" ht="30" customHeight="1">
      <c r="A245" s="49"/>
      <c r="B245" s="235" t="s">
        <v>54</v>
      </c>
      <c r="C245" s="31"/>
      <c r="D245" s="31" t="s">
        <v>17</v>
      </c>
      <c r="E245" s="30" t="s">
        <v>64</v>
      </c>
      <c r="F245" s="30" t="s">
        <v>481</v>
      </c>
      <c r="G245" s="30" t="s">
        <v>55</v>
      </c>
      <c r="H245" s="59">
        <v>1000</v>
      </c>
      <c r="I245" s="59">
        <v>0</v>
      </c>
      <c r="J245" s="59">
        <v>0</v>
      </c>
    </row>
    <row r="246" spans="1:10" ht="30" customHeight="1">
      <c r="A246" s="196"/>
      <c r="B246" s="281" t="s">
        <v>482</v>
      </c>
      <c r="C246" s="186"/>
      <c r="D246" s="186" t="s">
        <v>17</v>
      </c>
      <c r="E246" s="189" t="s">
        <v>64</v>
      </c>
      <c r="F246" s="189" t="s">
        <v>483</v>
      </c>
      <c r="G246" s="191"/>
      <c r="H246" s="187">
        <f>H247</f>
        <v>6.66173</v>
      </c>
      <c r="I246" s="187">
        <f>I247</f>
        <v>0</v>
      </c>
      <c r="J246" s="187">
        <f>J247</f>
        <v>0</v>
      </c>
    </row>
    <row r="247" spans="1:10" ht="15" customHeight="1">
      <c r="A247" s="221"/>
      <c r="B247" s="259" t="s">
        <v>134</v>
      </c>
      <c r="C247" s="210"/>
      <c r="D247" s="210" t="s">
        <v>17</v>
      </c>
      <c r="E247" s="209" t="s">
        <v>64</v>
      </c>
      <c r="F247" s="209" t="s">
        <v>484</v>
      </c>
      <c r="G247" s="209"/>
      <c r="H247" s="211">
        <f>H249</f>
        <v>6.66173</v>
      </c>
      <c r="I247" s="211">
        <f>I249</f>
        <v>0</v>
      </c>
      <c r="J247" s="211">
        <f>J249</f>
        <v>0</v>
      </c>
    </row>
    <row r="248" spans="1:10" ht="30" customHeight="1">
      <c r="A248" s="49"/>
      <c r="B248" s="240" t="s">
        <v>53</v>
      </c>
      <c r="C248" s="31"/>
      <c r="D248" s="31" t="s">
        <v>17</v>
      </c>
      <c r="E248" s="30" t="s">
        <v>64</v>
      </c>
      <c r="F248" s="30" t="s">
        <v>484</v>
      </c>
      <c r="G248" s="30" t="s">
        <v>67</v>
      </c>
      <c r="H248" s="59">
        <f>H249</f>
        <v>6.66173</v>
      </c>
      <c r="I248" s="59">
        <f>I249</f>
        <v>0</v>
      </c>
      <c r="J248" s="59">
        <f>J249</f>
        <v>0</v>
      </c>
    </row>
    <row r="249" spans="1:10" ht="30" customHeight="1">
      <c r="A249" s="49"/>
      <c r="B249" s="235" t="s">
        <v>54</v>
      </c>
      <c r="C249" s="31"/>
      <c r="D249" s="31" t="s">
        <v>17</v>
      </c>
      <c r="E249" s="30" t="s">
        <v>64</v>
      </c>
      <c r="F249" s="30" t="s">
        <v>484</v>
      </c>
      <c r="G249" s="30" t="s">
        <v>55</v>
      </c>
      <c r="H249" s="59">
        <v>6.66173</v>
      </c>
      <c r="I249" s="59">
        <v>0</v>
      </c>
      <c r="J249" s="59">
        <v>0</v>
      </c>
    </row>
    <row r="250" spans="1:10" ht="75" customHeight="1">
      <c r="A250" s="169"/>
      <c r="B250" s="278" t="s">
        <v>260</v>
      </c>
      <c r="C250" s="157"/>
      <c r="D250" s="157" t="s">
        <v>17</v>
      </c>
      <c r="E250" s="164" t="s">
        <v>64</v>
      </c>
      <c r="F250" s="164" t="s">
        <v>465</v>
      </c>
      <c r="G250" s="157"/>
      <c r="H250" s="158">
        <f aca="true" t="shared" si="30" ref="H250:J251">H251</f>
        <v>2675.21199</v>
      </c>
      <c r="I250" s="158">
        <f t="shared" si="30"/>
        <v>0</v>
      </c>
      <c r="J250" s="158">
        <f t="shared" si="30"/>
        <v>0</v>
      </c>
    </row>
    <row r="251" spans="1:10" ht="15" customHeight="1">
      <c r="A251" s="322"/>
      <c r="B251" s="249" t="s">
        <v>400</v>
      </c>
      <c r="C251" s="137"/>
      <c r="D251" s="138" t="s">
        <v>17</v>
      </c>
      <c r="E251" s="138" t="s">
        <v>64</v>
      </c>
      <c r="F251" s="138" t="s">
        <v>466</v>
      </c>
      <c r="G251" s="137"/>
      <c r="H251" s="201">
        <f t="shared" si="30"/>
        <v>2675.21199</v>
      </c>
      <c r="I251" s="201">
        <f t="shared" si="30"/>
        <v>0</v>
      </c>
      <c r="J251" s="201">
        <f t="shared" si="30"/>
        <v>0</v>
      </c>
    </row>
    <row r="252" spans="1:10" ht="30" customHeight="1">
      <c r="A252" s="196"/>
      <c r="B252" s="281" t="s">
        <v>467</v>
      </c>
      <c r="C252" s="186"/>
      <c r="D252" s="186" t="s">
        <v>17</v>
      </c>
      <c r="E252" s="189" t="s">
        <v>64</v>
      </c>
      <c r="F252" s="189" t="s">
        <v>468</v>
      </c>
      <c r="G252" s="189" t="s">
        <v>36</v>
      </c>
      <c r="H252" s="187">
        <f aca="true" t="shared" si="31" ref="H252:J254">H253</f>
        <v>2675.21199</v>
      </c>
      <c r="I252" s="187">
        <f t="shared" si="31"/>
        <v>0</v>
      </c>
      <c r="J252" s="187">
        <f t="shared" si="31"/>
        <v>0</v>
      </c>
    </row>
    <row r="253" spans="1:10" ht="60" customHeight="1">
      <c r="A253" s="219"/>
      <c r="B253" s="258" t="s">
        <v>331</v>
      </c>
      <c r="C253" s="209"/>
      <c r="D253" s="209" t="s">
        <v>17</v>
      </c>
      <c r="E253" s="209" t="s">
        <v>64</v>
      </c>
      <c r="F253" s="209" t="s">
        <v>469</v>
      </c>
      <c r="G253" s="220"/>
      <c r="H253" s="215">
        <f t="shared" si="31"/>
        <v>2675.21199</v>
      </c>
      <c r="I253" s="215">
        <f t="shared" si="31"/>
        <v>0</v>
      </c>
      <c r="J253" s="215">
        <f t="shared" si="31"/>
        <v>0</v>
      </c>
    </row>
    <row r="254" spans="1:10" ht="30" customHeight="1">
      <c r="A254" s="49"/>
      <c r="B254" s="246" t="s">
        <v>60</v>
      </c>
      <c r="C254" s="31"/>
      <c r="D254" s="31" t="s">
        <v>17</v>
      </c>
      <c r="E254" s="30" t="s">
        <v>64</v>
      </c>
      <c r="F254" s="30" t="s">
        <v>469</v>
      </c>
      <c r="G254" s="30" t="s">
        <v>65</v>
      </c>
      <c r="H254" s="60">
        <f t="shared" si="31"/>
        <v>2675.21199</v>
      </c>
      <c r="I254" s="60">
        <f t="shared" si="31"/>
        <v>0</v>
      </c>
      <c r="J254" s="60">
        <f t="shared" si="31"/>
        <v>0</v>
      </c>
    </row>
    <row r="255" spans="1:10" ht="15" customHeight="1">
      <c r="A255" s="11"/>
      <c r="B255" s="238" t="s">
        <v>61</v>
      </c>
      <c r="C255" s="30"/>
      <c r="D255" s="30" t="s">
        <v>17</v>
      </c>
      <c r="E255" s="30" t="s">
        <v>64</v>
      </c>
      <c r="F255" s="30" t="s">
        <v>469</v>
      </c>
      <c r="G255" s="13">
        <v>410</v>
      </c>
      <c r="H255" s="60">
        <f>(20.50257+2029.75443)+6.24955+618.70544</f>
        <v>2675.21199</v>
      </c>
      <c r="I255" s="60">
        <v>0</v>
      </c>
      <c r="J255" s="60">
        <v>0</v>
      </c>
    </row>
    <row r="256" spans="1:10" ht="45" customHeight="1" hidden="1">
      <c r="A256" s="160"/>
      <c r="B256" s="276" t="s">
        <v>276</v>
      </c>
      <c r="C256" s="171"/>
      <c r="D256" s="171" t="s">
        <v>17</v>
      </c>
      <c r="E256" s="161" t="s">
        <v>64</v>
      </c>
      <c r="F256" s="161" t="s">
        <v>199</v>
      </c>
      <c r="G256" s="152"/>
      <c r="H256" s="154">
        <f>H257</f>
        <v>0</v>
      </c>
      <c r="I256" s="154">
        <f aca="true" t="shared" si="32" ref="I256:J262">I257</f>
        <v>0</v>
      </c>
      <c r="J256" s="154">
        <f t="shared" si="32"/>
        <v>0</v>
      </c>
    </row>
    <row r="257" spans="1:10" ht="15" customHeight="1" hidden="1">
      <c r="A257" s="28"/>
      <c r="B257" s="235" t="s">
        <v>151</v>
      </c>
      <c r="C257" s="34"/>
      <c r="D257" s="31" t="s">
        <v>17</v>
      </c>
      <c r="E257" s="30" t="s">
        <v>64</v>
      </c>
      <c r="F257" s="34" t="s">
        <v>200</v>
      </c>
      <c r="G257" s="26"/>
      <c r="H257" s="59">
        <f>H258</f>
        <v>0</v>
      </c>
      <c r="I257" s="59">
        <f t="shared" si="32"/>
        <v>0</v>
      </c>
      <c r="J257" s="59">
        <f t="shared" si="32"/>
        <v>0</v>
      </c>
    </row>
    <row r="258" spans="1:10" ht="15" customHeight="1" hidden="1">
      <c r="A258" s="28"/>
      <c r="B258" s="235" t="s">
        <v>151</v>
      </c>
      <c r="C258" s="34"/>
      <c r="D258" s="31" t="s">
        <v>17</v>
      </c>
      <c r="E258" s="30" t="s">
        <v>64</v>
      </c>
      <c r="F258" s="34" t="s">
        <v>201</v>
      </c>
      <c r="G258" s="26"/>
      <c r="H258" s="59">
        <f>H259</f>
        <v>0</v>
      </c>
      <c r="I258" s="59">
        <f t="shared" si="32"/>
        <v>0</v>
      </c>
      <c r="J258" s="59">
        <f t="shared" si="32"/>
        <v>0</v>
      </c>
    </row>
    <row r="259" spans="1:10" ht="30" customHeight="1" hidden="1">
      <c r="A259" s="207"/>
      <c r="B259" s="255" t="s">
        <v>66</v>
      </c>
      <c r="C259" s="210"/>
      <c r="D259" s="210" t="s">
        <v>17</v>
      </c>
      <c r="E259" s="209" t="s">
        <v>64</v>
      </c>
      <c r="F259" s="210" t="s">
        <v>319</v>
      </c>
      <c r="G259" s="209"/>
      <c r="H259" s="211">
        <f>H260+H262</f>
        <v>0</v>
      </c>
      <c r="I259" s="211">
        <f>I260+I262</f>
        <v>0</v>
      </c>
      <c r="J259" s="211">
        <f>J260+J262</f>
        <v>0</v>
      </c>
    </row>
    <row r="260" spans="1:10" ht="30" customHeight="1" hidden="1">
      <c r="A260" s="28"/>
      <c r="B260" s="241" t="s">
        <v>68</v>
      </c>
      <c r="C260" s="31"/>
      <c r="D260" s="31" t="s">
        <v>17</v>
      </c>
      <c r="E260" s="30" t="s">
        <v>64</v>
      </c>
      <c r="F260" s="31" t="s">
        <v>319</v>
      </c>
      <c r="G260" s="30" t="s">
        <v>69</v>
      </c>
      <c r="H260" s="59">
        <f>H261</f>
        <v>0</v>
      </c>
      <c r="I260" s="59">
        <f t="shared" si="32"/>
        <v>0</v>
      </c>
      <c r="J260" s="59">
        <f t="shared" si="32"/>
        <v>0</v>
      </c>
    </row>
    <row r="261" spans="1:10" ht="30" customHeight="1" hidden="1">
      <c r="A261" s="28"/>
      <c r="B261" s="235" t="s">
        <v>70</v>
      </c>
      <c r="C261" s="31"/>
      <c r="D261" s="31" t="s">
        <v>17</v>
      </c>
      <c r="E261" s="30" t="s">
        <v>64</v>
      </c>
      <c r="F261" s="31" t="s">
        <v>319</v>
      </c>
      <c r="G261" s="31">
        <v>630</v>
      </c>
      <c r="H261" s="60">
        <v>0</v>
      </c>
      <c r="I261" s="60">
        <v>0</v>
      </c>
      <c r="J261" s="60">
        <v>0</v>
      </c>
    </row>
    <row r="262" spans="1:10" ht="15" customHeight="1" hidden="1">
      <c r="A262" s="28"/>
      <c r="B262" s="235" t="s">
        <v>81</v>
      </c>
      <c r="C262" s="31"/>
      <c r="D262" s="31" t="s">
        <v>17</v>
      </c>
      <c r="E262" s="30" t="s">
        <v>64</v>
      </c>
      <c r="F262" s="31" t="s">
        <v>319</v>
      </c>
      <c r="G262" s="30" t="s">
        <v>82</v>
      </c>
      <c r="H262" s="59">
        <f>H263</f>
        <v>0</v>
      </c>
      <c r="I262" s="59">
        <f t="shared" si="32"/>
        <v>0</v>
      </c>
      <c r="J262" s="59">
        <f t="shared" si="32"/>
        <v>0</v>
      </c>
    </row>
    <row r="263" spans="1:10" ht="15" customHeight="1" hidden="1">
      <c r="A263" s="28"/>
      <c r="B263" s="235" t="s">
        <v>191</v>
      </c>
      <c r="C263" s="31"/>
      <c r="D263" s="31" t="s">
        <v>17</v>
      </c>
      <c r="E263" s="30" t="s">
        <v>64</v>
      </c>
      <c r="F263" s="31" t="s">
        <v>319</v>
      </c>
      <c r="G263" s="31">
        <v>830</v>
      </c>
      <c r="H263" s="60">
        <v>0</v>
      </c>
      <c r="I263" s="60">
        <v>0</v>
      </c>
      <c r="J263" s="60">
        <v>0</v>
      </c>
    </row>
    <row r="264" spans="1:10" ht="15" customHeight="1">
      <c r="A264" s="22"/>
      <c r="B264" s="271" t="s">
        <v>113</v>
      </c>
      <c r="C264" s="24"/>
      <c r="D264" s="24" t="s">
        <v>17</v>
      </c>
      <c r="E264" s="23" t="s">
        <v>114</v>
      </c>
      <c r="F264" s="24"/>
      <c r="G264" s="24"/>
      <c r="H264" s="57">
        <f>H265+H309+H314</f>
        <v>4650</v>
      </c>
      <c r="I264" s="57">
        <f>I265+I309+I314</f>
        <v>1050</v>
      </c>
      <c r="J264" s="57">
        <f>J265+J309+J314</f>
        <v>1050</v>
      </c>
    </row>
    <row r="265" spans="1:11" ht="90" customHeight="1">
      <c r="A265" s="155"/>
      <c r="B265" s="278" t="s">
        <v>273</v>
      </c>
      <c r="C265" s="157"/>
      <c r="D265" s="157" t="s">
        <v>17</v>
      </c>
      <c r="E265" s="164" t="s">
        <v>114</v>
      </c>
      <c r="F265" s="157" t="s">
        <v>488</v>
      </c>
      <c r="G265" s="164" t="s">
        <v>36</v>
      </c>
      <c r="H265" s="158">
        <f>H266+H292</f>
        <v>3600</v>
      </c>
      <c r="I265" s="158">
        <f>I266+I292</f>
        <v>0</v>
      </c>
      <c r="J265" s="158">
        <f>J266+J292</f>
        <v>0</v>
      </c>
      <c r="K265" s="68"/>
    </row>
    <row r="266" spans="1:10" ht="15" customHeight="1">
      <c r="A266" s="204"/>
      <c r="B266" s="249" t="s">
        <v>370</v>
      </c>
      <c r="C266" s="137"/>
      <c r="D266" s="137" t="s">
        <v>17</v>
      </c>
      <c r="E266" s="138" t="s">
        <v>114</v>
      </c>
      <c r="F266" s="137" t="s">
        <v>489</v>
      </c>
      <c r="G266" s="138"/>
      <c r="H266" s="205">
        <f>H267+H276+H283</f>
        <v>2600</v>
      </c>
      <c r="I266" s="205">
        <f>I267+I276+I283</f>
        <v>0</v>
      </c>
      <c r="J266" s="205">
        <f>J267+J276+J283</f>
        <v>0</v>
      </c>
    </row>
    <row r="267" spans="1:10" ht="30" customHeight="1">
      <c r="A267" s="184"/>
      <c r="B267" s="281" t="s">
        <v>490</v>
      </c>
      <c r="C267" s="186"/>
      <c r="D267" s="186" t="s">
        <v>17</v>
      </c>
      <c r="E267" s="189" t="s">
        <v>114</v>
      </c>
      <c r="F267" s="186" t="s">
        <v>491</v>
      </c>
      <c r="G267" s="189" t="s">
        <v>36</v>
      </c>
      <c r="H267" s="194">
        <f>H268+H271</f>
        <v>600</v>
      </c>
      <c r="I267" s="194">
        <f>I268+I271</f>
        <v>0</v>
      </c>
      <c r="J267" s="194">
        <f>J268+J271</f>
        <v>0</v>
      </c>
    </row>
    <row r="268" spans="1:10" ht="30" customHeight="1">
      <c r="A268" s="212"/>
      <c r="B268" s="255" t="s">
        <v>369</v>
      </c>
      <c r="C268" s="210"/>
      <c r="D268" s="210" t="s">
        <v>17</v>
      </c>
      <c r="E268" s="209" t="s">
        <v>114</v>
      </c>
      <c r="F268" s="210" t="s">
        <v>492</v>
      </c>
      <c r="G268" s="209"/>
      <c r="H268" s="215">
        <f aca="true" t="shared" si="33" ref="H268:J269">H269</f>
        <v>100</v>
      </c>
      <c r="I268" s="215">
        <f t="shared" si="33"/>
        <v>0</v>
      </c>
      <c r="J268" s="215">
        <f t="shared" si="33"/>
        <v>0</v>
      </c>
    </row>
    <row r="269" spans="1:10" ht="30" customHeight="1">
      <c r="A269" s="43"/>
      <c r="B269" s="235" t="s">
        <v>53</v>
      </c>
      <c r="C269" s="31"/>
      <c r="D269" s="31" t="s">
        <v>17</v>
      </c>
      <c r="E269" s="30" t="s">
        <v>114</v>
      </c>
      <c r="F269" s="31" t="s">
        <v>492</v>
      </c>
      <c r="G269" s="30" t="s">
        <v>67</v>
      </c>
      <c r="H269" s="60">
        <f t="shared" si="33"/>
        <v>100</v>
      </c>
      <c r="I269" s="60">
        <f t="shared" si="33"/>
        <v>0</v>
      </c>
      <c r="J269" s="60">
        <f t="shared" si="33"/>
        <v>0</v>
      </c>
    </row>
    <row r="270" spans="1:10" ht="30" customHeight="1">
      <c r="A270" s="43"/>
      <c r="B270" s="240" t="s">
        <v>54</v>
      </c>
      <c r="C270" s="31"/>
      <c r="D270" s="31" t="s">
        <v>17</v>
      </c>
      <c r="E270" s="30" t="s">
        <v>114</v>
      </c>
      <c r="F270" s="31" t="s">
        <v>492</v>
      </c>
      <c r="G270" s="30" t="s">
        <v>55</v>
      </c>
      <c r="H270" s="299">
        <v>100</v>
      </c>
      <c r="I270" s="299">
        <v>0</v>
      </c>
      <c r="J270" s="299">
        <v>0</v>
      </c>
    </row>
    <row r="271" spans="1:10" ht="30" customHeight="1">
      <c r="A271" s="212"/>
      <c r="B271" s="255" t="s">
        <v>246</v>
      </c>
      <c r="C271" s="210"/>
      <c r="D271" s="210" t="s">
        <v>17</v>
      </c>
      <c r="E271" s="209" t="s">
        <v>114</v>
      </c>
      <c r="F271" s="210" t="s">
        <v>501</v>
      </c>
      <c r="G271" s="209"/>
      <c r="H271" s="215">
        <f>H272+H274</f>
        <v>500</v>
      </c>
      <c r="I271" s="215">
        <f>I272+I274</f>
        <v>0</v>
      </c>
      <c r="J271" s="215">
        <f>J272+J274</f>
        <v>0</v>
      </c>
    </row>
    <row r="272" spans="1:10" ht="30" customHeight="1" hidden="1">
      <c r="A272" s="43"/>
      <c r="B272" s="235" t="s">
        <v>53</v>
      </c>
      <c r="C272" s="31"/>
      <c r="D272" s="31" t="s">
        <v>17</v>
      </c>
      <c r="E272" s="30" t="s">
        <v>114</v>
      </c>
      <c r="F272" s="31" t="s">
        <v>501</v>
      </c>
      <c r="G272" s="30" t="s">
        <v>67</v>
      </c>
      <c r="H272" s="60">
        <f>H273</f>
        <v>0</v>
      </c>
      <c r="I272" s="60">
        <f>I273</f>
        <v>0</v>
      </c>
      <c r="J272" s="60">
        <f>J273</f>
        <v>0</v>
      </c>
    </row>
    <row r="273" spans="1:10" ht="30" customHeight="1" hidden="1">
      <c r="A273" s="43"/>
      <c r="B273" s="240" t="s">
        <v>54</v>
      </c>
      <c r="C273" s="31"/>
      <c r="D273" s="31" t="s">
        <v>17</v>
      </c>
      <c r="E273" s="30" t="s">
        <v>114</v>
      </c>
      <c r="F273" s="31" t="s">
        <v>501</v>
      </c>
      <c r="G273" s="30" t="s">
        <v>55</v>
      </c>
      <c r="H273" s="299">
        <v>0</v>
      </c>
      <c r="I273" s="299">
        <v>0</v>
      </c>
      <c r="J273" s="299">
        <v>0</v>
      </c>
    </row>
    <row r="274" spans="1:10" ht="30" customHeight="1">
      <c r="A274" s="43"/>
      <c r="B274" s="237" t="s">
        <v>60</v>
      </c>
      <c r="C274" s="31"/>
      <c r="D274" s="31" t="s">
        <v>17</v>
      </c>
      <c r="E274" s="30" t="s">
        <v>114</v>
      </c>
      <c r="F274" s="31" t="s">
        <v>501</v>
      </c>
      <c r="G274" s="30" t="s">
        <v>65</v>
      </c>
      <c r="H274" s="299">
        <f>H275</f>
        <v>500</v>
      </c>
      <c r="I274" s="299">
        <f>I275</f>
        <v>0</v>
      </c>
      <c r="J274" s="299">
        <f>J275</f>
        <v>0</v>
      </c>
    </row>
    <row r="275" spans="1:10" ht="15" customHeight="1">
      <c r="A275" s="43"/>
      <c r="B275" s="237" t="s">
        <v>61</v>
      </c>
      <c r="C275" s="31"/>
      <c r="D275" s="31" t="s">
        <v>17</v>
      </c>
      <c r="E275" s="30" t="s">
        <v>114</v>
      </c>
      <c r="F275" s="144" t="s">
        <v>501</v>
      </c>
      <c r="G275" s="30" t="s">
        <v>62</v>
      </c>
      <c r="H275" s="299">
        <v>500</v>
      </c>
      <c r="I275" s="299">
        <v>0</v>
      </c>
      <c r="J275" s="299">
        <v>0</v>
      </c>
    </row>
    <row r="276" spans="1:11" ht="30" customHeight="1">
      <c r="A276" s="184"/>
      <c r="B276" s="281" t="s">
        <v>493</v>
      </c>
      <c r="C276" s="186"/>
      <c r="D276" s="186" t="s">
        <v>17</v>
      </c>
      <c r="E276" s="189" t="s">
        <v>114</v>
      </c>
      <c r="F276" s="186" t="s">
        <v>494</v>
      </c>
      <c r="G276" s="189" t="s">
        <v>36</v>
      </c>
      <c r="H276" s="187">
        <f>H277+H280</f>
        <v>1600</v>
      </c>
      <c r="I276" s="187">
        <f>I277+I280</f>
        <v>0</v>
      </c>
      <c r="J276" s="187">
        <f>J277+J280</f>
        <v>0</v>
      </c>
      <c r="K276" s="68"/>
    </row>
    <row r="277" spans="1:11" s="4" customFormat="1" ht="45" customHeight="1" hidden="1">
      <c r="A277" s="207"/>
      <c r="B277" s="259" t="s">
        <v>112</v>
      </c>
      <c r="C277" s="210"/>
      <c r="D277" s="210" t="s">
        <v>17</v>
      </c>
      <c r="E277" s="209" t="s">
        <v>114</v>
      </c>
      <c r="F277" s="210" t="s">
        <v>496</v>
      </c>
      <c r="G277" s="209"/>
      <c r="H277" s="215">
        <f aca="true" t="shared" si="34" ref="H277:J278">H278</f>
        <v>0</v>
      </c>
      <c r="I277" s="215">
        <f t="shared" si="34"/>
        <v>0</v>
      </c>
      <c r="J277" s="215">
        <f t="shared" si="34"/>
        <v>0</v>
      </c>
      <c r="K277" s="69"/>
    </row>
    <row r="278" spans="1:11" s="4" customFormat="1" ht="30" customHeight="1" hidden="1">
      <c r="A278" s="28"/>
      <c r="B278" s="246" t="s">
        <v>60</v>
      </c>
      <c r="C278" s="31"/>
      <c r="D278" s="31" t="s">
        <v>17</v>
      </c>
      <c r="E278" s="30" t="s">
        <v>114</v>
      </c>
      <c r="F278" s="31" t="s">
        <v>496</v>
      </c>
      <c r="G278" s="30" t="s">
        <v>65</v>
      </c>
      <c r="H278" s="60">
        <f t="shared" si="34"/>
        <v>0</v>
      </c>
      <c r="I278" s="60">
        <f t="shared" si="34"/>
        <v>0</v>
      </c>
      <c r="J278" s="60">
        <f t="shared" si="34"/>
        <v>0</v>
      </c>
      <c r="K278" s="69"/>
    </row>
    <row r="279" spans="1:11" s="4" customFormat="1" ht="15" customHeight="1" hidden="1">
      <c r="A279" s="28"/>
      <c r="B279" s="238" t="s">
        <v>61</v>
      </c>
      <c r="C279" s="31"/>
      <c r="D279" s="31" t="s">
        <v>17</v>
      </c>
      <c r="E279" s="30" t="s">
        <v>114</v>
      </c>
      <c r="F279" s="31" t="s">
        <v>496</v>
      </c>
      <c r="G279" s="30" t="s">
        <v>62</v>
      </c>
      <c r="H279" s="60">
        <v>0</v>
      </c>
      <c r="I279" s="60">
        <v>0</v>
      </c>
      <c r="J279" s="60">
        <v>0</v>
      </c>
      <c r="K279" s="69"/>
    </row>
    <row r="280" spans="1:11" s="4" customFormat="1" ht="15" customHeight="1">
      <c r="A280" s="207"/>
      <c r="B280" s="259" t="s">
        <v>116</v>
      </c>
      <c r="C280" s="210"/>
      <c r="D280" s="210" t="s">
        <v>17</v>
      </c>
      <c r="E280" s="209" t="s">
        <v>114</v>
      </c>
      <c r="F280" s="210" t="s">
        <v>495</v>
      </c>
      <c r="G280" s="209"/>
      <c r="H280" s="215">
        <f>H282</f>
        <v>1600</v>
      </c>
      <c r="I280" s="215">
        <f>I282</f>
        <v>0</v>
      </c>
      <c r="J280" s="215">
        <f>J282</f>
        <v>0</v>
      </c>
      <c r="K280" s="69"/>
    </row>
    <row r="281" spans="1:11" s="4" customFormat="1" ht="30" customHeight="1">
      <c r="A281" s="28"/>
      <c r="B281" s="240" t="s">
        <v>53</v>
      </c>
      <c r="C281" s="31"/>
      <c r="D281" s="31" t="s">
        <v>17</v>
      </c>
      <c r="E281" s="30" t="s">
        <v>114</v>
      </c>
      <c r="F281" s="31" t="s">
        <v>495</v>
      </c>
      <c r="G281" s="30" t="s">
        <v>67</v>
      </c>
      <c r="H281" s="60">
        <f>H282</f>
        <v>1600</v>
      </c>
      <c r="I281" s="60">
        <f>I282</f>
        <v>0</v>
      </c>
      <c r="J281" s="60">
        <f>J282</f>
        <v>0</v>
      </c>
      <c r="K281" s="69"/>
    </row>
    <row r="282" spans="1:11" s="4" customFormat="1" ht="30" customHeight="1">
      <c r="A282" s="28"/>
      <c r="B282" s="235" t="s">
        <v>54</v>
      </c>
      <c r="C282" s="31"/>
      <c r="D282" s="31" t="s">
        <v>17</v>
      </c>
      <c r="E282" s="30" t="s">
        <v>114</v>
      </c>
      <c r="F282" s="31" t="s">
        <v>495</v>
      </c>
      <c r="G282" s="30" t="s">
        <v>55</v>
      </c>
      <c r="H282" s="60">
        <v>1600</v>
      </c>
      <c r="I282" s="60">
        <v>0</v>
      </c>
      <c r="J282" s="60">
        <v>0</v>
      </c>
      <c r="K282" s="69"/>
    </row>
    <row r="283" spans="1:11" ht="30" customHeight="1">
      <c r="A283" s="184"/>
      <c r="B283" s="281" t="s">
        <v>497</v>
      </c>
      <c r="C283" s="186"/>
      <c r="D283" s="186" t="s">
        <v>17</v>
      </c>
      <c r="E283" s="189" t="s">
        <v>114</v>
      </c>
      <c r="F283" s="186" t="s">
        <v>498</v>
      </c>
      <c r="G283" s="189" t="s">
        <v>36</v>
      </c>
      <c r="H283" s="187">
        <f>H284+H289</f>
        <v>400</v>
      </c>
      <c r="I283" s="187">
        <f>I284+I289</f>
        <v>0</v>
      </c>
      <c r="J283" s="187">
        <f>J284+J289</f>
        <v>0</v>
      </c>
      <c r="K283" s="68"/>
    </row>
    <row r="284" spans="1:11" ht="30" customHeight="1" hidden="1">
      <c r="A284" s="212"/>
      <c r="B284" s="255" t="s">
        <v>117</v>
      </c>
      <c r="C284" s="210"/>
      <c r="D284" s="210" t="s">
        <v>17</v>
      </c>
      <c r="E284" s="209" t="s">
        <v>114</v>
      </c>
      <c r="F284" s="210" t="s">
        <v>499</v>
      </c>
      <c r="G284" s="209"/>
      <c r="H284" s="211">
        <f>H286+H288</f>
        <v>0</v>
      </c>
      <c r="I284" s="211">
        <f>I286+I288</f>
        <v>0</v>
      </c>
      <c r="J284" s="211">
        <f>J286+J288</f>
        <v>0</v>
      </c>
      <c r="K284" s="68"/>
    </row>
    <row r="285" spans="1:11" ht="30" customHeight="1" hidden="1">
      <c r="A285" s="43"/>
      <c r="B285" s="235" t="s">
        <v>53</v>
      </c>
      <c r="C285" s="31"/>
      <c r="D285" s="31" t="s">
        <v>17</v>
      </c>
      <c r="E285" s="30" t="s">
        <v>114</v>
      </c>
      <c r="F285" s="31" t="s">
        <v>499</v>
      </c>
      <c r="G285" s="30" t="s">
        <v>67</v>
      </c>
      <c r="H285" s="59">
        <f>H286</f>
        <v>0</v>
      </c>
      <c r="I285" s="59">
        <f>I286</f>
        <v>0</v>
      </c>
      <c r="J285" s="59">
        <f>J286</f>
        <v>0</v>
      </c>
      <c r="K285" s="68"/>
    </row>
    <row r="286" spans="1:11" ht="30" customHeight="1" hidden="1">
      <c r="A286" s="43"/>
      <c r="B286" s="240" t="s">
        <v>54</v>
      </c>
      <c r="C286" s="31"/>
      <c r="D286" s="31" t="s">
        <v>17</v>
      </c>
      <c r="E286" s="30" t="s">
        <v>114</v>
      </c>
      <c r="F286" s="31" t="s">
        <v>499</v>
      </c>
      <c r="G286" s="30" t="s">
        <v>55</v>
      </c>
      <c r="H286" s="59">
        <v>0</v>
      </c>
      <c r="I286" s="59">
        <v>0</v>
      </c>
      <c r="J286" s="59">
        <v>0</v>
      </c>
      <c r="K286" s="68"/>
    </row>
    <row r="287" spans="1:11" ht="30" customHeight="1" hidden="1">
      <c r="A287" s="43"/>
      <c r="B287" s="246" t="s">
        <v>60</v>
      </c>
      <c r="C287" s="31"/>
      <c r="D287" s="31" t="s">
        <v>17</v>
      </c>
      <c r="E287" s="30" t="s">
        <v>114</v>
      </c>
      <c r="F287" s="31" t="s">
        <v>499</v>
      </c>
      <c r="G287" s="30" t="s">
        <v>65</v>
      </c>
      <c r="H287" s="59">
        <f>H288</f>
        <v>0</v>
      </c>
      <c r="I287" s="59">
        <f>I288</f>
        <v>0</v>
      </c>
      <c r="J287" s="59">
        <f>J288</f>
        <v>0</v>
      </c>
      <c r="K287" s="68"/>
    </row>
    <row r="288" spans="1:11" ht="15" customHeight="1" hidden="1">
      <c r="A288" s="43"/>
      <c r="B288" s="238" t="s">
        <v>61</v>
      </c>
      <c r="C288" s="31"/>
      <c r="D288" s="31" t="s">
        <v>17</v>
      </c>
      <c r="E288" s="30" t="s">
        <v>114</v>
      </c>
      <c r="F288" s="31" t="s">
        <v>499</v>
      </c>
      <c r="G288" s="30" t="s">
        <v>62</v>
      </c>
      <c r="H288" s="59">
        <v>0</v>
      </c>
      <c r="I288" s="59">
        <v>0</v>
      </c>
      <c r="J288" s="59">
        <v>0</v>
      </c>
      <c r="K288" s="68"/>
    </row>
    <row r="289" spans="1:11" ht="45" customHeight="1">
      <c r="A289" s="207"/>
      <c r="B289" s="255" t="s">
        <v>118</v>
      </c>
      <c r="C289" s="210"/>
      <c r="D289" s="210" t="s">
        <v>17</v>
      </c>
      <c r="E289" s="209" t="s">
        <v>114</v>
      </c>
      <c r="F289" s="210" t="s">
        <v>500</v>
      </c>
      <c r="G289" s="209"/>
      <c r="H289" s="211">
        <f>H291</f>
        <v>400</v>
      </c>
      <c r="I289" s="211">
        <f>I291</f>
        <v>0</v>
      </c>
      <c r="J289" s="211">
        <f>J291</f>
        <v>0</v>
      </c>
      <c r="K289" s="68"/>
    </row>
    <row r="290" spans="1:11" ht="30" customHeight="1">
      <c r="A290" s="28"/>
      <c r="B290" s="284" t="s">
        <v>53</v>
      </c>
      <c r="C290" s="31"/>
      <c r="D290" s="31" t="s">
        <v>17</v>
      </c>
      <c r="E290" s="30" t="s">
        <v>114</v>
      </c>
      <c r="F290" s="31" t="s">
        <v>500</v>
      </c>
      <c r="G290" s="30" t="s">
        <v>67</v>
      </c>
      <c r="H290" s="59">
        <f>H291</f>
        <v>400</v>
      </c>
      <c r="I290" s="59">
        <f>I291</f>
        <v>0</v>
      </c>
      <c r="J290" s="59">
        <f>J291</f>
        <v>0</v>
      </c>
      <c r="K290" s="68"/>
    </row>
    <row r="291" spans="1:11" ht="30" customHeight="1">
      <c r="A291" s="28"/>
      <c r="B291" s="235" t="s">
        <v>54</v>
      </c>
      <c r="C291" s="31"/>
      <c r="D291" s="31" t="s">
        <v>17</v>
      </c>
      <c r="E291" s="30" t="s">
        <v>114</v>
      </c>
      <c r="F291" s="31" t="s">
        <v>500</v>
      </c>
      <c r="G291" s="30" t="s">
        <v>55</v>
      </c>
      <c r="H291" s="299">
        <f>200+200</f>
        <v>400</v>
      </c>
      <c r="I291" s="299">
        <v>0</v>
      </c>
      <c r="J291" s="299">
        <v>0</v>
      </c>
      <c r="K291" s="68"/>
    </row>
    <row r="292" spans="1:11" ht="15" customHeight="1">
      <c r="A292" s="204"/>
      <c r="B292" s="277" t="s">
        <v>400</v>
      </c>
      <c r="C292" s="137"/>
      <c r="D292" s="138" t="s">
        <v>17</v>
      </c>
      <c r="E292" s="138" t="s">
        <v>114</v>
      </c>
      <c r="F292" s="137" t="s">
        <v>504</v>
      </c>
      <c r="G292" s="138"/>
      <c r="H292" s="325">
        <f>H293</f>
        <v>1000</v>
      </c>
      <c r="I292" s="325">
        <f>I293</f>
        <v>0</v>
      </c>
      <c r="J292" s="325">
        <f>J293</f>
        <v>0</v>
      </c>
      <c r="K292" s="68"/>
    </row>
    <row r="293" spans="1:11" ht="60" customHeight="1">
      <c r="A293" s="184"/>
      <c r="B293" s="281" t="s">
        <v>522</v>
      </c>
      <c r="C293" s="186"/>
      <c r="D293" s="186" t="s">
        <v>17</v>
      </c>
      <c r="E293" s="189" t="s">
        <v>114</v>
      </c>
      <c r="F293" s="186" t="s">
        <v>506</v>
      </c>
      <c r="G293" s="189" t="s">
        <v>36</v>
      </c>
      <c r="H293" s="187">
        <f>H294+H297+H300+H303+H306</f>
        <v>1000</v>
      </c>
      <c r="I293" s="187">
        <f>I294+I297+I300+I303+I306</f>
        <v>0</v>
      </c>
      <c r="J293" s="187">
        <f>J294+J297+J300+J303+J306</f>
        <v>0</v>
      </c>
      <c r="K293" s="68"/>
    </row>
    <row r="294" spans="1:11" s="4" customFormat="1" ht="45" customHeight="1" hidden="1">
      <c r="A294" s="207"/>
      <c r="B294" s="264" t="s">
        <v>274</v>
      </c>
      <c r="C294" s="210"/>
      <c r="D294" s="210" t="s">
        <v>17</v>
      </c>
      <c r="E294" s="209" t="s">
        <v>114</v>
      </c>
      <c r="F294" s="210" t="s">
        <v>516</v>
      </c>
      <c r="G294" s="209"/>
      <c r="H294" s="215">
        <f aca="true" t="shared" si="35" ref="H294:J295">H295</f>
        <v>0</v>
      </c>
      <c r="I294" s="215">
        <f t="shared" si="35"/>
        <v>0</v>
      </c>
      <c r="J294" s="215">
        <f t="shared" si="35"/>
        <v>0</v>
      </c>
      <c r="K294" s="69"/>
    </row>
    <row r="295" spans="1:11" s="4" customFormat="1" ht="15" customHeight="1" hidden="1">
      <c r="A295" s="28"/>
      <c r="B295" s="237" t="s">
        <v>81</v>
      </c>
      <c r="C295" s="31"/>
      <c r="D295" s="31" t="s">
        <v>17</v>
      </c>
      <c r="E295" s="30" t="s">
        <v>114</v>
      </c>
      <c r="F295" s="31" t="s">
        <v>516</v>
      </c>
      <c r="G295" s="30" t="s">
        <v>82</v>
      </c>
      <c r="H295" s="60">
        <f t="shared" si="35"/>
        <v>0</v>
      </c>
      <c r="I295" s="60">
        <f t="shared" si="35"/>
        <v>0</v>
      </c>
      <c r="J295" s="60">
        <f t="shared" si="35"/>
        <v>0</v>
      </c>
      <c r="K295" s="69"/>
    </row>
    <row r="296" spans="1:11" s="4" customFormat="1" ht="45" customHeight="1" hidden="1">
      <c r="A296" s="28"/>
      <c r="B296" s="237" t="s">
        <v>115</v>
      </c>
      <c r="C296" s="31"/>
      <c r="D296" s="31" t="s">
        <v>17</v>
      </c>
      <c r="E296" s="30" t="s">
        <v>114</v>
      </c>
      <c r="F296" s="31" t="s">
        <v>516</v>
      </c>
      <c r="G296" s="30" t="s">
        <v>18</v>
      </c>
      <c r="H296" s="60">
        <v>0</v>
      </c>
      <c r="I296" s="60">
        <v>0</v>
      </c>
      <c r="J296" s="60">
        <v>0</v>
      </c>
      <c r="K296" s="69"/>
    </row>
    <row r="297" spans="1:11" s="4" customFormat="1" ht="45" customHeight="1" hidden="1">
      <c r="A297" s="207"/>
      <c r="B297" s="259" t="s">
        <v>112</v>
      </c>
      <c r="C297" s="210"/>
      <c r="D297" s="210" t="s">
        <v>17</v>
      </c>
      <c r="E297" s="209" t="s">
        <v>114</v>
      </c>
      <c r="F297" s="210" t="s">
        <v>508</v>
      </c>
      <c r="G297" s="209"/>
      <c r="H297" s="215">
        <f>H299</f>
        <v>0</v>
      </c>
      <c r="I297" s="215">
        <f>I299</f>
        <v>0</v>
      </c>
      <c r="J297" s="215">
        <f>J299</f>
        <v>0</v>
      </c>
      <c r="K297" s="69"/>
    </row>
    <row r="298" spans="1:11" s="4" customFormat="1" ht="30" customHeight="1" hidden="1">
      <c r="A298" s="28"/>
      <c r="B298" s="246" t="s">
        <v>60</v>
      </c>
      <c r="C298" s="31"/>
      <c r="D298" s="31" t="s">
        <v>17</v>
      </c>
      <c r="E298" s="30" t="s">
        <v>114</v>
      </c>
      <c r="F298" s="31" t="s">
        <v>508</v>
      </c>
      <c r="G298" s="30" t="s">
        <v>65</v>
      </c>
      <c r="H298" s="60">
        <f>H299</f>
        <v>0</v>
      </c>
      <c r="I298" s="60">
        <f>I299</f>
        <v>0</v>
      </c>
      <c r="J298" s="60">
        <f>J299</f>
        <v>0</v>
      </c>
      <c r="K298" s="69"/>
    </row>
    <row r="299" spans="1:11" s="4" customFormat="1" ht="15" customHeight="1" hidden="1">
      <c r="A299" s="28"/>
      <c r="B299" s="238" t="s">
        <v>61</v>
      </c>
      <c r="C299" s="31"/>
      <c r="D299" s="31" t="s">
        <v>17</v>
      </c>
      <c r="E299" s="30" t="s">
        <v>114</v>
      </c>
      <c r="F299" s="31" t="s">
        <v>508</v>
      </c>
      <c r="G299" s="30" t="s">
        <v>62</v>
      </c>
      <c r="H299" s="60">
        <f>500-500</f>
        <v>0</v>
      </c>
      <c r="I299" s="60">
        <v>0</v>
      </c>
      <c r="J299" s="60">
        <v>0</v>
      </c>
      <c r="K299" s="69"/>
    </row>
    <row r="300" spans="1:10" ht="30" customHeight="1" hidden="1">
      <c r="A300" s="212"/>
      <c r="B300" s="255" t="s">
        <v>285</v>
      </c>
      <c r="C300" s="210"/>
      <c r="D300" s="210" t="s">
        <v>17</v>
      </c>
      <c r="E300" s="209" t="s">
        <v>114</v>
      </c>
      <c r="F300" s="210" t="s">
        <v>509</v>
      </c>
      <c r="G300" s="209"/>
      <c r="H300" s="211">
        <f aca="true" t="shared" si="36" ref="H300:J301">H301</f>
        <v>0</v>
      </c>
      <c r="I300" s="211">
        <f t="shared" si="36"/>
        <v>0</v>
      </c>
      <c r="J300" s="211">
        <f t="shared" si="36"/>
        <v>0</v>
      </c>
    </row>
    <row r="301" spans="1:10" ht="30" customHeight="1" hidden="1">
      <c r="A301" s="43"/>
      <c r="B301" s="237" t="s">
        <v>60</v>
      </c>
      <c r="C301" s="31"/>
      <c r="D301" s="31" t="s">
        <v>17</v>
      </c>
      <c r="E301" s="30" t="s">
        <v>114</v>
      </c>
      <c r="F301" s="31" t="s">
        <v>509</v>
      </c>
      <c r="G301" s="30" t="s">
        <v>65</v>
      </c>
      <c r="H301" s="59">
        <f t="shared" si="36"/>
        <v>0</v>
      </c>
      <c r="I301" s="59">
        <f t="shared" si="36"/>
        <v>0</v>
      </c>
      <c r="J301" s="59">
        <f t="shared" si="36"/>
        <v>0</v>
      </c>
    </row>
    <row r="302" spans="1:10" ht="15" customHeight="1" hidden="1">
      <c r="A302" s="43"/>
      <c r="B302" s="237" t="s">
        <v>61</v>
      </c>
      <c r="C302" s="31"/>
      <c r="D302" s="31" t="s">
        <v>17</v>
      </c>
      <c r="E302" s="30" t="s">
        <v>114</v>
      </c>
      <c r="F302" s="31" t="s">
        <v>509</v>
      </c>
      <c r="G302" s="30" t="s">
        <v>62</v>
      </c>
      <c r="H302" s="59">
        <v>0</v>
      </c>
      <c r="I302" s="59">
        <v>0</v>
      </c>
      <c r="J302" s="59">
        <v>0</v>
      </c>
    </row>
    <row r="303" spans="1:10" ht="45" customHeight="1" hidden="1">
      <c r="A303" s="212"/>
      <c r="B303" s="255" t="s">
        <v>241</v>
      </c>
      <c r="C303" s="210"/>
      <c r="D303" s="210" t="s">
        <v>17</v>
      </c>
      <c r="E303" s="209" t="s">
        <v>114</v>
      </c>
      <c r="F303" s="210" t="s">
        <v>510</v>
      </c>
      <c r="G303" s="209"/>
      <c r="H303" s="211">
        <f aca="true" t="shared" si="37" ref="H303:J304">H304</f>
        <v>0</v>
      </c>
      <c r="I303" s="211">
        <f t="shared" si="37"/>
        <v>0</v>
      </c>
      <c r="J303" s="211">
        <f t="shared" si="37"/>
        <v>0</v>
      </c>
    </row>
    <row r="304" spans="1:10" ht="30" customHeight="1" hidden="1">
      <c r="A304" s="43"/>
      <c r="B304" s="242" t="s">
        <v>53</v>
      </c>
      <c r="C304" s="31"/>
      <c r="D304" s="31" t="s">
        <v>17</v>
      </c>
      <c r="E304" s="30" t="s">
        <v>114</v>
      </c>
      <c r="F304" s="31" t="s">
        <v>510</v>
      </c>
      <c r="G304" s="30" t="s">
        <v>67</v>
      </c>
      <c r="H304" s="59">
        <f t="shared" si="37"/>
        <v>0</v>
      </c>
      <c r="I304" s="59">
        <f t="shared" si="37"/>
        <v>0</v>
      </c>
      <c r="J304" s="59">
        <f t="shared" si="37"/>
        <v>0</v>
      </c>
    </row>
    <row r="305" spans="1:10" ht="30" customHeight="1" hidden="1">
      <c r="A305" s="43"/>
      <c r="B305" s="235" t="s">
        <v>54</v>
      </c>
      <c r="C305" s="31"/>
      <c r="D305" s="31" t="s">
        <v>17</v>
      </c>
      <c r="E305" s="30" t="s">
        <v>114</v>
      </c>
      <c r="F305" s="31" t="s">
        <v>510</v>
      </c>
      <c r="G305" s="30" t="s">
        <v>55</v>
      </c>
      <c r="H305" s="59">
        <v>0</v>
      </c>
      <c r="I305" s="59">
        <v>0</v>
      </c>
      <c r="J305" s="59">
        <v>0</v>
      </c>
    </row>
    <row r="306" spans="1:10" ht="30" customHeight="1">
      <c r="A306" s="212"/>
      <c r="B306" s="255" t="s">
        <v>523</v>
      </c>
      <c r="C306" s="210"/>
      <c r="D306" s="210" t="s">
        <v>17</v>
      </c>
      <c r="E306" s="209" t="s">
        <v>114</v>
      </c>
      <c r="F306" s="210" t="s">
        <v>512</v>
      </c>
      <c r="G306" s="209"/>
      <c r="H306" s="215">
        <f aca="true" t="shared" si="38" ref="H306:J307">H307</f>
        <v>1000</v>
      </c>
      <c r="I306" s="215">
        <f t="shared" si="38"/>
        <v>0</v>
      </c>
      <c r="J306" s="215">
        <f t="shared" si="38"/>
        <v>0</v>
      </c>
    </row>
    <row r="307" spans="1:10" ht="30" customHeight="1">
      <c r="A307" s="43"/>
      <c r="B307" s="237" t="s">
        <v>60</v>
      </c>
      <c r="C307" s="31"/>
      <c r="D307" s="31" t="s">
        <v>17</v>
      </c>
      <c r="E307" s="30" t="s">
        <v>114</v>
      </c>
      <c r="F307" s="31" t="s">
        <v>512</v>
      </c>
      <c r="G307" s="30" t="s">
        <v>65</v>
      </c>
      <c r="H307" s="299">
        <f t="shared" si="38"/>
        <v>1000</v>
      </c>
      <c r="I307" s="299">
        <f t="shared" si="38"/>
        <v>0</v>
      </c>
      <c r="J307" s="299">
        <f t="shared" si="38"/>
        <v>0</v>
      </c>
    </row>
    <row r="308" spans="1:10" ht="15" customHeight="1">
      <c r="A308" s="43"/>
      <c r="B308" s="237" t="s">
        <v>61</v>
      </c>
      <c r="C308" s="31"/>
      <c r="D308" s="31" t="s">
        <v>17</v>
      </c>
      <c r="E308" s="30" t="s">
        <v>114</v>
      </c>
      <c r="F308" s="144" t="s">
        <v>512</v>
      </c>
      <c r="G308" s="30" t="s">
        <v>62</v>
      </c>
      <c r="H308" s="299">
        <v>1000</v>
      </c>
      <c r="I308" s="299">
        <v>0</v>
      </c>
      <c r="J308" s="299">
        <v>0</v>
      </c>
    </row>
    <row r="309" spans="1:10" ht="45" customHeight="1" hidden="1">
      <c r="A309" s="170"/>
      <c r="B309" s="278" t="s">
        <v>316</v>
      </c>
      <c r="C309" s="157"/>
      <c r="D309" s="157" t="s">
        <v>17</v>
      </c>
      <c r="E309" s="164" t="s">
        <v>114</v>
      </c>
      <c r="F309" s="157" t="s">
        <v>138</v>
      </c>
      <c r="G309" s="164" t="s">
        <v>36</v>
      </c>
      <c r="H309" s="158">
        <f aca="true" t="shared" si="39" ref="H309:J310">H310</f>
        <v>0</v>
      </c>
      <c r="I309" s="158">
        <f t="shared" si="39"/>
        <v>0</v>
      </c>
      <c r="J309" s="158">
        <f t="shared" si="39"/>
        <v>0</v>
      </c>
    </row>
    <row r="310" spans="1:11" ht="15" customHeight="1" hidden="1">
      <c r="A310" s="184"/>
      <c r="B310" s="281" t="s">
        <v>139</v>
      </c>
      <c r="C310" s="186"/>
      <c r="D310" s="186" t="s">
        <v>17</v>
      </c>
      <c r="E310" s="189" t="s">
        <v>114</v>
      </c>
      <c r="F310" s="186" t="s">
        <v>140</v>
      </c>
      <c r="G310" s="189" t="s">
        <v>36</v>
      </c>
      <c r="H310" s="187">
        <f t="shared" si="39"/>
        <v>0</v>
      </c>
      <c r="I310" s="187">
        <f t="shared" si="39"/>
        <v>0</v>
      </c>
      <c r="J310" s="187">
        <f t="shared" si="39"/>
        <v>0</v>
      </c>
      <c r="K310" s="68"/>
    </row>
    <row r="311" spans="1:10" ht="15" customHeight="1" hidden="1">
      <c r="A311" s="207"/>
      <c r="B311" s="255" t="s">
        <v>141</v>
      </c>
      <c r="C311" s="210"/>
      <c r="D311" s="210" t="s">
        <v>17</v>
      </c>
      <c r="E311" s="209" t="s">
        <v>114</v>
      </c>
      <c r="F311" s="216" t="s">
        <v>142</v>
      </c>
      <c r="G311" s="209"/>
      <c r="H311" s="215">
        <f>H313</f>
        <v>0</v>
      </c>
      <c r="I311" s="215">
        <f>I313</f>
        <v>0</v>
      </c>
      <c r="J311" s="215">
        <f>J313</f>
        <v>0</v>
      </c>
    </row>
    <row r="312" spans="1:10" ht="30" customHeight="1" hidden="1">
      <c r="A312" s="28"/>
      <c r="B312" s="284" t="s">
        <v>53</v>
      </c>
      <c r="C312" s="31"/>
      <c r="D312" s="31" t="s">
        <v>17</v>
      </c>
      <c r="E312" s="30" t="s">
        <v>114</v>
      </c>
      <c r="F312" s="33" t="s">
        <v>142</v>
      </c>
      <c r="G312" s="30" t="s">
        <v>67</v>
      </c>
      <c r="H312" s="60">
        <f>H313</f>
        <v>0</v>
      </c>
      <c r="I312" s="60">
        <f>I313</f>
        <v>0</v>
      </c>
      <c r="J312" s="60">
        <f>J313</f>
        <v>0</v>
      </c>
    </row>
    <row r="313" spans="1:10" ht="30" customHeight="1" hidden="1">
      <c r="A313" s="28"/>
      <c r="B313" s="235" t="s">
        <v>54</v>
      </c>
      <c r="C313" s="31"/>
      <c r="D313" s="31" t="s">
        <v>17</v>
      </c>
      <c r="E313" s="30" t="s">
        <v>114</v>
      </c>
      <c r="F313" s="33" t="s">
        <v>142</v>
      </c>
      <c r="G313" s="30" t="s">
        <v>55</v>
      </c>
      <c r="H313" s="60">
        <v>0</v>
      </c>
      <c r="I313" s="60">
        <v>0</v>
      </c>
      <c r="J313" s="60">
        <v>0</v>
      </c>
    </row>
    <row r="314" spans="1:10" ht="45" customHeight="1">
      <c r="A314" s="160"/>
      <c r="B314" s="276" t="s">
        <v>276</v>
      </c>
      <c r="C314" s="171"/>
      <c r="D314" s="171" t="s">
        <v>17</v>
      </c>
      <c r="E314" s="161" t="s">
        <v>114</v>
      </c>
      <c r="F314" s="161" t="s">
        <v>199</v>
      </c>
      <c r="G314" s="152"/>
      <c r="H314" s="154">
        <f aca="true" t="shared" si="40" ref="H314:J316">H315</f>
        <v>1050</v>
      </c>
      <c r="I314" s="154">
        <f t="shared" si="40"/>
        <v>1050</v>
      </c>
      <c r="J314" s="154">
        <f t="shared" si="40"/>
        <v>1050</v>
      </c>
    </row>
    <row r="315" spans="1:10" ht="15" customHeight="1">
      <c r="A315" s="28"/>
      <c r="B315" s="235" t="s">
        <v>151</v>
      </c>
      <c r="C315" s="34"/>
      <c r="D315" s="31" t="s">
        <v>17</v>
      </c>
      <c r="E315" s="30" t="s">
        <v>114</v>
      </c>
      <c r="F315" s="34" t="s">
        <v>200</v>
      </c>
      <c r="G315" s="26"/>
      <c r="H315" s="59">
        <f t="shared" si="40"/>
        <v>1050</v>
      </c>
      <c r="I315" s="59">
        <f t="shared" si="40"/>
        <v>1050</v>
      </c>
      <c r="J315" s="59">
        <f t="shared" si="40"/>
        <v>1050</v>
      </c>
    </row>
    <row r="316" spans="1:10" ht="15" customHeight="1">
      <c r="A316" s="28"/>
      <c r="B316" s="235" t="s">
        <v>151</v>
      </c>
      <c r="C316" s="34"/>
      <c r="D316" s="31" t="s">
        <v>17</v>
      </c>
      <c r="E316" s="30" t="s">
        <v>114</v>
      </c>
      <c r="F316" s="34" t="s">
        <v>201</v>
      </c>
      <c r="G316" s="26"/>
      <c r="H316" s="59">
        <f t="shared" si="40"/>
        <v>1050</v>
      </c>
      <c r="I316" s="59">
        <f t="shared" si="40"/>
        <v>1050</v>
      </c>
      <c r="J316" s="59">
        <f t="shared" si="40"/>
        <v>1050</v>
      </c>
    </row>
    <row r="317" spans="1:10" ht="45" customHeight="1">
      <c r="A317" s="207"/>
      <c r="B317" s="255" t="s">
        <v>219</v>
      </c>
      <c r="C317" s="210"/>
      <c r="D317" s="210" t="s">
        <v>17</v>
      </c>
      <c r="E317" s="209" t="s">
        <v>114</v>
      </c>
      <c r="F317" s="210" t="s">
        <v>218</v>
      </c>
      <c r="G317" s="209"/>
      <c r="H317" s="211">
        <f>H318+H320</f>
        <v>1050</v>
      </c>
      <c r="I317" s="211">
        <f>I318+I320</f>
        <v>1050</v>
      </c>
      <c r="J317" s="211">
        <f>J318+J320</f>
        <v>1050</v>
      </c>
    </row>
    <row r="318" spans="1:10" ht="30" customHeight="1">
      <c r="A318" s="28"/>
      <c r="B318" s="284" t="s">
        <v>53</v>
      </c>
      <c r="C318" s="31"/>
      <c r="D318" s="31" t="s">
        <v>17</v>
      </c>
      <c r="E318" s="30" t="s">
        <v>114</v>
      </c>
      <c r="F318" s="31" t="s">
        <v>218</v>
      </c>
      <c r="G318" s="30" t="s">
        <v>67</v>
      </c>
      <c r="H318" s="59">
        <f>H319</f>
        <v>1050</v>
      </c>
      <c r="I318" s="59">
        <f>I319</f>
        <v>1050</v>
      </c>
      <c r="J318" s="59">
        <f>J319</f>
        <v>1050</v>
      </c>
    </row>
    <row r="319" spans="1:10" ht="30" customHeight="1">
      <c r="A319" s="28"/>
      <c r="B319" s="235" t="s">
        <v>54</v>
      </c>
      <c r="C319" s="31"/>
      <c r="D319" s="31" t="s">
        <v>17</v>
      </c>
      <c r="E319" s="30" t="s">
        <v>114</v>
      </c>
      <c r="F319" s="31" t="s">
        <v>218</v>
      </c>
      <c r="G319" s="34" t="s">
        <v>55</v>
      </c>
      <c r="H319" s="60">
        <f>500+550</f>
        <v>1050</v>
      </c>
      <c r="I319" s="60">
        <f>500+550</f>
        <v>1050</v>
      </c>
      <c r="J319" s="60">
        <f>500+550</f>
        <v>1050</v>
      </c>
    </row>
    <row r="320" spans="1:10" ht="15" customHeight="1" hidden="1">
      <c r="A320" s="28"/>
      <c r="B320" s="237" t="s">
        <v>81</v>
      </c>
      <c r="C320" s="31"/>
      <c r="D320" s="31" t="s">
        <v>17</v>
      </c>
      <c r="E320" s="30" t="s">
        <v>114</v>
      </c>
      <c r="F320" s="31" t="s">
        <v>218</v>
      </c>
      <c r="G320" s="34" t="s">
        <v>82</v>
      </c>
      <c r="H320" s="60">
        <f>H321</f>
        <v>0</v>
      </c>
      <c r="I320" s="60">
        <f>I321</f>
        <v>0</v>
      </c>
      <c r="J320" s="60">
        <f>J321</f>
        <v>0</v>
      </c>
    </row>
    <row r="321" spans="1:10" ht="15" customHeight="1" hidden="1">
      <c r="A321" s="28"/>
      <c r="B321" s="235" t="s">
        <v>191</v>
      </c>
      <c r="C321" s="31"/>
      <c r="D321" s="31" t="s">
        <v>17</v>
      </c>
      <c r="E321" s="30" t="s">
        <v>114</v>
      </c>
      <c r="F321" s="31" t="s">
        <v>218</v>
      </c>
      <c r="G321" s="34" t="s">
        <v>192</v>
      </c>
      <c r="H321" s="60">
        <v>0</v>
      </c>
      <c r="I321" s="60">
        <v>0</v>
      </c>
      <c r="J321" s="60">
        <v>0</v>
      </c>
    </row>
    <row r="322" spans="1:10" s="5" customFormat="1" ht="15" customHeight="1">
      <c r="A322" s="22"/>
      <c r="B322" s="271" t="s">
        <v>110</v>
      </c>
      <c r="C322" s="24"/>
      <c r="D322" s="24" t="s">
        <v>17</v>
      </c>
      <c r="E322" s="23" t="s">
        <v>111</v>
      </c>
      <c r="F322" s="24"/>
      <c r="G322" s="23"/>
      <c r="H322" s="57">
        <f>H323+H332+H338+H375+H344+H353+H358+H386+H397+H419</f>
        <v>55767.07432</v>
      </c>
      <c r="I322" s="57">
        <f>I323+I332+I338+I375+I344+I353+I358+I386+I397+I419</f>
        <v>67073.445</v>
      </c>
      <c r="J322" s="57">
        <f>J323+J332+J338+J375+J344+J353+J358+J386+J397+J419</f>
        <v>54531.432</v>
      </c>
    </row>
    <row r="323" spans="1:10" s="5" customFormat="1" ht="60" customHeight="1">
      <c r="A323" s="155"/>
      <c r="B323" s="278" t="s">
        <v>328</v>
      </c>
      <c r="C323" s="157"/>
      <c r="D323" s="157" t="s">
        <v>17</v>
      </c>
      <c r="E323" s="164" t="s">
        <v>111</v>
      </c>
      <c r="F323" s="157" t="s">
        <v>98</v>
      </c>
      <c r="G323" s="164" t="s">
        <v>36</v>
      </c>
      <c r="H323" s="158">
        <f>H324</f>
        <v>1102.63158</v>
      </c>
      <c r="I323" s="158">
        <f>I324</f>
        <v>0</v>
      </c>
      <c r="J323" s="158">
        <f>J324</f>
        <v>0</v>
      </c>
    </row>
    <row r="324" spans="1:10" s="5" customFormat="1" ht="15" customHeight="1">
      <c r="A324" s="204"/>
      <c r="B324" s="249" t="s">
        <v>370</v>
      </c>
      <c r="C324" s="137"/>
      <c r="D324" s="138" t="s">
        <v>17</v>
      </c>
      <c r="E324" s="138" t="s">
        <v>111</v>
      </c>
      <c r="F324" s="137" t="s">
        <v>409</v>
      </c>
      <c r="G324" s="138"/>
      <c r="H324" s="201">
        <f aca="true" t="shared" si="41" ref="H324:J325">H325</f>
        <v>1102.63158</v>
      </c>
      <c r="I324" s="201">
        <f>I325</f>
        <v>0</v>
      </c>
      <c r="J324" s="201">
        <f>J325</f>
        <v>0</v>
      </c>
    </row>
    <row r="325" spans="1:10" s="5" customFormat="1" ht="45" customHeight="1">
      <c r="A325" s="184"/>
      <c r="B325" s="281" t="s">
        <v>412</v>
      </c>
      <c r="C325" s="186"/>
      <c r="D325" s="186" t="s">
        <v>17</v>
      </c>
      <c r="E325" s="189" t="s">
        <v>111</v>
      </c>
      <c r="F325" s="186" t="s">
        <v>410</v>
      </c>
      <c r="G325" s="189" t="s">
        <v>36</v>
      </c>
      <c r="H325" s="187">
        <f>H326+H329</f>
        <v>1102.63158</v>
      </c>
      <c r="I325" s="187">
        <f t="shared" si="41"/>
        <v>0</v>
      </c>
      <c r="J325" s="187">
        <f t="shared" si="41"/>
        <v>0</v>
      </c>
    </row>
    <row r="326" spans="1:10" s="5" customFormat="1" ht="15" customHeight="1">
      <c r="A326" s="212"/>
      <c r="B326" s="259" t="s">
        <v>226</v>
      </c>
      <c r="C326" s="210"/>
      <c r="D326" s="210" t="s">
        <v>17</v>
      </c>
      <c r="E326" s="209" t="s">
        <v>111</v>
      </c>
      <c r="F326" s="210" t="s">
        <v>411</v>
      </c>
      <c r="G326" s="209"/>
      <c r="H326" s="215">
        <f>H328</f>
        <v>50</v>
      </c>
      <c r="I326" s="215">
        <f>I328</f>
        <v>0</v>
      </c>
      <c r="J326" s="215">
        <f>J328</f>
        <v>0</v>
      </c>
    </row>
    <row r="327" spans="1:10" s="5" customFormat="1" ht="30" customHeight="1">
      <c r="A327" s="42"/>
      <c r="B327" s="240" t="s">
        <v>53</v>
      </c>
      <c r="C327" s="31"/>
      <c r="D327" s="31" t="s">
        <v>17</v>
      </c>
      <c r="E327" s="30" t="s">
        <v>111</v>
      </c>
      <c r="F327" s="33" t="s">
        <v>411</v>
      </c>
      <c r="G327" s="30" t="s">
        <v>67</v>
      </c>
      <c r="H327" s="60">
        <f>H328</f>
        <v>50</v>
      </c>
      <c r="I327" s="60">
        <f>I328</f>
        <v>0</v>
      </c>
      <c r="J327" s="60">
        <f>J328</f>
        <v>0</v>
      </c>
    </row>
    <row r="328" spans="1:10" s="5" customFormat="1" ht="30" customHeight="1">
      <c r="A328" s="42"/>
      <c r="B328" s="235" t="s">
        <v>54</v>
      </c>
      <c r="C328" s="31"/>
      <c r="D328" s="31" t="s">
        <v>17</v>
      </c>
      <c r="E328" s="30" t="s">
        <v>111</v>
      </c>
      <c r="F328" s="33" t="s">
        <v>411</v>
      </c>
      <c r="G328" s="30" t="s">
        <v>55</v>
      </c>
      <c r="H328" s="60">
        <v>50</v>
      </c>
      <c r="I328" s="60">
        <v>0</v>
      </c>
      <c r="J328" s="60">
        <v>0</v>
      </c>
    </row>
    <row r="329" spans="1:10" s="5" customFormat="1" ht="30" customHeight="1">
      <c r="A329" s="212"/>
      <c r="B329" s="259" t="s">
        <v>240</v>
      </c>
      <c r="C329" s="210"/>
      <c r="D329" s="210" t="s">
        <v>17</v>
      </c>
      <c r="E329" s="209" t="s">
        <v>111</v>
      </c>
      <c r="F329" s="210" t="s">
        <v>517</v>
      </c>
      <c r="G329" s="209"/>
      <c r="H329" s="215">
        <f>H331</f>
        <v>1052.63158</v>
      </c>
      <c r="I329" s="215">
        <f>I331</f>
        <v>0</v>
      </c>
      <c r="J329" s="215">
        <f>J331</f>
        <v>0</v>
      </c>
    </row>
    <row r="330" spans="1:10" s="5" customFormat="1" ht="30" customHeight="1">
      <c r="A330" s="42"/>
      <c r="B330" s="240" t="s">
        <v>53</v>
      </c>
      <c r="C330" s="31"/>
      <c r="D330" s="31" t="s">
        <v>17</v>
      </c>
      <c r="E330" s="30" t="s">
        <v>111</v>
      </c>
      <c r="F330" s="33" t="s">
        <v>517</v>
      </c>
      <c r="G330" s="30" t="s">
        <v>67</v>
      </c>
      <c r="H330" s="60">
        <f>H331</f>
        <v>1052.63158</v>
      </c>
      <c r="I330" s="60">
        <f>I331</f>
        <v>0</v>
      </c>
      <c r="J330" s="60">
        <f>J331</f>
        <v>0</v>
      </c>
    </row>
    <row r="331" spans="1:10" s="5" customFormat="1" ht="30" customHeight="1">
      <c r="A331" s="42"/>
      <c r="B331" s="235" t="s">
        <v>54</v>
      </c>
      <c r="C331" s="31"/>
      <c r="D331" s="31" t="s">
        <v>17</v>
      </c>
      <c r="E331" s="30" t="s">
        <v>111</v>
      </c>
      <c r="F331" s="33" t="s">
        <v>517</v>
      </c>
      <c r="G331" s="30" t="s">
        <v>55</v>
      </c>
      <c r="H331" s="60">
        <f>52.63158+1000</f>
        <v>1052.63158</v>
      </c>
      <c r="I331" s="60">
        <v>0</v>
      </c>
      <c r="J331" s="60">
        <v>0</v>
      </c>
    </row>
    <row r="332" spans="1:10" s="5" customFormat="1" ht="45" customHeight="1">
      <c r="A332" s="166"/>
      <c r="B332" s="273" t="s">
        <v>259</v>
      </c>
      <c r="C332" s="164"/>
      <c r="D332" s="164" t="s">
        <v>17</v>
      </c>
      <c r="E332" s="164" t="s">
        <v>111</v>
      </c>
      <c r="F332" s="164" t="s">
        <v>103</v>
      </c>
      <c r="G332" s="164"/>
      <c r="H332" s="158">
        <f aca="true" t="shared" si="42" ref="H332:J336">H333</f>
        <v>9900</v>
      </c>
      <c r="I332" s="158">
        <f t="shared" si="42"/>
        <v>0</v>
      </c>
      <c r="J332" s="158">
        <f t="shared" si="42"/>
        <v>0</v>
      </c>
    </row>
    <row r="333" spans="1:10" s="5" customFormat="1" ht="15" customHeight="1">
      <c r="A333" s="321"/>
      <c r="B333" s="249" t="s">
        <v>370</v>
      </c>
      <c r="C333" s="203"/>
      <c r="D333" s="138" t="s">
        <v>17</v>
      </c>
      <c r="E333" s="138" t="s">
        <v>111</v>
      </c>
      <c r="F333" s="138" t="s">
        <v>393</v>
      </c>
      <c r="G333" s="138"/>
      <c r="H333" s="201">
        <f t="shared" si="42"/>
        <v>9900</v>
      </c>
      <c r="I333" s="201">
        <f t="shared" si="42"/>
        <v>0</v>
      </c>
      <c r="J333" s="201">
        <f t="shared" si="42"/>
        <v>0</v>
      </c>
    </row>
    <row r="334" spans="1:10" s="5" customFormat="1" ht="75" customHeight="1">
      <c r="A334" s="193"/>
      <c r="B334" s="274" t="s">
        <v>394</v>
      </c>
      <c r="C334" s="189"/>
      <c r="D334" s="189" t="s">
        <v>17</v>
      </c>
      <c r="E334" s="189" t="s">
        <v>111</v>
      </c>
      <c r="F334" s="189" t="s">
        <v>395</v>
      </c>
      <c r="G334" s="189"/>
      <c r="H334" s="194">
        <f t="shared" si="42"/>
        <v>9900</v>
      </c>
      <c r="I334" s="194">
        <f t="shared" si="42"/>
        <v>0</v>
      </c>
      <c r="J334" s="194">
        <f t="shared" si="42"/>
        <v>0</v>
      </c>
    </row>
    <row r="335" spans="1:10" s="5" customFormat="1" ht="30" customHeight="1">
      <c r="A335" s="207"/>
      <c r="B335" s="255" t="s">
        <v>104</v>
      </c>
      <c r="C335" s="209"/>
      <c r="D335" s="209" t="s">
        <v>17</v>
      </c>
      <c r="E335" s="209" t="s">
        <v>111</v>
      </c>
      <c r="F335" s="209" t="s">
        <v>396</v>
      </c>
      <c r="G335" s="209"/>
      <c r="H335" s="215">
        <f t="shared" si="42"/>
        <v>9900</v>
      </c>
      <c r="I335" s="215">
        <f t="shared" si="42"/>
        <v>0</v>
      </c>
      <c r="J335" s="215">
        <f t="shared" si="42"/>
        <v>0</v>
      </c>
    </row>
    <row r="336" spans="1:10" s="5" customFormat="1" ht="30" customHeight="1">
      <c r="A336" s="28"/>
      <c r="B336" s="235" t="s">
        <v>53</v>
      </c>
      <c r="C336" s="30"/>
      <c r="D336" s="30" t="s">
        <v>17</v>
      </c>
      <c r="E336" s="30" t="s">
        <v>111</v>
      </c>
      <c r="F336" s="30" t="s">
        <v>396</v>
      </c>
      <c r="G336" s="30" t="s">
        <v>67</v>
      </c>
      <c r="H336" s="60">
        <f t="shared" si="42"/>
        <v>9900</v>
      </c>
      <c r="I336" s="60">
        <f t="shared" si="42"/>
        <v>0</v>
      </c>
      <c r="J336" s="60">
        <f t="shared" si="42"/>
        <v>0</v>
      </c>
    </row>
    <row r="337" spans="1:10" s="5" customFormat="1" ht="30" customHeight="1">
      <c r="A337" s="28"/>
      <c r="B337" s="235" t="s">
        <v>54</v>
      </c>
      <c r="C337" s="30"/>
      <c r="D337" s="30" t="s">
        <v>17</v>
      </c>
      <c r="E337" s="30" t="s">
        <v>111</v>
      </c>
      <c r="F337" s="30" t="s">
        <v>396</v>
      </c>
      <c r="G337" s="30" t="s">
        <v>55</v>
      </c>
      <c r="H337" s="60">
        <f>800+800+8000+200+100</f>
        <v>9900</v>
      </c>
      <c r="I337" s="60">
        <v>0</v>
      </c>
      <c r="J337" s="60">
        <v>0</v>
      </c>
    </row>
    <row r="338" spans="1:10" s="6" customFormat="1" ht="75" customHeight="1">
      <c r="A338" s="155"/>
      <c r="B338" s="278" t="s">
        <v>315</v>
      </c>
      <c r="C338" s="157"/>
      <c r="D338" s="157" t="s">
        <v>17</v>
      </c>
      <c r="E338" s="164" t="s">
        <v>111</v>
      </c>
      <c r="F338" s="157" t="s">
        <v>109</v>
      </c>
      <c r="G338" s="164" t="s">
        <v>36</v>
      </c>
      <c r="H338" s="158">
        <f aca="true" t="shared" si="43" ref="H338:J340">H339</f>
        <v>800</v>
      </c>
      <c r="I338" s="158">
        <f t="shared" si="43"/>
        <v>800</v>
      </c>
      <c r="J338" s="158">
        <f t="shared" si="43"/>
        <v>0</v>
      </c>
    </row>
    <row r="339" spans="1:10" s="6" customFormat="1" ht="15" customHeight="1">
      <c r="A339" s="204"/>
      <c r="B339" s="249" t="s">
        <v>370</v>
      </c>
      <c r="C339" s="137"/>
      <c r="D339" s="138" t="s">
        <v>17</v>
      </c>
      <c r="E339" s="138" t="s">
        <v>111</v>
      </c>
      <c r="F339" s="137" t="s">
        <v>405</v>
      </c>
      <c r="G339" s="138"/>
      <c r="H339" s="201">
        <f t="shared" si="43"/>
        <v>800</v>
      </c>
      <c r="I339" s="201">
        <f t="shared" si="43"/>
        <v>800</v>
      </c>
      <c r="J339" s="201">
        <f t="shared" si="43"/>
        <v>0</v>
      </c>
    </row>
    <row r="340" spans="1:10" s="6" customFormat="1" ht="45" customHeight="1">
      <c r="A340" s="184"/>
      <c r="B340" s="281" t="s">
        <v>406</v>
      </c>
      <c r="C340" s="186"/>
      <c r="D340" s="186" t="s">
        <v>17</v>
      </c>
      <c r="E340" s="189" t="s">
        <v>111</v>
      </c>
      <c r="F340" s="186" t="s">
        <v>407</v>
      </c>
      <c r="G340" s="189" t="s">
        <v>36</v>
      </c>
      <c r="H340" s="187">
        <f t="shared" si="43"/>
        <v>800</v>
      </c>
      <c r="I340" s="187">
        <f t="shared" si="43"/>
        <v>800</v>
      </c>
      <c r="J340" s="187">
        <f t="shared" si="43"/>
        <v>0</v>
      </c>
    </row>
    <row r="341" spans="1:10" s="6" customFormat="1" ht="15" customHeight="1">
      <c r="A341" s="212"/>
      <c r="B341" s="259" t="s">
        <v>226</v>
      </c>
      <c r="C341" s="210"/>
      <c r="D341" s="210" t="s">
        <v>17</v>
      </c>
      <c r="E341" s="209" t="s">
        <v>111</v>
      </c>
      <c r="F341" s="210" t="s">
        <v>408</v>
      </c>
      <c r="G341" s="209"/>
      <c r="H341" s="215">
        <f>H343</f>
        <v>800</v>
      </c>
      <c r="I341" s="215">
        <f>I343</f>
        <v>800</v>
      </c>
      <c r="J341" s="215">
        <f>J343</f>
        <v>0</v>
      </c>
    </row>
    <row r="342" spans="1:10" s="6" customFormat="1" ht="30" customHeight="1">
      <c r="A342" s="42"/>
      <c r="B342" s="240" t="s">
        <v>53</v>
      </c>
      <c r="C342" s="31"/>
      <c r="D342" s="31" t="s">
        <v>17</v>
      </c>
      <c r="E342" s="30" t="s">
        <v>111</v>
      </c>
      <c r="F342" s="33" t="s">
        <v>408</v>
      </c>
      <c r="G342" s="30" t="s">
        <v>67</v>
      </c>
      <c r="H342" s="60">
        <f>H343</f>
        <v>800</v>
      </c>
      <c r="I342" s="60">
        <f>I343</f>
        <v>800</v>
      </c>
      <c r="J342" s="60">
        <f>J343</f>
        <v>0</v>
      </c>
    </row>
    <row r="343" spans="1:10" s="6" customFormat="1" ht="30" customHeight="1">
      <c r="A343" s="42"/>
      <c r="B343" s="235" t="s">
        <v>54</v>
      </c>
      <c r="C343" s="31"/>
      <c r="D343" s="31" t="s">
        <v>17</v>
      </c>
      <c r="E343" s="30" t="s">
        <v>111</v>
      </c>
      <c r="F343" s="33" t="s">
        <v>408</v>
      </c>
      <c r="G343" s="30" t="s">
        <v>55</v>
      </c>
      <c r="H343" s="60">
        <f>100+600+100</f>
        <v>800</v>
      </c>
      <c r="I343" s="60">
        <f>100+600+100</f>
        <v>800</v>
      </c>
      <c r="J343" s="60">
        <v>0</v>
      </c>
    </row>
    <row r="344" spans="1:10" ht="75" customHeight="1">
      <c r="A344" s="170"/>
      <c r="B344" s="273" t="s">
        <v>531</v>
      </c>
      <c r="C344" s="172"/>
      <c r="D344" s="157" t="s">
        <v>17</v>
      </c>
      <c r="E344" s="164" t="s">
        <v>111</v>
      </c>
      <c r="F344" s="157" t="s">
        <v>253</v>
      </c>
      <c r="G344" s="164"/>
      <c r="H344" s="173">
        <f aca="true" t="shared" si="44" ref="H344:J345">H345</f>
        <v>2586.46713</v>
      </c>
      <c r="I344" s="173">
        <f t="shared" si="44"/>
        <v>0</v>
      </c>
      <c r="J344" s="173">
        <f t="shared" si="44"/>
        <v>0</v>
      </c>
    </row>
    <row r="345" spans="1:10" ht="15" customHeight="1">
      <c r="A345" s="204"/>
      <c r="B345" s="277" t="s">
        <v>370</v>
      </c>
      <c r="C345" s="137"/>
      <c r="D345" s="138" t="s">
        <v>17</v>
      </c>
      <c r="E345" s="138" t="s">
        <v>111</v>
      </c>
      <c r="F345" s="137" t="s">
        <v>413</v>
      </c>
      <c r="G345" s="138"/>
      <c r="H345" s="205">
        <f t="shared" si="44"/>
        <v>2586.46713</v>
      </c>
      <c r="I345" s="205">
        <f t="shared" si="44"/>
        <v>0</v>
      </c>
      <c r="J345" s="205">
        <f t="shared" si="44"/>
        <v>0</v>
      </c>
    </row>
    <row r="346" spans="1:10" ht="30" customHeight="1">
      <c r="A346" s="193"/>
      <c r="B346" s="274" t="s">
        <v>414</v>
      </c>
      <c r="C346" s="186"/>
      <c r="D346" s="186" t="s">
        <v>17</v>
      </c>
      <c r="E346" s="189" t="s">
        <v>111</v>
      </c>
      <c r="F346" s="186" t="s">
        <v>415</v>
      </c>
      <c r="G346" s="189"/>
      <c r="H346" s="194">
        <f>H347+H350</f>
        <v>2586.46713</v>
      </c>
      <c r="I346" s="194">
        <f>I347+I350</f>
        <v>0</v>
      </c>
      <c r="J346" s="194">
        <f>J347+J350</f>
        <v>0</v>
      </c>
    </row>
    <row r="347" spans="1:10" ht="75" customHeight="1">
      <c r="A347" s="207"/>
      <c r="B347" s="255" t="s">
        <v>418</v>
      </c>
      <c r="C347" s="210"/>
      <c r="D347" s="210" t="s">
        <v>17</v>
      </c>
      <c r="E347" s="209" t="s">
        <v>111</v>
      </c>
      <c r="F347" s="210" t="s">
        <v>417</v>
      </c>
      <c r="G347" s="209"/>
      <c r="H347" s="215">
        <f aca="true" t="shared" si="45" ref="H347:J348">H348</f>
        <v>150</v>
      </c>
      <c r="I347" s="215">
        <f t="shared" si="45"/>
        <v>0</v>
      </c>
      <c r="J347" s="215">
        <f t="shared" si="45"/>
        <v>0</v>
      </c>
    </row>
    <row r="348" spans="1:10" ht="30" customHeight="1">
      <c r="A348" s="28"/>
      <c r="B348" s="240" t="s">
        <v>53</v>
      </c>
      <c r="C348" s="31"/>
      <c r="D348" s="31" t="s">
        <v>17</v>
      </c>
      <c r="E348" s="30" t="s">
        <v>111</v>
      </c>
      <c r="F348" s="31" t="s">
        <v>417</v>
      </c>
      <c r="G348" s="30" t="s">
        <v>67</v>
      </c>
      <c r="H348" s="60">
        <f t="shared" si="45"/>
        <v>150</v>
      </c>
      <c r="I348" s="60">
        <f t="shared" si="45"/>
        <v>0</v>
      </c>
      <c r="J348" s="60">
        <f t="shared" si="45"/>
        <v>0</v>
      </c>
    </row>
    <row r="349" spans="1:10" ht="30" customHeight="1">
      <c r="A349" s="28"/>
      <c r="B349" s="235" t="s">
        <v>54</v>
      </c>
      <c r="C349" s="31"/>
      <c r="D349" s="31" t="s">
        <v>17</v>
      </c>
      <c r="E349" s="30" t="s">
        <v>111</v>
      </c>
      <c r="F349" s="31" t="s">
        <v>417</v>
      </c>
      <c r="G349" s="30" t="s">
        <v>55</v>
      </c>
      <c r="H349" s="60">
        <f>75+75</f>
        <v>150</v>
      </c>
      <c r="I349" s="60">
        <v>0</v>
      </c>
      <c r="J349" s="60">
        <v>0</v>
      </c>
    </row>
    <row r="350" spans="1:10" ht="75" customHeight="1">
      <c r="A350" s="207"/>
      <c r="B350" s="255" t="s">
        <v>287</v>
      </c>
      <c r="C350" s="210"/>
      <c r="D350" s="210" t="s">
        <v>17</v>
      </c>
      <c r="E350" s="209" t="s">
        <v>111</v>
      </c>
      <c r="F350" s="210" t="s">
        <v>416</v>
      </c>
      <c r="G350" s="209"/>
      <c r="H350" s="215">
        <f aca="true" t="shared" si="46" ref="H350:J351">H351</f>
        <v>2436.46713</v>
      </c>
      <c r="I350" s="215">
        <f t="shared" si="46"/>
        <v>0</v>
      </c>
      <c r="J350" s="215">
        <f t="shared" si="46"/>
        <v>0</v>
      </c>
    </row>
    <row r="351" spans="1:10" ht="30" customHeight="1">
      <c r="A351" s="28"/>
      <c r="B351" s="240" t="s">
        <v>53</v>
      </c>
      <c r="C351" s="31"/>
      <c r="D351" s="31" t="s">
        <v>17</v>
      </c>
      <c r="E351" s="30" t="s">
        <v>111</v>
      </c>
      <c r="F351" s="31" t="s">
        <v>416</v>
      </c>
      <c r="G351" s="30" t="s">
        <v>67</v>
      </c>
      <c r="H351" s="60">
        <f t="shared" si="46"/>
        <v>2436.46713</v>
      </c>
      <c r="I351" s="60">
        <f t="shared" si="46"/>
        <v>0</v>
      </c>
      <c r="J351" s="60">
        <f t="shared" si="46"/>
        <v>0</v>
      </c>
    </row>
    <row r="352" spans="1:10" ht="30" customHeight="1">
      <c r="A352" s="28"/>
      <c r="B352" s="235" t="s">
        <v>54</v>
      </c>
      <c r="C352" s="31"/>
      <c r="D352" s="31" t="s">
        <v>17</v>
      </c>
      <c r="E352" s="30" t="s">
        <v>111</v>
      </c>
      <c r="F352" s="31" t="s">
        <v>416</v>
      </c>
      <c r="G352" s="30" t="s">
        <v>55</v>
      </c>
      <c r="H352" s="60">
        <f>336.32998+2101-0.86285</f>
        <v>2436.46713</v>
      </c>
      <c r="I352" s="60">
        <v>0</v>
      </c>
      <c r="J352" s="60">
        <v>0</v>
      </c>
    </row>
    <row r="353" spans="1:10" ht="60" customHeight="1" hidden="1">
      <c r="A353" s="170"/>
      <c r="B353" s="273" t="s">
        <v>317</v>
      </c>
      <c r="C353" s="164"/>
      <c r="D353" s="156" t="s">
        <v>17</v>
      </c>
      <c r="E353" s="174" t="s">
        <v>111</v>
      </c>
      <c r="F353" s="164" t="s">
        <v>121</v>
      </c>
      <c r="G353" s="164"/>
      <c r="H353" s="173">
        <f aca="true" t="shared" si="47" ref="H353:J356">H354</f>
        <v>0</v>
      </c>
      <c r="I353" s="173">
        <f t="shared" si="47"/>
        <v>0</v>
      </c>
      <c r="J353" s="173">
        <f t="shared" si="47"/>
        <v>0</v>
      </c>
    </row>
    <row r="354" spans="1:10" ht="30" customHeight="1" hidden="1">
      <c r="A354" s="193"/>
      <c r="B354" s="274" t="s">
        <v>290</v>
      </c>
      <c r="C354" s="192"/>
      <c r="D354" s="186" t="s">
        <v>17</v>
      </c>
      <c r="E354" s="189" t="s">
        <v>111</v>
      </c>
      <c r="F354" s="189" t="s">
        <v>122</v>
      </c>
      <c r="G354" s="189"/>
      <c r="H354" s="194">
        <f t="shared" si="47"/>
        <v>0</v>
      </c>
      <c r="I354" s="194">
        <f t="shared" si="47"/>
        <v>0</v>
      </c>
      <c r="J354" s="194">
        <f t="shared" si="47"/>
        <v>0</v>
      </c>
    </row>
    <row r="355" spans="1:10" ht="15" customHeight="1" hidden="1">
      <c r="A355" s="207"/>
      <c r="B355" s="255" t="s">
        <v>123</v>
      </c>
      <c r="C355" s="209"/>
      <c r="D355" s="210" t="s">
        <v>17</v>
      </c>
      <c r="E355" s="209" t="s">
        <v>111</v>
      </c>
      <c r="F355" s="209" t="s">
        <v>124</v>
      </c>
      <c r="G355" s="209"/>
      <c r="H355" s="215">
        <f t="shared" si="47"/>
        <v>0</v>
      </c>
      <c r="I355" s="215">
        <f t="shared" si="47"/>
        <v>0</v>
      </c>
      <c r="J355" s="215">
        <f t="shared" si="47"/>
        <v>0</v>
      </c>
    </row>
    <row r="356" spans="1:10" ht="30" customHeight="1" hidden="1">
      <c r="A356" s="28"/>
      <c r="B356" s="235" t="s">
        <v>53</v>
      </c>
      <c r="C356" s="30"/>
      <c r="D356" s="31" t="s">
        <v>17</v>
      </c>
      <c r="E356" s="30" t="s">
        <v>111</v>
      </c>
      <c r="F356" s="30" t="s">
        <v>124</v>
      </c>
      <c r="G356" s="30" t="s">
        <v>67</v>
      </c>
      <c r="H356" s="60">
        <f t="shared" si="47"/>
        <v>0</v>
      </c>
      <c r="I356" s="60">
        <f t="shared" si="47"/>
        <v>0</v>
      </c>
      <c r="J356" s="60">
        <f t="shared" si="47"/>
        <v>0</v>
      </c>
    </row>
    <row r="357" spans="1:10" ht="30" customHeight="1" hidden="1">
      <c r="A357" s="28"/>
      <c r="B357" s="235" t="s">
        <v>54</v>
      </c>
      <c r="C357" s="30"/>
      <c r="D357" s="31" t="s">
        <v>17</v>
      </c>
      <c r="E357" s="30" t="s">
        <v>111</v>
      </c>
      <c r="F357" s="30" t="s">
        <v>124</v>
      </c>
      <c r="G357" s="30" t="s">
        <v>55</v>
      </c>
      <c r="H357" s="60">
        <v>0</v>
      </c>
      <c r="I357" s="60">
        <v>0</v>
      </c>
      <c r="J357" s="60">
        <v>0</v>
      </c>
    </row>
    <row r="358" spans="1:10" ht="45" customHeight="1">
      <c r="A358" s="170"/>
      <c r="B358" s="278" t="s">
        <v>533</v>
      </c>
      <c r="C358" s="157"/>
      <c r="D358" s="157" t="s">
        <v>17</v>
      </c>
      <c r="E358" s="164" t="s">
        <v>111</v>
      </c>
      <c r="F358" s="157" t="s">
        <v>138</v>
      </c>
      <c r="G358" s="164" t="s">
        <v>36</v>
      </c>
      <c r="H358" s="158">
        <f>H359+H370</f>
        <v>9600</v>
      </c>
      <c r="I358" s="158">
        <f>I359+I370</f>
        <v>8789.445</v>
      </c>
      <c r="J358" s="158">
        <f>J359+J370</f>
        <v>3189.432</v>
      </c>
    </row>
    <row r="359" spans="1:10" ht="15" customHeight="1">
      <c r="A359" s="204"/>
      <c r="B359" s="249" t="s">
        <v>370</v>
      </c>
      <c r="C359" s="137"/>
      <c r="D359" s="138" t="s">
        <v>17</v>
      </c>
      <c r="E359" s="138" t="s">
        <v>111</v>
      </c>
      <c r="F359" s="137" t="s">
        <v>428</v>
      </c>
      <c r="G359" s="138"/>
      <c r="H359" s="201">
        <f>H360</f>
        <v>9600</v>
      </c>
      <c r="I359" s="201">
        <f>I360</f>
        <v>5600</v>
      </c>
      <c r="J359" s="201">
        <f>J360</f>
        <v>0</v>
      </c>
    </row>
    <row r="360" spans="1:10" ht="30" customHeight="1">
      <c r="A360" s="184"/>
      <c r="B360" s="281" t="s">
        <v>429</v>
      </c>
      <c r="C360" s="186"/>
      <c r="D360" s="186" t="s">
        <v>17</v>
      </c>
      <c r="E360" s="189" t="s">
        <v>111</v>
      </c>
      <c r="F360" s="186" t="s">
        <v>430</v>
      </c>
      <c r="G360" s="189" t="s">
        <v>36</v>
      </c>
      <c r="H360" s="187">
        <f>H361+H364+H367</f>
        <v>9600</v>
      </c>
      <c r="I360" s="187">
        <f>I361+I364+I367</f>
        <v>5600</v>
      </c>
      <c r="J360" s="187">
        <f>J361+J364+J367</f>
        <v>0</v>
      </c>
    </row>
    <row r="361" spans="1:10" ht="15" customHeight="1">
      <c r="A361" s="207"/>
      <c r="B361" s="255" t="s">
        <v>226</v>
      </c>
      <c r="C361" s="210"/>
      <c r="D361" s="210" t="s">
        <v>17</v>
      </c>
      <c r="E361" s="209" t="s">
        <v>111</v>
      </c>
      <c r="F361" s="216" t="s">
        <v>431</v>
      </c>
      <c r="G361" s="209"/>
      <c r="H361" s="215">
        <f>H363</f>
        <v>4200</v>
      </c>
      <c r="I361" s="215">
        <f>I363</f>
        <v>4200</v>
      </c>
      <c r="J361" s="215">
        <f>J363</f>
        <v>0</v>
      </c>
    </row>
    <row r="362" spans="1:10" ht="30" customHeight="1">
      <c r="A362" s="28"/>
      <c r="B362" s="284" t="s">
        <v>53</v>
      </c>
      <c r="C362" s="31"/>
      <c r="D362" s="31" t="s">
        <v>17</v>
      </c>
      <c r="E362" s="30" t="s">
        <v>111</v>
      </c>
      <c r="F362" s="33" t="s">
        <v>431</v>
      </c>
      <c r="G362" s="30" t="s">
        <v>67</v>
      </c>
      <c r="H362" s="60">
        <f>H363</f>
        <v>4200</v>
      </c>
      <c r="I362" s="60">
        <f>I363</f>
        <v>4200</v>
      </c>
      <c r="J362" s="60">
        <f>J363</f>
        <v>0</v>
      </c>
    </row>
    <row r="363" spans="1:10" ht="30" customHeight="1">
      <c r="A363" s="28"/>
      <c r="B363" s="235" t="s">
        <v>54</v>
      </c>
      <c r="C363" s="31"/>
      <c r="D363" s="31" t="s">
        <v>17</v>
      </c>
      <c r="E363" s="30" t="s">
        <v>111</v>
      </c>
      <c r="F363" s="33" t="s">
        <v>431</v>
      </c>
      <c r="G363" s="30" t="s">
        <v>55</v>
      </c>
      <c r="H363" s="60">
        <f>700+3400+100</f>
        <v>4200</v>
      </c>
      <c r="I363" s="60">
        <f>600+3500+100</f>
        <v>4200</v>
      </c>
      <c r="J363" s="60">
        <v>0</v>
      </c>
    </row>
    <row r="364" spans="1:10" ht="30" customHeight="1">
      <c r="A364" s="207"/>
      <c r="B364" s="255" t="s">
        <v>141</v>
      </c>
      <c r="C364" s="210"/>
      <c r="D364" s="210" t="s">
        <v>17</v>
      </c>
      <c r="E364" s="209" t="s">
        <v>111</v>
      </c>
      <c r="F364" s="216" t="s">
        <v>432</v>
      </c>
      <c r="G364" s="209"/>
      <c r="H364" s="215">
        <f aca="true" t="shared" si="48" ref="H364:J365">H365</f>
        <v>5400</v>
      </c>
      <c r="I364" s="215">
        <f t="shared" si="48"/>
        <v>1400</v>
      </c>
      <c r="J364" s="215">
        <f t="shared" si="48"/>
        <v>0</v>
      </c>
    </row>
    <row r="365" spans="1:10" ht="30" customHeight="1">
      <c r="A365" s="28"/>
      <c r="B365" s="284" t="s">
        <v>53</v>
      </c>
      <c r="C365" s="31"/>
      <c r="D365" s="31" t="s">
        <v>17</v>
      </c>
      <c r="E365" s="30" t="s">
        <v>111</v>
      </c>
      <c r="F365" s="33" t="s">
        <v>432</v>
      </c>
      <c r="G365" s="30" t="s">
        <v>67</v>
      </c>
      <c r="H365" s="60">
        <f t="shared" si="48"/>
        <v>5400</v>
      </c>
      <c r="I365" s="60">
        <f t="shared" si="48"/>
        <v>1400</v>
      </c>
      <c r="J365" s="60">
        <f t="shared" si="48"/>
        <v>0</v>
      </c>
    </row>
    <row r="366" spans="1:10" ht="30" customHeight="1">
      <c r="A366" s="28"/>
      <c r="B366" s="235" t="s">
        <v>54</v>
      </c>
      <c r="C366" s="31"/>
      <c r="D366" s="31" t="s">
        <v>17</v>
      </c>
      <c r="E366" s="30" t="s">
        <v>111</v>
      </c>
      <c r="F366" s="33" t="s">
        <v>432</v>
      </c>
      <c r="G366" s="30" t="s">
        <v>55</v>
      </c>
      <c r="H366" s="60">
        <f>4000+400+1000</f>
        <v>5400</v>
      </c>
      <c r="I366" s="60">
        <f>1000+400</f>
        <v>1400</v>
      </c>
      <c r="J366" s="60">
        <v>0</v>
      </c>
    </row>
    <row r="367" spans="1:10" ht="15" customHeight="1" hidden="1">
      <c r="A367" s="207"/>
      <c r="B367" s="255" t="s">
        <v>335</v>
      </c>
      <c r="C367" s="210"/>
      <c r="D367" s="210" t="s">
        <v>17</v>
      </c>
      <c r="E367" s="209" t="s">
        <v>111</v>
      </c>
      <c r="F367" s="216" t="s">
        <v>518</v>
      </c>
      <c r="G367" s="209"/>
      <c r="H367" s="215">
        <f aca="true" t="shared" si="49" ref="H367:J368">H368</f>
        <v>0</v>
      </c>
      <c r="I367" s="215">
        <f t="shared" si="49"/>
        <v>0</v>
      </c>
      <c r="J367" s="215">
        <f t="shared" si="49"/>
        <v>0</v>
      </c>
    </row>
    <row r="368" spans="1:10" ht="30" customHeight="1" hidden="1">
      <c r="A368" s="28"/>
      <c r="B368" s="284" t="s">
        <v>53</v>
      </c>
      <c r="C368" s="31"/>
      <c r="D368" s="31" t="s">
        <v>17</v>
      </c>
      <c r="E368" s="30" t="s">
        <v>111</v>
      </c>
      <c r="F368" s="33" t="s">
        <v>518</v>
      </c>
      <c r="G368" s="30" t="s">
        <v>67</v>
      </c>
      <c r="H368" s="60">
        <f t="shared" si="49"/>
        <v>0</v>
      </c>
      <c r="I368" s="60">
        <f t="shared" si="49"/>
        <v>0</v>
      </c>
      <c r="J368" s="60">
        <f t="shared" si="49"/>
        <v>0</v>
      </c>
    </row>
    <row r="369" spans="1:10" ht="30" customHeight="1" hidden="1">
      <c r="A369" s="28"/>
      <c r="B369" s="235" t="s">
        <v>54</v>
      </c>
      <c r="C369" s="31"/>
      <c r="D369" s="31" t="s">
        <v>17</v>
      </c>
      <c r="E369" s="30" t="s">
        <v>111</v>
      </c>
      <c r="F369" s="33" t="s">
        <v>518</v>
      </c>
      <c r="G369" s="30" t="s">
        <v>55</v>
      </c>
      <c r="H369" s="60">
        <f>123.2-123.2</f>
        <v>0</v>
      </c>
      <c r="I369" s="60">
        <v>0</v>
      </c>
      <c r="J369" s="60">
        <v>0</v>
      </c>
    </row>
    <row r="370" spans="1:10" ht="15" customHeight="1">
      <c r="A370" s="204"/>
      <c r="B370" s="249" t="s">
        <v>400</v>
      </c>
      <c r="C370" s="137"/>
      <c r="D370" s="138" t="s">
        <v>17</v>
      </c>
      <c r="E370" s="138" t="s">
        <v>111</v>
      </c>
      <c r="F370" s="137" t="s">
        <v>434</v>
      </c>
      <c r="G370" s="138"/>
      <c r="H370" s="201">
        <f aca="true" t="shared" si="50" ref="H370:J373">H371</f>
        <v>0</v>
      </c>
      <c r="I370" s="201">
        <f t="shared" si="50"/>
        <v>3189.445</v>
      </c>
      <c r="J370" s="201">
        <f t="shared" si="50"/>
        <v>3189.432</v>
      </c>
    </row>
    <row r="371" spans="1:10" ht="45" customHeight="1">
      <c r="A371" s="184"/>
      <c r="B371" s="281" t="s">
        <v>525</v>
      </c>
      <c r="C371" s="186"/>
      <c r="D371" s="186" t="s">
        <v>17</v>
      </c>
      <c r="E371" s="189" t="s">
        <v>111</v>
      </c>
      <c r="F371" s="186" t="s">
        <v>526</v>
      </c>
      <c r="G371" s="189" t="s">
        <v>36</v>
      </c>
      <c r="H371" s="187">
        <f t="shared" si="50"/>
        <v>0</v>
      </c>
      <c r="I371" s="187">
        <f t="shared" si="50"/>
        <v>3189.445</v>
      </c>
      <c r="J371" s="187">
        <f t="shared" si="50"/>
        <v>3189.432</v>
      </c>
    </row>
    <row r="372" spans="1:10" ht="30" customHeight="1">
      <c r="A372" s="207"/>
      <c r="B372" s="255" t="s">
        <v>334</v>
      </c>
      <c r="C372" s="210"/>
      <c r="D372" s="210" t="s">
        <v>17</v>
      </c>
      <c r="E372" s="209" t="s">
        <v>111</v>
      </c>
      <c r="F372" s="216" t="s">
        <v>527</v>
      </c>
      <c r="G372" s="209"/>
      <c r="H372" s="215">
        <f t="shared" si="50"/>
        <v>0</v>
      </c>
      <c r="I372" s="215">
        <f t="shared" si="50"/>
        <v>3189.445</v>
      </c>
      <c r="J372" s="215">
        <f t="shared" si="50"/>
        <v>3189.432</v>
      </c>
    </row>
    <row r="373" spans="1:10" ht="30" customHeight="1">
      <c r="A373" s="28"/>
      <c r="B373" s="284" t="s">
        <v>53</v>
      </c>
      <c r="C373" s="31"/>
      <c r="D373" s="31" t="s">
        <v>17</v>
      </c>
      <c r="E373" s="30" t="s">
        <v>111</v>
      </c>
      <c r="F373" s="33" t="s">
        <v>527</v>
      </c>
      <c r="G373" s="30" t="s">
        <v>67</v>
      </c>
      <c r="H373" s="60">
        <f t="shared" si="50"/>
        <v>0</v>
      </c>
      <c r="I373" s="60">
        <f t="shared" si="50"/>
        <v>3189.445</v>
      </c>
      <c r="J373" s="60">
        <f t="shared" si="50"/>
        <v>3189.432</v>
      </c>
    </row>
    <row r="374" spans="1:10" ht="30" customHeight="1">
      <c r="A374" s="28"/>
      <c r="B374" s="235" t="s">
        <v>54</v>
      </c>
      <c r="C374" s="31"/>
      <c r="D374" s="31" t="s">
        <v>17</v>
      </c>
      <c r="E374" s="30" t="s">
        <v>111</v>
      </c>
      <c r="F374" s="33" t="s">
        <v>527</v>
      </c>
      <c r="G374" s="30" t="s">
        <v>55</v>
      </c>
      <c r="H374" s="60">
        <f>48-48</f>
        <v>0</v>
      </c>
      <c r="I374" s="60">
        <f>318.942+2870.5+0.003</f>
        <v>3189.445</v>
      </c>
      <c r="J374" s="60">
        <f>318.942+2806.7+63.79</f>
        <v>3189.432</v>
      </c>
    </row>
    <row r="375" spans="1:10" ht="90" customHeight="1">
      <c r="A375" s="155"/>
      <c r="B375" s="278" t="s">
        <v>273</v>
      </c>
      <c r="C375" s="157"/>
      <c r="D375" s="157" t="s">
        <v>17</v>
      </c>
      <c r="E375" s="164" t="s">
        <v>111</v>
      </c>
      <c r="F375" s="157" t="s">
        <v>488</v>
      </c>
      <c r="G375" s="164" t="s">
        <v>36</v>
      </c>
      <c r="H375" s="158">
        <f>H376+H381</f>
        <v>14069.76209</v>
      </c>
      <c r="I375" s="158">
        <f>I376+I381</f>
        <v>0</v>
      </c>
      <c r="J375" s="158">
        <f>J376+J381</f>
        <v>0</v>
      </c>
    </row>
    <row r="376" spans="1:10" ht="15" customHeight="1">
      <c r="A376" s="202"/>
      <c r="B376" s="249" t="s">
        <v>370</v>
      </c>
      <c r="C376" s="137"/>
      <c r="D376" s="137" t="s">
        <v>17</v>
      </c>
      <c r="E376" s="138" t="s">
        <v>111</v>
      </c>
      <c r="F376" s="137" t="s">
        <v>489</v>
      </c>
      <c r="G376" s="138"/>
      <c r="H376" s="201">
        <f aca="true" t="shared" si="51" ref="H376:J377">H377</f>
        <v>14069.76209</v>
      </c>
      <c r="I376" s="201">
        <f t="shared" si="51"/>
        <v>0</v>
      </c>
      <c r="J376" s="201">
        <f t="shared" si="51"/>
        <v>0</v>
      </c>
    </row>
    <row r="377" spans="1:10" ht="30" customHeight="1">
      <c r="A377" s="184"/>
      <c r="B377" s="281" t="s">
        <v>515</v>
      </c>
      <c r="C377" s="186"/>
      <c r="D377" s="186" t="s">
        <v>17</v>
      </c>
      <c r="E377" s="189" t="s">
        <v>111</v>
      </c>
      <c r="F377" s="186" t="s">
        <v>502</v>
      </c>
      <c r="G377" s="189"/>
      <c r="H377" s="187">
        <f>H378</f>
        <v>14069.76209</v>
      </c>
      <c r="I377" s="187">
        <f t="shared" si="51"/>
        <v>0</v>
      </c>
      <c r="J377" s="187">
        <f t="shared" si="51"/>
        <v>0</v>
      </c>
    </row>
    <row r="378" spans="1:11" s="4" customFormat="1" ht="30" customHeight="1">
      <c r="A378" s="207"/>
      <c r="B378" s="259" t="s">
        <v>119</v>
      </c>
      <c r="C378" s="210"/>
      <c r="D378" s="210" t="s">
        <v>17</v>
      </c>
      <c r="E378" s="209" t="s">
        <v>111</v>
      </c>
      <c r="F378" s="210" t="s">
        <v>503</v>
      </c>
      <c r="G378" s="209"/>
      <c r="H378" s="215">
        <f>H380</f>
        <v>14069.76209</v>
      </c>
      <c r="I378" s="215">
        <f>I380</f>
        <v>0</v>
      </c>
      <c r="J378" s="215">
        <f>J380</f>
        <v>0</v>
      </c>
      <c r="K378" s="71"/>
    </row>
    <row r="379" spans="1:11" s="4" customFormat="1" ht="30" customHeight="1">
      <c r="A379" s="28"/>
      <c r="B379" s="240" t="s">
        <v>53</v>
      </c>
      <c r="C379" s="31"/>
      <c r="D379" s="31" t="s">
        <v>17</v>
      </c>
      <c r="E379" s="30" t="s">
        <v>111</v>
      </c>
      <c r="F379" s="31" t="s">
        <v>503</v>
      </c>
      <c r="G379" s="30" t="s">
        <v>67</v>
      </c>
      <c r="H379" s="60">
        <f>H380</f>
        <v>14069.76209</v>
      </c>
      <c r="I379" s="60">
        <f>I380</f>
        <v>0</v>
      </c>
      <c r="J379" s="60">
        <f>J380</f>
        <v>0</v>
      </c>
      <c r="K379" s="71"/>
    </row>
    <row r="380" spans="1:10" ht="30" customHeight="1">
      <c r="A380" s="28"/>
      <c r="B380" s="235" t="s">
        <v>54</v>
      </c>
      <c r="C380" s="31"/>
      <c r="D380" s="31" t="s">
        <v>17</v>
      </c>
      <c r="E380" s="30" t="s">
        <v>111</v>
      </c>
      <c r="F380" s="31" t="s">
        <v>503</v>
      </c>
      <c r="G380" s="30" t="s">
        <v>55</v>
      </c>
      <c r="H380" s="60">
        <f>10600+500+600+500+100+100+1369.76209+300</f>
        <v>14069.76209</v>
      </c>
      <c r="I380" s="60">
        <v>0</v>
      </c>
      <c r="J380" s="60">
        <v>0</v>
      </c>
    </row>
    <row r="381" spans="1:10" ht="15" customHeight="1" hidden="1">
      <c r="A381" s="202"/>
      <c r="B381" s="249" t="s">
        <v>433</v>
      </c>
      <c r="C381" s="137"/>
      <c r="D381" s="137" t="s">
        <v>17</v>
      </c>
      <c r="E381" s="138" t="s">
        <v>111</v>
      </c>
      <c r="F381" s="137" t="s">
        <v>504</v>
      </c>
      <c r="G381" s="138"/>
      <c r="H381" s="201">
        <f aca="true" t="shared" si="52" ref="H381:J382">H382</f>
        <v>0</v>
      </c>
      <c r="I381" s="201">
        <f t="shared" si="52"/>
        <v>0</v>
      </c>
      <c r="J381" s="201">
        <f t="shared" si="52"/>
        <v>0</v>
      </c>
    </row>
    <row r="382" spans="1:10" ht="60" customHeight="1" hidden="1">
      <c r="A382" s="184"/>
      <c r="B382" s="281" t="s">
        <v>507</v>
      </c>
      <c r="C382" s="186"/>
      <c r="D382" s="186" t="s">
        <v>17</v>
      </c>
      <c r="E382" s="189" t="s">
        <v>111</v>
      </c>
      <c r="F382" s="186" t="s">
        <v>506</v>
      </c>
      <c r="G382" s="189"/>
      <c r="H382" s="187">
        <f t="shared" si="52"/>
        <v>0</v>
      </c>
      <c r="I382" s="187">
        <f t="shared" si="52"/>
        <v>0</v>
      </c>
      <c r="J382" s="187">
        <f t="shared" si="52"/>
        <v>0</v>
      </c>
    </row>
    <row r="383" spans="1:10" ht="60" customHeight="1" hidden="1">
      <c r="A383" s="207"/>
      <c r="B383" s="265" t="s">
        <v>120</v>
      </c>
      <c r="C383" s="210"/>
      <c r="D383" s="210" t="s">
        <v>17</v>
      </c>
      <c r="E383" s="209" t="s">
        <v>111</v>
      </c>
      <c r="F383" s="210" t="s">
        <v>511</v>
      </c>
      <c r="G383" s="209"/>
      <c r="H383" s="215">
        <f>H385</f>
        <v>0</v>
      </c>
      <c r="I383" s="215">
        <f>I385</f>
        <v>0</v>
      </c>
      <c r="J383" s="215">
        <f>J385</f>
        <v>0</v>
      </c>
    </row>
    <row r="384" spans="1:10" ht="30" customHeight="1" hidden="1">
      <c r="A384" s="28"/>
      <c r="B384" s="251" t="s">
        <v>53</v>
      </c>
      <c r="C384" s="31"/>
      <c r="D384" s="31" t="s">
        <v>17</v>
      </c>
      <c r="E384" s="30" t="s">
        <v>111</v>
      </c>
      <c r="F384" s="31" t="s">
        <v>511</v>
      </c>
      <c r="G384" s="30" t="s">
        <v>67</v>
      </c>
      <c r="H384" s="60">
        <f>H385</f>
        <v>0</v>
      </c>
      <c r="I384" s="60">
        <f>I385</f>
        <v>0</v>
      </c>
      <c r="J384" s="60">
        <f>J385</f>
        <v>0</v>
      </c>
    </row>
    <row r="385" spans="1:10" ht="30" customHeight="1" hidden="1">
      <c r="A385" s="28"/>
      <c r="B385" s="235" t="s">
        <v>54</v>
      </c>
      <c r="C385" s="31"/>
      <c r="D385" s="31" t="s">
        <v>17</v>
      </c>
      <c r="E385" s="30" t="s">
        <v>111</v>
      </c>
      <c r="F385" s="31" t="s">
        <v>511</v>
      </c>
      <c r="G385" s="30" t="s">
        <v>55</v>
      </c>
      <c r="H385" s="60">
        <v>0</v>
      </c>
      <c r="I385" s="60">
        <v>0</v>
      </c>
      <c r="J385" s="60">
        <v>0</v>
      </c>
    </row>
    <row r="386" spans="1:10" ht="60" customHeight="1">
      <c r="A386" s="170"/>
      <c r="B386" s="273" t="s">
        <v>339</v>
      </c>
      <c r="C386" s="164"/>
      <c r="D386" s="156" t="s">
        <v>17</v>
      </c>
      <c r="E386" s="174" t="s">
        <v>111</v>
      </c>
      <c r="F386" s="164" t="s">
        <v>340</v>
      </c>
      <c r="G386" s="164"/>
      <c r="H386" s="173">
        <f>H387+H392</f>
        <v>57.10985</v>
      </c>
      <c r="I386" s="173">
        <f>I387+I392</f>
        <v>50</v>
      </c>
      <c r="J386" s="173">
        <f>J387+J392</f>
        <v>0</v>
      </c>
    </row>
    <row r="387" spans="1:10" ht="15" customHeight="1">
      <c r="A387" s="204"/>
      <c r="B387" s="277" t="s">
        <v>370</v>
      </c>
      <c r="C387" s="138"/>
      <c r="D387" s="138" t="s">
        <v>17</v>
      </c>
      <c r="E387" s="138" t="s">
        <v>111</v>
      </c>
      <c r="F387" s="138" t="s">
        <v>440</v>
      </c>
      <c r="G387" s="138"/>
      <c r="H387" s="205">
        <f aca="true" t="shared" si="53" ref="H387:J388">H388</f>
        <v>50</v>
      </c>
      <c r="I387" s="205">
        <f t="shared" si="53"/>
        <v>50</v>
      </c>
      <c r="J387" s="205">
        <f t="shared" si="53"/>
        <v>0</v>
      </c>
    </row>
    <row r="388" spans="1:10" ht="45" customHeight="1">
      <c r="A388" s="193"/>
      <c r="B388" s="274" t="s">
        <v>441</v>
      </c>
      <c r="C388" s="192"/>
      <c r="D388" s="186" t="s">
        <v>17</v>
      </c>
      <c r="E388" s="189" t="s">
        <v>111</v>
      </c>
      <c r="F388" s="189" t="s">
        <v>442</v>
      </c>
      <c r="G388" s="189"/>
      <c r="H388" s="194">
        <f t="shared" si="53"/>
        <v>50</v>
      </c>
      <c r="I388" s="194">
        <f t="shared" si="53"/>
        <v>50</v>
      </c>
      <c r="J388" s="194">
        <f t="shared" si="53"/>
        <v>0</v>
      </c>
    </row>
    <row r="389" spans="1:10" ht="45" customHeight="1">
      <c r="A389" s="207"/>
      <c r="B389" s="255" t="s">
        <v>348</v>
      </c>
      <c r="C389" s="209"/>
      <c r="D389" s="210" t="s">
        <v>17</v>
      </c>
      <c r="E389" s="209" t="s">
        <v>111</v>
      </c>
      <c r="F389" s="209" t="s">
        <v>443</v>
      </c>
      <c r="G389" s="209"/>
      <c r="H389" s="215">
        <f aca="true" t="shared" si="54" ref="H389:J395">H390</f>
        <v>50</v>
      </c>
      <c r="I389" s="215">
        <f t="shared" si="54"/>
        <v>50</v>
      </c>
      <c r="J389" s="215">
        <f t="shared" si="54"/>
        <v>0</v>
      </c>
    </row>
    <row r="390" spans="1:10" ht="30" customHeight="1">
      <c r="A390" s="28"/>
      <c r="B390" s="235" t="s">
        <v>53</v>
      </c>
      <c r="C390" s="30"/>
      <c r="D390" s="31" t="s">
        <v>17</v>
      </c>
      <c r="E390" s="30" t="s">
        <v>111</v>
      </c>
      <c r="F390" s="30" t="s">
        <v>443</v>
      </c>
      <c r="G390" s="30" t="s">
        <v>67</v>
      </c>
      <c r="H390" s="60">
        <f t="shared" si="54"/>
        <v>50</v>
      </c>
      <c r="I390" s="60">
        <f t="shared" si="54"/>
        <v>50</v>
      </c>
      <c r="J390" s="60">
        <f t="shared" si="54"/>
        <v>0</v>
      </c>
    </row>
    <row r="391" spans="1:10" ht="30" customHeight="1">
      <c r="A391" s="28"/>
      <c r="B391" s="235" t="s">
        <v>54</v>
      </c>
      <c r="C391" s="30"/>
      <c r="D391" s="31" t="s">
        <v>17</v>
      </c>
      <c r="E391" s="30" t="s">
        <v>111</v>
      </c>
      <c r="F391" s="30" t="s">
        <v>443</v>
      </c>
      <c r="G391" s="30" t="s">
        <v>55</v>
      </c>
      <c r="H391" s="60">
        <f>15+20+15</f>
        <v>50</v>
      </c>
      <c r="I391" s="60">
        <f>15+20+15</f>
        <v>50</v>
      </c>
      <c r="J391" s="60">
        <v>0</v>
      </c>
    </row>
    <row r="392" spans="1:10" ht="15" customHeight="1">
      <c r="A392" s="204"/>
      <c r="B392" s="277" t="s">
        <v>400</v>
      </c>
      <c r="C392" s="138"/>
      <c r="D392" s="138" t="s">
        <v>17</v>
      </c>
      <c r="E392" s="138" t="s">
        <v>111</v>
      </c>
      <c r="F392" s="138" t="s">
        <v>444</v>
      </c>
      <c r="G392" s="138"/>
      <c r="H392" s="205">
        <f aca="true" t="shared" si="55" ref="H392:J393">H393</f>
        <v>7.10985</v>
      </c>
      <c r="I392" s="205">
        <f t="shared" si="55"/>
        <v>0</v>
      </c>
      <c r="J392" s="205">
        <f t="shared" si="55"/>
        <v>0</v>
      </c>
    </row>
    <row r="393" spans="1:10" ht="45" customHeight="1">
      <c r="A393" s="193"/>
      <c r="B393" s="274" t="s">
        <v>519</v>
      </c>
      <c r="C393" s="192"/>
      <c r="D393" s="186" t="s">
        <v>17</v>
      </c>
      <c r="E393" s="189" t="s">
        <v>111</v>
      </c>
      <c r="F393" s="189" t="s">
        <v>445</v>
      </c>
      <c r="G393" s="189"/>
      <c r="H393" s="194">
        <f t="shared" si="55"/>
        <v>7.10985</v>
      </c>
      <c r="I393" s="194">
        <f t="shared" si="55"/>
        <v>0</v>
      </c>
      <c r="J393" s="194">
        <f t="shared" si="55"/>
        <v>0</v>
      </c>
    </row>
    <row r="394" spans="1:10" ht="45" customHeight="1">
      <c r="A394" s="207"/>
      <c r="B394" s="255" t="s">
        <v>349</v>
      </c>
      <c r="C394" s="209"/>
      <c r="D394" s="210" t="s">
        <v>17</v>
      </c>
      <c r="E394" s="209" t="s">
        <v>111</v>
      </c>
      <c r="F394" s="209" t="s">
        <v>446</v>
      </c>
      <c r="G394" s="209"/>
      <c r="H394" s="215">
        <f t="shared" si="54"/>
        <v>7.10985</v>
      </c>
      <c r="I394" s="215">
        <f t="shared" si="54"/>
        <v>0</v>
      </c>
      <c r="J394" s="215">
        <f t="shared" si="54"/>
        <v>0</v>
      </c>
    </row>
    <row r="395" spans="1:10" ht="30" customHeight="1">
      <c r="A395" s="28"/>
      <c r="B395" s="235" t="s">
        <v>53</v>
      </c>
      <c r="C395" s="30"/>
      <c r="D395" s="31" t="s">
        <v>17</v>
      </c>
      <c r="E395" s="30" t="s">
        <v>111</v>
      </c>
      <c r="F395" s="30" t="s">
        <v>446</v>
      </c>
      <c r="G395" s="30" t="s">
        <v>67</v>
      </c>
      <c r="H395" s="60">
        <f t="shared" si="54"/>
        <v>7.10985</v>
      </c>
      <c r="I395" s="60">
        <f t="shared" si="54"/>
        <v>0</v>
      </c>
      <c r="J395" s="60">
        <f t="shared" si="54"/>
        <v>0</v>
      </c>
    </row>
    <row r="396" spans="1:10" ht="30" customHeight="1">
      <c r="A396" s="28"/>
      <c r="B396" s="235" t="s">
        <v>54</v>
      </c>
      <c r="C396" s="30"/>
      <c r="D396" s="31" t="s">
        <v>17</v>
      </c>
      <c r="E396" s="30" t="s">
        <v>111</v>
      </c>
      <c r="F396" s="30" t="s">
        <v>446</v>
      </c>
      <c r="G396" s="30" t="s">
        <v>55</v>
      </c>
      <c r="H396" s="60">
        <f>1+9.9-3.79015</f>
        <v>7.10985</v>
      </c>
      <c r="I396" s="60">
        <v>0</v>
      </c>
      <c r="J396" s="60">
        <v>0</v>
      </c>
    </row>
    <row r="397" spans="1:10" ht="45" customHeight="1">
      <c r="A397" s="170"/>
      <c r="B397" s="278" t="s">
        <v>310</v>
      </c>
      <c r="C397" s="157"/>
      <c r="D397" s="157" t="s">
        <v>17</v>
      </c>
      <c r="E397" s="164" t="s">
        <v>111</v>
      </c>
      <c r="F397" s="157" t="s">
        <v>272</v>
      </c>
      <c r="G397" s="164" t="s">
        <v>36</v>
      </c>
      <c r="H397" s="158">
        <f>H398+H403+H411</f>
        <v>13121.10367</v>
      </c>
      <c r="I397" s="158">
        <f>I398+I403+I411</f>
        <v>12500</v>
      </c>
      <c r="J397" s="158">
        <f>J398+J403+J411</f>
        <v>0</v>
      </c>
    </row>
    <row r="398" spans="1:10" ht="30" customHeight="1">
      <c r="A398" s="204"/>
      <c r="B398" s="249" t="s">
        <v>447</v>
      </c>
      <c r="C398" s="137"/>
      <c r="D398" s="138" t="s">
        <v>17</v>
      </c>
      <c r="E398" s="138" t="s">
        <v>111</v>
      </c>
      <c r="F398" s="137" t="s">
        <v>448</v>
      </c>
      <c r="G398" s="138"/>
      <c r="H398" s="201">
        <f aca="true" t="shared" si="56" ref="H398:J399">H399</f>
        <v>12671.10367</v>
      </c>
      <c r="I398" s="201">
        <f t="shared" si="56"/>
        <v>12000</v>
      </c>
      <c r="J398" s="201">
        <f t="shared" si="56"/>
        <v>0</v>
      </c>
    </row>
    <row r="399" spans="1:10" ht="30" customHeight="1">
      <c r="A399" s="184"/>
      <c r="B399" s="281" t="s">
        <v>311</v>
      </c>
      <c r="C399" s="186"/>
      <c r="D399" s="186" t="s">
        <v>17</v>
      </c>
      <c r="E399" s="189" t="s">
        <v>111</v>
      </c>
      <c r="F399" s="186" t="s">
        <v>449</v>
      </c>
      <c r="G399" s="189" t="s">
        <v>36</v>
      </c>
      <c r="H399" s="187">
        <f t="shared" si="56"/>
        <v>12671.10367</v>
      </c>
      <c r="I399" s="187">
        <f t="shared" si="56"/>
        <v>12000</v>
      </c>
      <c r="J399" s="187">
        <f t="shared" si="56"/>
        <v>0</v>
      </c>
    </row>
    <row r="400" spans="1:10" ht="30" customHeight="1">
      <c r="A400" s="207"/>
      <c r="B400" s="255" t="s">
        <v>309</v>
      </c>
      <c r="C400" s="210"/>
      <c r="D400" s="210" t="s">
        <v>17</v>
      </c>
      <c r="E400" s="209" t="s">
        <v>111</v>
      </c>
      <c r="F400" s="216" t="s">
        <v>450</v>
      </c>
      <c r="G400" s="209"/>
      <c r="H400" s="215">
        <f>H402</f>
        <v>12671.10367</v>
      </c>
      <c r="I400" s="215">
        <f>I402</f>
        <v>12000</v>
      </c>
      <c r="J400" s="215">
        <f>J402</f>
        <v>0</v>
      </c>
    </row>
    <row r="401" spans="1:10" ht="30" customHeight="1">
      <c r="A401" s="28"/>
      <c r="B401" s="284" t="s">
        <v>53</v>
      </c>
      <c r="C401" s="31"/>
      <c r="D401" s="31" t="s">
        <v>17</v>
      </c>
      <c r="E401" s="30" t="s">
        <v>111</v>
      </c>
      <c r="F401" s="33" t="s">
        <v>450</v>
      </c>
      <c r="G401" s="30" t="s">
        <v>67</v>
      </c>
      <c r="H401" s="60">
        <f>H402</f>
        <v>12671.10367</v>
      </c>
      <c r="I401" s="60">
        <f>I402</f>
        <v>12000</v>
      </c>
      <c r="J401" s="60">
        <f>J402</f>
        <v>0</v>
      </c>
    </row>
    <row r="402" spans="1:10" ht="30" customHeight="1">
      <c r="A402" s="28"/>
      <c r="B402" s="235" t="s">
        <v>54</v>
      </c>
      <c r="C402" s="31"/>
      <c r="D402" s="31" t="s">
        <v>17</v>
      </c>
      <c r="E402" s="30" t="s">
        <v>111</v>
      </c>
      <c r="F402" s="33" t="s">
        <v>450</v>
      </c>
      <c r="G402" s="30" t="s">
        <v>55</v>
      </c>
      <c r="H402" s="60">
        <f>2671.10367+10000</f>
        <v>12671.10367</v>
      </c>
      <c r="I402" s="60">
        <f>2000+10000</f>
        <v>12000</v>
      </c>
      <c r="J402" s="60">
        <v>0</v>
      </c>
    </row>
    <row r="403" spans="1:10" ht="15" customHeight="1">
      <c r="A403" s="204"/>
      <c r="B403" s="277" t="s">
        <v>370</v>
      </c>
      <c r="C403" s="138"/>
      <c r="D403" s="138" t="s">
        <v>17</v>
      </c>
      <c r="E403" s="138" t="s">
        <v>111</v>
      </c>
      <c r="F403" s="323" t="s">
        <v>451</v>
      </c>
      <c r="G403" s="138"/>
      <c r="H403" s="205">
        <f>H404</f>
        <v>450</v>
      </c>
      <c r="I403" s="205">
        <f>I404</f>
        <v>0</v>
      </c>
      <c r="J403" s="205">
        <f>J404</f>
        <v>0</v>
      </c>
    </row>
    <row r="404" spans="1:10" ht="30" customHeight="1">
      <c r="A404" s="184"/>
      <c r="B404" s="281" t="s">
        <v>453</v>
      </c>
      <c r="C404" s="186"/>
      <c r="D404" s="186" t="s">
        <v>17</v>
      </c>
      <c r="E404" s="189" t="s">
        <v>111</v>
      </c>
      <c r="F404" s="186" t="s">
        <v>452</v>
      </c>
      <c r="G404" s="189" t="s">
        <v>36</v>
      </c>
      <c r="H404" s="187">
        <f>H405+H408</f>
        <v>450</v>
      </c>
      <c r="I404" s="187">
        <f>I405+I408</f>
        <v>0</v>
      </c>
      <c r="J404" s="187">
        <f>J405+J408</f>
        <v>0</v>
      </c>
    </row>
    <row r="405" spans="1:10" ht="45" customHeight="1" hidden="1">
      <c r="A405" s="207"/>
      <c r="B405" s="255" t="s">
        <v>108</v>
      </c>
      <c r="C405" s="209"/>
      <c r="D405" s="209" t="s">
        <v>17</v>
      </c>
      <c r="E405" s="209" t="s">
        <v>111</v>
      </c>
      <c r="F405" s="209" t="s">
        <v>454</v>
      </c>
      <c r="G405" s="209"/>
      <c r="H405" s="215">
        <f>H407</f>
        <v>0</v>
      </c>
      <c r="I405" s="215">
        <f>I407</f>
        <v>0</v>
      </c>
      <c r="J405" s="215">
        <f>J407</f>
        <v>0</v>
      </c>
    </row>
    <row r="406" spans="1:10" ht="30" customHeight="1" hidden="1">
      <c r="A406" s="28"/>
      <c r="B406" s="235" t="s">
        <v>53</v>
      </c>
      <c r="C406" s="30"/>
      <c r="D406" s="30" t="s">
        <v>17</v>
      </c>
      <c r="E406" s="30" t="s">
        <v>111</v>
      </c>
      <c r="F406" s="30" t="s">
        <v>454</v>
      </c>
      <c r="G406" s="30" t="s">
        <v>67</v>
      </c>
      <c r="H406" s="60">
        <f>H407</f>
        <v>0</v>
      </c>
      <c r="I406" s="60">
        <f>I407</f>
        <v>0</v>
      </c>
      <c r="J406" s="60">
        <f>J407</f>
        <v>0</v>
      </c>
    </row>
    <row r="407" spans="1:10" ht="30" customHeight="1" hidden="1">
      <c r="A407" s="28"/>
      <c r="B407" s="235" t="s">
        <v>54</v>
      </c>
      <c r="C407" s="30"/>
      <c r="D407" s="30" t="s">
        <v>17</v>
      </c>
      <c r="E407" s="30" t="s">
        <v>111</v>
      </c>
      <c r="F407" s="30" t="s">
        <v>454</v>
      </c>
      <c r="G407" s="30" t="s">
        <v>55</v>
      </c>
      <c r="H407" s="60">
        <v>0</v>
      </c>
      <c r="I407" s="60">
        <v>0</v>
      </c>
      <c r="J407" s="60">
        <v>0</v>
      </c>
    </row>
    <row r="408" spans="1:10" ht="15" customHeight="1">
      <c r="A408" s="207"/>
      <c r="B408" s="255" t="s">
        <v>226</v>
      </c>
      <c r="C408" s="209"/>
      <c r="D408" s="209" t="s">
        <v>17</v>
      </c>
      <c r="E408" s="209" t="s">
        <v>111</v>
      </c>
      <c r="F408" s="209" t="s">
        <v>455</v>
      </c>
      <c r="G408" s="209"/>
      <c r="H408" s="215">
        <f aca="true" t="shared" si="57" ref="H408:J409">H409</f>
        <v>450</v>
      </c>
      <c r="I408" s="215">
        <f t="shared" si="57"/>
        <v>0</v>
      </c>
      <c r="J408" s="215">
        <f t="shared" si="57"/>
        <v>0</v>
      </c>
    </row>
    <row r="409" spans="1:10" ht="30" customHeight="1">
      <c r="A409" s="28"/>
      <c r="B409" s="235" t="s">
        <v>53</v>
      </c>
      <c r="C409" s="30"/>
      <c r="D409" s="30" t="s">
        <v>17</v>
      </c>
      <c r="E409" s="30" t="s">
        <v>111</v>
      </c>
      <c r="F409" s="30" t="s">
        <v>455</v>
      </c>
      <c r="G409" s="30" t="s">
        <v>67</v>
      </c>
      <c r="H409" s="60">
        <f t="shared" si="57"/>
        <v>450</v>
      </c>
      <c r="I409" s="60">
        <f t="shared" si="57"/>
        <v>0</v>
      </c>
      <c r="J409" s="60">
        <f t="shared" si="57"/>
        <v>0</v>
      </c>
    </row>
    <row r="410" spans="1:10" ht="30" customHeight="1">
      <c r="A410" s="28"/>
      <c r="B410" s="235" t="s">
        <v>54</v>
      </c>
      <c r="C410" s="30"/>
      <c r="D410" s="30" t="s">
        <v>17</v>
      </c>
      <c r="E410" s="30" t="s">
        <v>111</v>
      </c>
      <c r="F410" s="30" t="s">
        <v>455</v>
      </c>
      <c r="G410" s="30" t="s">
        <v>55</v>
      </c>
      <c r="H410" s="60">
        <f>150+100+200</f>
        <v>450</v>
      </c>
      <c r="I410" s="60">
        <v>0</v>
      </c>
      <c r="J410" s="60">
        <v>0</v>
      </c>
    </row>
    <row r="411" spans="1:10" ht="15" customHeight="1">
      <c r="A411" s="204"/>
      <c r="B411" s="277" t="s">
        <v>400</v>
      </c>
      <c r="C411" s="138"/>
      <c r="D411" s="138" t="s">
        <v>17</v>
      </c>
      <c r="E411" s="138" t="s">
        <v>111</v>
      </c>
      <c r="F411" s="323" t="s">
        <v>456</v>
      </c>
      <c r="G411" s="138"/>
      <c r="H411" s="205">
        <f>H412</f>
        <v>0</v>
      </c>
      <c r="I411" s="205">
        <f>I412</f>
        <v>500</v>
      </c>
      <c r="J411" s="205">
        <f>J412</f>
        <v>0</v>
      </c>
    </row>
    <row r="412" spans="1:10" ht="45" customHeight="1">
      <c r="A412" s="184"/>
      <c r="B412" s="281" t="s">
        <v>457</v>
      </c>
      <c r="C412" s="186"/>
      <c r="D412" s="186" t="s">
        <v>17</v>
      </c>
      <c r="E412" s="189" t="s">
        <v>111</v>
      </c>
      <c r="F412" s="186" t="s">
        <v>458</v>
      </c>
      <c r="G412" s="189" t="s">
        <v>36</v>
      </c>
      <c r="H412" s="187">
        <f>H413+H416</f>
        <v>0</v>
      </c>
      <c r="I412" s="187">
        <f>I413+I416</f>
        <v>500</v>
      </c>
      <c r="J412" s="187">
        <f>J413+J416</f>
        <v>0</v>
      </c>
    </row>
    <row r="413" spans="1:10" ht="30" customHeight="1">
      <c r="A413" s="207"/>
      <c r="B413" s="255" t="s">
        <v>327</v>
      </c>
      <c r="C413" s="210"/>
      <c r="D413" s="210" t="s">
        <v>17</v>
      </c>
      <c r="E413" s="209" t="s">
        <v>111</v>
      </c>
      <c r="F413" s="216" t="s">
        <v>459</v>
      </c>
      <c r="G413" s="209"/>
      <c r="H413" s="215">
        <f>H415</f>
        <v>0</v>
      </c>
      <c r="I413" s="215">
        <f>I415</f>
        <v>500</v>
      </c>
      <c r="J413" s="215">
        <f>J415</f>
        <v>0</v>
      </c>
    </row>
    <row r="414" spans="1:10" ht="30" customHeight="1">
      <c r="A414" s="28"/>
      <c r="B414" s="284" t="s">
        <v>53</v>
      </c>
      <c r="C414" s="31"/>
      <c r="D414" s="31" t="s">
        <v>17</v>
      </c>
      <c r="E414" s="30" t="s">
        <v>111</v>
      </c>
      <c r="F414" s="33" t="s">
        <v>459</v>
      </c>
      <c r="G414" s="30" t="s">
        <v>67</v>
      </c>
      <c r="H414" s="60">
        <f>H415</f>
        <v>0</v>
      </c>
      <c r="I414" s="60">
        <f>I415</f>
        <v>500</v>
      </c>
      <c r="J414" s="60">
        <f>J415</f>
        <v>0</v>
      </c>
    </row>
    <row r="415" spans="1:10" ht="30" customHeight="1">
      <c r="A415" s="28"/>
      <c r="B415" s="235" t="s">
        <v>54</v>
      </c>
      <c r="C415" s="31"/>
      <c r="D415" s="31" t="s">
        <v>17</v>
      </c>
      <c r="E415" s="30" t="s">
        <v>111</v>
      </c>
      <c r="F415" s="33" t="s">
        <v>459</v>
      </c>
      <c r="G415" s="30" t="s">
        <v>55</v>
      </c>
      <c r="H415" s="60">
        <v>0</v>
      </c>
      <c r="I415" s="60">
        <v>500</v>
      </c>
      <c r="J415" s="60">
        <v>0</v>
      </c>
    </row>
    <row r="416" spans="1:10" ht="30" customHeight="1" hidden="1">
      <c r="A416" s="207"/>
      <c r="B416" s="255" t="s">
        <v>360</v>
      </c>
      <c r="C416" s="210"/>
      <c r="D416" s="210" t="s">
        <v>17</v>
      </c>
      <c r="E416" s="209" t="s">
        <v>111</v>
      </c>
      <c r="F416" s="216" t="s">
        <v>460</v>
      </c>
      <c r="G416" s="209"/>
      <c r="H416" s="215">
        <f>H418</f>
        <v>0</v>
      </c>
      <c r="I416" s="215">
        <f>I418</f>
        <v>0</v>
      </c>
      <c r="J416" s="215">
        <f>J418</f>
        <v>0</v>
      </c>
    </row>
    <row r="417" spans="1:10" ht="30" customHeight="1" hidden="1">
      <c r="A417" s="28"/>
      <c r="B417" s="284" t="s">
        <v>53</v>
      </c>
      <c r="C417" s="31"/>
      <c r="D417" s="31" t="s">
        <v>17</v>
      </c>
      <c r="E417" s="30" t="s">
        <v>111</v>
      </c>
      <c r="F417" s="33" t="s">
        <v>460</v>
      </c>
      <c r="G417" s="30" t="s">
        <v>67</v>
      </c>
      <c r="H417" s="60">
        <f>H418</f>
        <v>0</v>
      </c>
      <c r="I417" s="60">
        <f>I418</f>
        <v>0</v>
      </c>
      <c r="J417" s="60">
        <f>J418</f>
        <v>0</v>
      </c>
    </row>
    <row r="418" spans="1:10" ht="30" customHeight="1" hidden="1">
      <c r="A418" s="28"/>
      <c r="B418" s="235" t="s">
        <v>54</v>
      </c>
      <c r="C418" s="31"/>
      <c r="D418" s="31" t="s">
        <v>17</v>
      </c>
      <c r="E418" s="30" t="s">
        <v>111</v>
      </c>
      <c r="F418" s="33" t="s">
        <v>460</v>
      </c>
      <c r="G418" s="30" t="s">
        <v>55</v>
      </c>
      <c r="H418" s="60">
        <v>0</v>
      </c>
      <c r="I418" s="60">
        <v>0</v>
      </c>
      <c r="J418" s="60">
        <v>0</v>
      </c>
    </row>
    <row r="419" spans="1:10" ht="45" customHeight="1">
      <c r="A419" s="160"/>
      <c r="B419" s="276" t="s">
        <v>276</v>
      </c>
      <c r="C419" s="175"/>
      <c r="D419" s="175" t="s">
        <v>17</v>
      </c>
      <c r="E419" s="176" t="s">
        <v>111</v>
      </c>
      <c r="F419" s="161" t="s">
        <v>199</v>
      </c>
      <c r="G419" s="177"/>
      <c r="H419" s="178">
        <f aca="true" t="shared" si="58" ref="H419:J420">H420</f>
        <v>4530</v>
      </c>
      <c r="I419" s="178">
        <f t="shared" si="58"/>
        <v>44934</v>
      </c>
      <c r="J419" s="178">
        <f t="shared" si="58"/>
        <v>51342</v>
      </c>
    </row>
    <row r="420" spans="1:10" ht="15" customHeight="1">
      <c r="A420" s="28"/>
      <c r="B420" s="235" t="s">
        <v>151</v>
      </c>
      <c r="C420" s="50"/>
      <c r="D420" s="31" t="s">
        <v>17</v>
      </c>
      <c r="E420" s="30" t="s">
        <v>111</v>
      </c>
      <c r="F420" s="34" t="s">
        <v>200</v>
      </c>
      <c r="G420" s="51"/>
      <c r="H420" s="59">
        <f t="shared" si="58"/>
        <v>4530</v>
      </c>
      <c r="I420" s="59">
        <f t="shared" si="58"/>
        <v>44934</v>
      </c>
      <c r="J420" s="59">
        <f t="shared" si="58"/>
        <v>51342</v>
      </c>
    </row>
    <row r="421" spans="1:10" ht="15" customHeight="1">
      <c r="A421" s="28"/>
      <c r="B421" s="235" t="s">
        <v>151</v>
      </c>
      <c r="C421" s="50"/>
      <c r="D421" s="31" t="s">
        <v>17</v>
      </c>
      <c r="E421" s="30" t="s">
        <v>111</v>
      </c>
      <c r="F421" s="34" t="s">
        <v>201</v>
      </c>
      <c r="G421" s="51"/>
      <c r="H421" s="59">
        <f>H422+H425+H430+H435</f>
        <v>4530</v>
      </c>
      <c r="I421" s="59">
        <f>I422+I425+I430+I435</f>
        <v>44934</v>
      </c>
      <c r="J421" s="59">
        <f>J422+J425+J430+J435</f>
        <v>51342</v>
      </c>
    </row>
    <row r="422" spans="1:10" ht="30" customHeight="1" hidden="1">
      <c r="A422" s="207"/>
      <c r="B422" s="255" t="s">
        <v>333</v>
      </c>
      <c r="C422" s="210"/>
      <c r="D422" s="210" t="s">
        <v>17</v>
      </c>
      <c r="E422" s="209" t="s">
        <v>111</v>
      </c>
      <c r="F422" s="218" t="s">
        <v>332</v>
      </c>
      <c r="G422" s="209"/>
      <c r="H422" s="215">
        <f>H424+H426</f>
        <v>0</v>
      </c>
      <c r="I422" s="215">
        <f>I424+I426</f>
        <v>0</v>
      </c>
      <c r="J422" s="215">
        <f>J424+J426</f>
        <v>0</v>
      </c>
    </row>
    <row r="423" spans="1:10" ht="30" customHeight="1" hidden="1">
      <c r="A423" s="28"/>
      <c r="B423" s="235" t="s">
        <v>53</v>
      </c>
      <c r="C423" s="31"/>
      <c r="D423" s="31" t="s">
        <v>17</v>
      </c>
      <c r="E423" s="30" t="s">
        <v>111</v>
      </c>
      <c r="F423" s="34" t="s">
        <v>332</v>
      </c>
      <c r="G423" s="30" t="s">
        <v>67</v>
      </c>
      <c r="H423" s="60">
        <f>H424</f>
        <v>0</v>
      </c>
      <c r="I423" s="60">
        <f>I424</f>
        <v>0</v>
      </c>
      <c r="J423" s="60">
        <f>J424</f>
        <v>0</v>
      </c>
    </row>
    <row r="424" spans="1:10" ht="30" customHeight="1" hidden="1">
      <c r="A424" s="28"/>
      <c r="B424" s="235" t="s">
        <v>54</v>
      </c>
      <c r="C424" s="31"/>
      <c r="D424" s="31" t="s">
        <v>17</v>
      </c>
      <c r="E424" s="30" t="s">
        <v>111</v>
      </c>
      <c r="F424" s="34" t="s">
        <v>332</v>
      </c>
      <c r="G424" s="34" t="s">
        <v>55</v>
      </c>
      <c r="H424" s="60">
        <v>0</v>
      </c>
      <c r="I424" s="60">
        <v>0</v>
      </c>
      <c r="J424" s="60">
        <v>0</v>
      </c>
    </row>
    <row r="425" spans="1:10" ht="30" customHeight="1" hidden="1">
      <c r="A425" s="207"/>
      <c r="B425" s="259" t="s">
        <v>119</v>
      </c>
      <c r="C425" s="223"/>
      <c r="D425" s="210" t="s">
        <v>17</v>
      </c>
      <c r="E425" s="209" t="s">
        <v>111</v>
      </c>
      <c r="F425" s="218" t="s">
        <v>225</v>
      </c>
      <c r="G425" s="224"/>
      <c r="H425" s="211">
        <f>H427+H429</f>
        <v>0</v>
      </c>
      <c r="I425" s="211">
        <f>I427+I429</f>
        <v>0</v>
      </c>
      <c r="J425" s="211">
        <f>J427+J429</f>
        <v>0</v>
      </c>
    </row>
    <row r="426" spans="1:10" ht="30" customHeight="1" hidden="1">
      <c r="A426" s="28"/>
      <c r="B426" s="240" t="s">
        <v>53</v>
      </c>
      <c r="C426" s="50"/>
      <c r="D426" s="31" t="s">
        <v>17</v>
      </c>
      <c r="E426" s="30" t="s">
        <v>111</v>
      </c>
      <c r="F426" s="34" t="s">
        <v>225</v>
      </c>
      <c r="G426" s="30" t="s">
        <v>67</v>
      </c>
      <c r="H426" s="59">
        <f>H427</f>
        <v>0</v>
      </c>
      <c r="I426" s="59">
        <f>I427</f>
        <v>0</v>
      </c>
      <c r="J426" s="59">
        <f>J427</f>
        <v>0</v>
      </c>
    </row>
    <row r="427" spans="1:10" ht="30" customHeight="1" hidden="1">
      <c r="A427" s="28"/>
      <c r="B427" s="235" t="s">
        <v>54</v>
      </c>
      <c r="C427" s="50"/>
      <c r="D427" s="31" t="s">
        <v>17</v>
      </c>
      <c r="E427" s="30" t="s">
        <v>111</v>
      </c>
      <c r="F427" s="34" t="s">
        <v>225</v>
      </c>
      <c r="G427" s="30" t="s">
        <v>55</v>
      </c>
      <c r="H427" s="59">
        <v>0</v>
      </c>
      <c r="I427" s="59">
        <v>0</v>
      </c>
      <c r="J427" s="59">
        <v>0</v>
      </c>
    </row>
    <row r="428" spans="1:10" ht="15" customHeight="1" hidden="1">
      <c r="A428" s="28"/>
      <c r="B428" s="235" t="s">
        <v>81</v>
      </c>
      <c r="C428" s="50"/>
      <c r="D428" s="31" t="s">
        <v>17</v>
      </c>
      <c r="E428" s="30" t="s">
        <v>111</v>
      </c>
      <c r="F428" s="34" t="s">
        <v>225</v>
      </c>
      <c r="G428" s="30" t="s">
        <v>82</v>
      </c>
      <c r="H428" s="59">
        <f aca="true" t="shared" si="59" ref="H428:J433">H429</f>
        <v>0</v>
      </c>
      <c r="I428" s="59">
        <f t="shared" si="59"/>
        <v>0</v>
      </c>
      <c r="J428" s="59">
        <f t="shared" si="59"/>
        <v>0</v>
      </c>
    </row>
    <row r="429" spans="1:10" ht="15" customHeight="1" hidden="1">
      <c r="A429" s="28"/>
      <c r="B429" s="235" t="s">
        <v>191</v>
      </c>
      <c r="C429" s="50"/>
      <c r="D429" s="31" t="s">
        <v>17</v>
      </c>
      <c r="E429" s="30" t="s">
        <v>111</v>
      </c>
      <c r="F429" s="34" t="s">
        <v>225</v>
      </c>
      <c r="G429" s="30" t="s">
        <v>192</v>
      </c>
      <c r="H429" s="59">
        <v>0</v>
      </c>
      <c r="I429" s="59">
        <v>0</v>
      </c>
      <c r="J429" s="59">
        <v>0</v>
      </c>
    </row>
    <row r="430" spans="1:10" ht="15" customHeight="1">
      <c r="A430" s="207"/>
      <c r="B430" s="255" t="s">
        <v>226</v>
      </c>
      <c r="C430" s="210"/>
      <c r="D430" s="210" t="s">
        <v>17</v>
      </c>
      <c r="E430" s="209" t="s">
        <v>111</v>
      </c>
      <c r="F430" s="218" t="s">
        <v>227</v>
      </c>
      <c r="G430" s="209"/>
      <c r="H430" s="215">
        <f>H432+H434</f>
        <v>4530</v>
      </c>
      <c r="I430" s="215">
        <f>I432+I434</f>
        <v>44934</v>
      </c>
      <c r="J430" s="215">
        <f>J432+J434</f>
        <v>51342</v>
      </c>
    </row>
    <row r="431" spans="1:10" ht="30" customHeight="1">
      <c r="A431" s="28"/>
      <c r="B431" s="235" t="s">
        <v>53</v>
      </c>
      <c r="C431" s="31"/>
      <c r="D431" s="31" t="s">
        <v>17</v>
      </c>
      <c r="E431" s="30" t="s">
        <v>111</v>
      </c>
      <c r="F431" s="34" t="s">
        <v>227</v>
      </c>
      <c r="G431" s="30" t="s">
        <v>67</v>
      </c>
      <c r="H431" s="60">
        <f t="shared" si="59"/>
        <v>4530</v>
      </c>
      <c r="I431" s="60">
        <f t="shared" si="59"/>
        <v>44934</v>
      </c>
      <c r="J431" s="60">
        <f t="shared" si="59"/>
        <v>51342</v>
      </c>
    </row>
    <row r="432" spans="1:10" ht="30" customHeight="1">
      <c r="A432" s="28"/>
      <c r="B432" s="235" t="s">
        <v>54</v>
      </c>
      <c r="C432" s="31"/>
      <c r="D432" s="31" t="s">
        <v>17</v>
      </c>
      <c r="E432" s="30" t="s">
        <v>111</v>
      </c>
      <c r="F432" s="34" t="s">
        <v>227</v>
      </c>
      <c r="G432" s="34" t="s">
        <v>55</v>
      </c>
      <c r="H432" s="60">
        <f>(500+30)+3000+1000</f>
        <v>4530</v>
      </c>
      <c r="I432" s="60">
        <f>(500+30)+47000-2551+5-50</f>
        <v>44934</v>
      </c>
      <c r="J432" s="60">
        <f>(500+30)+63000-5193-7000+9-4</f>
        <v>51342</v>
      </c>
    </row>
    <row r="433" spans="1:10" ht="15" customHeight="1" hidden="1">
      <c r="A433" s="28"/>
      <c r="B433" s="235" t="s">
        <v>81</v>
      </c>
      <c r="C433" s="31"/>
      <c r="D433" s="31" t="s">
        <v>17</v>
      </c>
      <c r="E433" s="30" t="s">
        <v>111</v>
      </c>
      <c r="F433" s="34" t="s">
        <v>227</v>
      </c>
      <c r="G433" s="34" t="s">
        <v>82</v>
      </c>
      <c r="H433" s="60">
        <f t="shared" si="59"/>
        <v>0</v>
      </c>
      <c r="I433" s="60">
        <f t="shared" si="59"/>
        <v>0</v>
      </c>
      <c r="J433" s="60">
        <f t="shared" si="59"/>
        <v>0</v>
      </c>
    </row>
    <row r="434" spans="1:10" ht="15" customHeight="1" hidden="1">
      <c r="A434" s="28"/>
      <c r="B434" s="235" t="s">
        <v>191</v>
      </c>
      <c r="C434" s="31"/>
      <c r="D434" s="31" t="s">
        <v>17</v>
      </c>
      <c r="E434" s="30" t="s">
        <v>111</v>
      </c>
      <c r="F434" s="34" t="s">
        <v>227</v>
      </c>
      <c r="G434" s="34" t="s">
        <v>192</v>
      </c>
      <c r="H434" s="60">
        <v>0</v>
      </c>
      <c r="I434" s="60">
        <v>0</v>
      </c>
      <c r="J434" s="60">
        <v>0</v>
      </c>
    </row>
    <row r="435" spans="1:10" ht="30" customHeight="1" hidden="1">
      <c r="A435" s="207"/>
      <c r="B435" s="255" t="s">
        <v>240</v>
      </c>
      <c r="C435" s="210"/>
      <c r="D435" s="210" t="s">
        <v>17</v>
      </c>
      <c r="E435" s="209" t="s">
        <v>111</v>
      </c>
      <c r="F435" s="209" t="s">
        <v>318</v>
      </c>
      <c r="G435" s="209"/>
      <c r="H435" s="215">
        <f aca="true" t="shared" si="60" ref="H435:J436">H436</f>
        <v>0</v>
      </c>
      <c r="I435" s="215">
        <f t="shared" si="60"/>
        <v>0</v>
      </c>
      <c r="J435" s="215">
        <f t="shared" si="60"/>
        <v>0</v>
      </c>
    </row>
    <row r="436" spans="1:10" ht="30" customHeight="1" hidden="1">
      <c r="A436" s="28"/>
      <c r="B436" s="235" t="s">
        <v>53</v>
      </c>
      <c r="C436" s="31"/>
      <c r="D436" s="31" t="s">
        <v>17</v>
      </c>
      <c r="E436" s="30" t="s">
        <v>111</v>
      </c>
      <c r="F436" s="34" t="s">
        <v>318</v>
      </c>
      <c r="G436" s="31">
        <v>200</v>
      </c>
      <c r="H436" s="60">
        <f t="shared" si="60"/>
        <v>0</v>
      </c>
      <c r="I436" s="60">
        <f t="shared" si="60"/>
        <v>0</v>
      </c>
      <c r="J436" s="60">
        <f t="shared" si="60"/>
        <v>0</v>
      </c>
    </row>
    <row r="437" spans="1:10" ht="30" customHeight="1" hidden="1">
      <c r="A437" s="28"/>
      <c r="B437" s="235" t="s">
        <v>54</v>
      </c>
      <c r="C437" s="31"/>
      <c r="D437" s="31" t="s">
        <v>17</v>
      </c>
      <c r="E437" s="30" t="s">
        <v>111</v>
      </c>
      <c r="F437" s="34" t="s">
        <v>318</v>
      </c>
      <c r="G437" s="31">
        <v>240</v>
      </c>
      <c r="H437" s="60">
        <f>20+350-20-350</f>
        <v>0</v>
      </c>
      <c r="I437" s="60">
        <v>0</v>
      </c>
      <c r="J437" s="60">
        <v>0</v>
      </c>
    </row>
    <row r="438" spans="1:10" ht="15" customHeight="1">
      <c r="A438" s="19" t="s">
        <v>303</v>
      </c>
      <c r="B438" s="270" t="s">
        <v>19</v>
      </c>
      <c r="C438" s="41"/>
      <c r="D438" s="41" t="s">
        <v>20</v>
      </c>
      <c r="E438" s="41"/>
      <c r="F438" s="41"/>
      <c r="G438" s="41"/>
      <c r="H438" s="64">
        <f>H439+H448</f>
        <v>525</v>
      </c>
      <c r="I438" s="64">
        <f>I439+I448</f>
        <v>525</v>
      </c>
      <c r="J438" s="64">
        <f>J439+J448</f>
        <v>0</v>
      </c>
    </row>
    <row r="439" spans="1:10" ht="15" customHeight="1">
      <c r="A439" s="22"/>
      <c r="B439" s="285" t="s">
        <v>288</v>
      </c>
      <c r="C439" s="52"/>
      <c r="D439" s="52" t="s">
        <v>20</v>
      </c>
      <c r="E439" s="52" t="s">
        <v>145</v>
      </c>
      <c r="F439" s="52"/>
      <c r="G439" s="52"/>
      <c r="H439" s="70">
        <f aca="true" t="shared" si="61" ref="H439:J440">H440</f>
        <v>272</v>
      </c>
      <c r="I439" s="70">
        <f t="shared" si="61"/>
        <v>272</v>
      </c>
      <c r="J439" s="70">
        <f t="shared" si="61"/>
        <v>0</v>
      </c>
    </row>
    <row r="440" spans="1:10" ht="60" customHeight="1">
      <c r="A440" s="179"/>
      <c r="B440" s="273" t="s">
        <v>338</v>
      </c>
      <c r="C440" s="164"/>
      <c r="D440" s="164" t="s">
        <v>20</v>
      </c>
      <c r="E440" s="164" t="s">
        <v>145</v>
      </c>
      <c r="F440" s="163" t="s">
        <v>143</v>
      </c>
      <c r="G440" s="164"/>
      <c r="H440" s="158">
        <f>H441</f>
        <v>272</v>
      </c>
      <c r="I440" s="158">
        <f t="shared" si="61"/>
        <v>272</v>
      </c>
      <c r="J440" s="158">
        <f t="shared" si="61"/>
        <v>0</v>
      </c>
    </row>
    <row r="441" spans="1:10" ht="15" customHeight="1">
      <c r="A441" s="204"/>
      <c r="B441" s="277" t="s">
        <v>370</v>
      </c>
      <c r="C441" s="138"/>
      <c r="D441" s="138" t="s">
        <v>20</v>
      </c>
      <c r="E441" s="138" t="s">
        <v>145</v>
      </c>
      <c r="F441" s="199" t="s">
        <v>435</v>
      </c>
      <c r="G441" s="138"/>
      <c r="H441" s="201">
        <f>H442</f>
        <v>272</v>
      </c>
      <c r="I441" s="201">
        <f>I442</f>
        <v>272</v>
      </c>
      <c r="J441" s="201">
        <f>J442</f>
        <v>0</v>
      </c>
    </row>
    <row r="442" spans="1:10" ht="30" customHeight="1">
      <c r="A442" s="197"/>
      <c r="B442" s="281" t="s">
        <v>436</v>
      </c>
      <c r="C442" s="192"/>
      <c r="D442" s="189" t="s">
        <v>20</v>
      </c>
      <c r="E442" s="189" t="s">
        <v>145</v>
      </c>
      <c r="F442" s="189" t="s">
        <v>437</v>
      </c>
      <c r="G442" s="192"/>
      <c r="H442" s="187">
        <f>H443</f>
        <v>272</v>
      </c>
      <c r="I442" s="187">
        <f>I443</f>
        <v>272</v>
      </c>
      <c r="J442" s="187">
        <f>J443</f>
        <v>0</v>
      </c>
    </row>
    <row r="443" spans="1:10" ht="15" customHeight="1">
      <c r="A443" s="207"/>
      <c r="B443" s="259" t="s">
        <v>257</v>
      </c>
      <c r="C443" s="209"/>
      <c r="D443" s="209" t="s">
        <v>20</v>
      </c>
      <c r="E443" s="209" t="s">
        <v>145</v>
      </c>
      <c r="F443" s="209" t="s">
        <v>438</v>
      </c>
      <c r="G443" s="209"/>
      <c r="H443" s="211">
        <f>H445+H447</f>
        <v>272</v>
      </c>
      <c r="I443" s="211">
        <f>I445+I447</f>
        <v>272</v>
      </c>
      <c r="J443" s="211">
        <f>J445+J447</f>
        <v>0</v>
      </c>
    </row>
    <row r="444" spans="1:10" ht="60" customHeight="1">
      <c r="A444" s="28"/>
      <c r="B444" s="235" t="s">
        <v>76</v>
      </c>
      <c r="C444" s="30"/>
      <c r="D444" s="30" t="s">
        <v>20</v>
      </c>
      <c r="E444" s="30" t="s">
        <v>145</v>
      </c>
      <c r="F444" s="30" t="s">
        <v>438</v>
      </c>
      <c r="G444" s="30" t="s">
        <v>77</v>
      </c>
      <c r="H444" s="59">
        <f>H445</f>
        <v>9.5</v>
      </c>
      <c r="I444" s="59">
        <f>I445</f>
        <v>9.5</v>
      </c>
      <c r="J444" s="59">
        <f>J445</f>
        <v>0</v>
      </c>
    </row>
    <row r="445" spans="1:10" ht="30" customHeight="1">
      <c r="A445" s="28"/>
      <c r="B445" s="235" t="s">
        <v>155</v>
      </c>
      <c r="C445" s="30"/>
      <c r="D445" s="30" t="s">
        <v>20</v>
      </c>
      <c r="E445" s="30" t="s">
        <v>145</v>
      </c>
      <c r="F445" s="30" t="s">
        <v>438</v>
      </c>
      <c r="G445" s="30" t="s">
        <v>156</v>
      </c>
      <c r="H445" s="60">
        <v>9.5</v>
      </c>
      <c r="I445" s="60">
        <v>9.5</v>
      </c>
      <c r="J445" s="60">
        <v>0</v>
      </c>
    </row>
    <row r="446" spans="1:10" ht="30" customHeight="1">
      <c r="A446" s="28"/>
      <c r="B446" s="240" t="s">
        <v>53</v>
      </c>
      <c r="C446" s="30"/>
      <c r="D446" s="30" t="s">
        <v>20</v>
      </c>
      <c r="E446" s="30" t="s">
        <v>145</v>
      </c>
      <c r="F446" s="30" t="s">
        <v>438</v>
      </c>
      <c r="G446" s="30" t="s">
        <v>67</v>
      </c>
      <c r="H446" s="59">
        <f>H447</f>
        <v>262.5</v>
      </c>
      <c r="I446" s="59">
        <f>I447</f>
        <v>262.5</v>
      </c>
      <c r="J446" s="59">
        <f>J447</f>
        <v>0</v>
      </c>
    </row>
    <row r="447" spans="1:10" ht="30" customHeight="1">
      <c r="A447" s="28"/>
      <c r="B447" s="235" t="s">
        <v>54</v>
      </c>
      <c r="C447" s="30"/>
      <c r="D447" s="30" t="s">
        <v>20</v>
      </c>
      <c r="E447" s="30" t="s">
        <v>145</v>
      </c>
      <c r="F447" s="30" t="s">
        <v>438</v>
      </c>
      <c r="G447" s="30" t="s">
        <v>55</v>
      </c>
      <c r="H447" s="60">
        <f>272-9.5</f>
        <v>262.5</v>
      </c>
      <c r="I447" s="60">
        <f>272-9.5</f>
        <v>262.5</v>
      </c>
      <c r="J447" s="60">
        <v>0</v>
      </c>
    </row>
    <row r="448" spans="1:10" ht="15" customHeight="1">
      <c r="A448" s="22"/>
      <c r="B448" s="285" t="s">
        <v>535</v>
      </c>
      <c r="C448" s="52"/>
      <c r="D448" s="52" t="s">
        <v>20</v>
      </c>
      <c r="E448" s="52" t="s">
        <v>534</v>
      </c>
      <c r="F448" s="52"/>
      <c r="G448" s="52"/>
      <c r="H448" s="70">
        <f aca="true" t="shared" si="62" ref="H448:J449">H449</f>
        <v>253</v>
      </c>
      <c r="I448" s="70">
        <f t="shared" si="62"/>
        <v>253</v>
      </c>
      <c r="J448" s="70">
        <f t="shared" si="62"/>
        <v>0</v>
      </c>
    </row>
    <row r="449" spans="1:10" ht="60" customHeight="1">
      <c r="A449" s="179"/>
      <c r="B449" s="273" t="s">
        <v>338</v>
      </c>
      <c r="C449" s="164"/>
      <c r="D449" s="164" t="s">
        <v>20</v>
      </c>
      <c r="E449" s="164" t="s">
        <v>534</v>
      </c>
      <c r="F449" s="163" t="s">
        <v>143</v>
      </c>
      <c r="G449" s="164"/>
      <c r="H449" s="158">
        <f>H450</f>
        <v>253</v>
      </c>
      <c r="I449" s="158">
        <f t="shared" si="62"/>
        <v>253</v>
      </c>
      <c r="J449" s="158">
        <f t="shared" si="62"/>
        <v>0</v>
      </c>
    </row>
    <row r="450" spans="1:10" ht="15" customHeight="1">
      <c r="A450" s="204"/>
      <c r="B450" s="277" t="s">
        <v>370</v>
      </c>
      <c r="C450" s="138"/>
      <c r="D450" s="138" t="s">
        <v>20</v>
      </c>
      <c r="E450" s="138" t="s">
        <v>534</v>
      </c>
      <c r="F450" s="199" t="s">
        <v>435</v>
      </c>
      <c r="G450" s="138"/>
      <c r="H450" s="201">
        <f>H451</f>
        <v>253</v>
      </c>
      <c r="I450" s="201">
        <f>I451</f>
        <v>253</v>
      </c>
      <c r="J450" s="201">
        <f>J451</f>
        <v>0</v>
      </c>
    </row>
    <row r="451" spans="1:10" ht="30" customHeight="1">
      <c r="A451" s="197"/>
      <c r="B451" s="281" t="s">
        <v>436</v>
      </c>
      <c r="C451" s="192"/>
      <c r="D451" s="189" t="s">
        <v>20</v>
      </c>
      <c r="E451" s="189" t="s">
        <v>534</v>
      </c>
      <c r="F451" s="189" t="s">
        <v>437</v>
      </c>
      <c r="G451" s="192"/>
      <c r="H451" s="187">
        <f>H452</f>
        <v>253</v>
      </c>
      <c r="I451" s="187">
        <f>I452</f>
        <v>253</v>
      </c>
      <c r="J451" s="187">
        <f>J452</f>
        <v>0</v>
      </c>
    </row>
    <row r="452" spans="1:10" ht="15" customHeight="1">
      <c r="A452" s="207"/>
      <c r="B452" s="259" t="s">
        <v>144</v>
      </c>
      <c r="C452" s="209"/>
      <c r="D452" s="209" t="s">
        <v>20</v>
      </c>
      <c r="E452" s="209" t="s">
        <v>534</v>
      </c>
      <c r="F452" s="209" t="s">
        <v>439</v>
      </c>
      <c r="G452" s="209"/>
      <c r="H452" s="211">
        <f>H454</f>
        <v>253</v>
      </c>
      <c r="I452" s="211">
        <f>I454</f>
        <v>253</v>
      </c>
      <c r="J452" s="211">
        <f>J454</f>
        <v>0</v>
      </c>
    </row>
    <row r="453" spans="1:10" ht="30" customHeight="1">
      <c r="A453" s="28"/>
      <c r="B453" s="240" t="s">
        <v>53</v>
      </c>
      <c r="C453" s="30"/>
      <c r="D453" s="30" t="s">
        <v>20</v>
      </c>
      <c r="E453" s="30" t="s">
        <v>534</v>
      </c>
      <c r="F453" s="30" t="s">
        <v>439</v>
      </c>
      <c r="G453" s="30" t="s">
        <v>67</v>
      </c>
      <c r="H453" s="59">
        <f>H454</f>
        <v>253</v>
      </c>
      <c r="I453" s="59">
        <f>I454</f>
        <v>253</v>
      </c>
      <c r="J453" s="59">
        <f>J454</f>
        <v>0</v>
      </c>
    </row>
    <row r="454" spans="1:10" ht="30" customHeight="1">
      <c r="A454" s="28"/>
      <c r="B454" s="235" t="s">
        <v>54</v>
      </c>
      <c r="C454" s="30"/>
      <c r="D454" s="30" t="s">
        <v>20</v>
      </c>
      <c r="E454" s="30" t="s">
        <v>534</v>
      </c>
      <c r="F454" s="30" t="s">
        <v>439</v>
      </c>
      <c r="G454" s="30" t="s">
        <v>55</v>
      </c>
      <c r="H454" s="60">
        <v>253</v>
      </c>
      <c r="I454" s="60">
        <v>253</v>
      </c>
      <c r="J454" s="60">
        <v>0</v>
      </c>
    </row>
    <row r="455" spans="1:10" ht="15" customHeight="1" hidden="1">
      <c r="A455" s="19" t="s">
        <v>304</v>
      </c>
      <c r="B455" s="270" t="s">
        <v>21</v>
      </c>
      <c r="C455" s="41"/>
      <c r="D455" s="41" t="s">
        <v>22</v>
      </c>
      <c r="E455" s="41"/>
      <c r="F455" s="41"/>
      <c r="G455" s="41"/>
      <c r="H455" s="64">
        <f>H456</f>
        <v>0</v>
      </c>
      <c r="I455" s="64">
        <f>I456</f>
        <v>0</v>
      </c>
      <c r="J455" s="64">
        <f>J456</f>
        <v>0</v>
      </c>
    </row>
    <row r="456" spans="1:10" ht="15" customHeight="1" hidden="1">
      <c r="A456" s="22"/>
      <c r="B456" s="285" t="s">
        <v>79</v>
      </c>
      <c r="C456" s="52"/>
      <c r="D456" s="52" t="s">
        <v>22</v>
      </c>
      <c r="E456" s="52" t="s">
        <v>80</v>
      </c>
      <c r="F456" s="52"/>
      <c r="G456" s="52"/>
      <c r="H456" s="70">
        <f>H457+H462</f>
        <v>0</v>
      </c>
      <c r="I456" s="70">
        <f>I457+I462</f>
        <v>0</v>
      </c>
      <c r="J456" s="70">
        <f>J457+J462</f>
        <v>0</v>
      </c>
    </row>
    <row r="457" spans="1:10" ht="60" customHeight="1" hidden="1">
      <c r="A457" s="155"/>
      <c r="B457" s="278" t="s">
        <v>328</v>
      </c>
      <c r="C457" s="157"/>
      <c r="D457" s="164" t="s">
        <v>22</v>
      </c>
      <c r="E457" s="164" t="s">
        <v>80</v>
      </c>
      <c r="F457" s="157" t="s">
        <v>98</v>
      </c>
      <c r="G457" s="164" t="s">
        <v>36</v>
      </c>
      <c r="H457" s="158">
        <f aca="true" t="shared" si="63" ref="H457:J458">H458</f>
        <v>0</v>
      </c>
      <c r="I457" s="158">
        <f t="shared" si="63"/>
        <v>0</v>
      </c>
      <c r="J457" s="158">
        <f t="shared" si="63"/>
        <v>0</v>
      </c>
    </row>
    <row r="458" spans="1:10" ht="30" customHeight="1" hidden="1">
      <c r="A458" s="184"/>
      <c r="B458" s="281" t="s">
        <v>329</v>
      </c>
      <c r="C458" s="186"/>
      <c r="D458" s="189" t="s">
        <v>22</v>
      </c>
      <c r="E458" s="189" t="s">
        <v>80</v>
      </c>
      <c r="F458" s="186" t="s">
        <v>99</v>
      </c>
      <c r="G458" s="189" t="s">
        <v>36</v>
      </c>
      <c r="H458" s="187">
        <f t="shared" si="63"/>
        <v>0</v>
      </c>
      <c r="I458" s="187">
        <f t="shared" si="63"/>
        <v>0</v>
      </c>
      <c r="J458" s="187">
        <f t="shared" si="63"/>
        <v>0</v>
      </c>
    </row>
    <row r="459" spans="1:10" ht="30" customHeight="1" hidden="1">
      <c r="A459" s="212"/>
      <c r="B459" s="259" t="s">
        <v>240</v>
      </c>
      <c r="C459" s="210"/>
      <c r="D459" s="209" t="s">
        <v>22</v>
      </c>
      <c r="E459" s="209" t="s">
        <v>80</v>
      </c>
      <c r="F459" s="210" t="s">
        <v>330</v>
      </c>
      <c r="G459" s="209"/>
      <c r="H459" s="215">
        <f>H461</f>
        <v>0</v>
      </c>
      <c r="I459" s="215">
        <f>I461</f>
        <v>0</v>
      </c>
      <c r="J459" s="215">
        <f>J461</f>
        <v>0</v>
      </c>
    </row>
    <row r="460" spans="1:10" ht="30" customHeight="1" hidden="1">
      <c r="A460" s="42"/>
      <c r="B460" s="240" t="s">
        <v>53</v>
      </c>
      <c r="C460" s="31"/>
      <c r="D460" s="30" t="s">
        <v>22</v>
      </c>
      <c r="E460" s="30" t="s">
        <v>80</v>
      </c>
      <c r="F460" s="33" t="s">
        <v>330</v>
      </c>
      <c r="G460" s="30" t="s">
        <v>67</v>
      </c>
      <c r="H460" s="60">
        <f>H461</f>
        <v>0</v>
      </c>
      <c r="I460" s="60">
        <f>I461</f>
        <v>0</v>
      </c>
      <c r="J460" s="60">
        <f>J461</f>
        <v>0</v>
      </c>
    </row>
    <row r="461" spans="1:10" ht="30" customHeight="1" hidden="1">
      <c r="A461" s="42"/>
      <c r="B461" s="235" t="s">
        <v>54</v>
      </c>
      <c r="C461" s="31"/>
      <c r="D461" s="30" t="s">
        <v>22</v>
      </c>
      <c r="E461" s="30" t="s">
        <v>80</v>
      </c>
      <c r="F461" s="33" t="s">
        <v>330</v>
      </c>
      <c r="G461" s="30" t="s">
        <v>55</v>
      </c>
      <c r="H461" s="60">
        <v>0</v>
      </c>
      <c r="I461" s="60">
        <v>0</v>
      </c>
      <c r="J461" s="60">
        <v>0</v>
      </c>
    </row>
    <row r="462" spans="1:10" ht="60" customHeight="1" hidden="1">
      <c r="A462" s="170"/>
      <c r="B462" s="278" t="s">
        <v>258</v>
      </c>
      <c r="C462" s="157"/>
      <c r="D462" s="164" t="s">
        <v>22</v>
      </c>
      <c r="E462" s="164" t="s">
        <v>80</v>
      </c>
      <c r="F462" s="163" t="s">
        <v>128</v>
      </c>
      <c r="G462" s="157"/>
      <c r="H462" s="180">
        <f aca="true" t="shared" si="64" ref="H462:J464">H463</f>
        <v>0</v>
      </c>
      <c r="I462" s="180">
        <f t="shared" si="64"/>
        <v>0</v>
      </c>
      <c r="J462" s="180">
        <f t="shared" si="64"/>
        <v>0</v>
      </c>
    </row>
    <row r="463" spans="1:10" ht="60" customHeight="1" hidden="1">
      <c r="A463" s="204"/>
      <c r="B463" s="283" t="s">
        <v>135</v>
      </c>
      <c r="C463" s="138"/>
      <c r="D463" s="138" t="s">
        <v>22</v>
      </c>
      <c r="E463" s="138" t="s">
        <v>80</v>
      </c>
      <c r="F463" s="138" t="s">
        <v>132</v>
      </c>
      <c r="G463" s="138"/>
      <c r="H463" s="205">
        <f t="shared" si="64"/>
        <v>0</v>
      </c>
      <c r="I463" s="205">
        <f t="shared" si="64"/>
        <v>0</v>
      </c>
      <c r="J463" s="205">
        <f t="shared" si="64"/>
        <v>0</v>
      </c>
    </row>
    <row r="464" spans="1:10" ht="30" customHeight="1" hidden="1">
      <c r="A464" s="193"/>
      <c r="B464" s="281" t="s">
        <v>136</v>
      </c>
      <c r="C464" s="189"/>
      <c r="D464" s="189" t="s">
        <v>22</v>
      </c>
      <c r="E464" s="189" t="s">
        <v>80</v>
      </c>
      <c r="F464" s="189" t="s">
        <v>133</v>
      </c>
      <c r="G464" s="189"/>
      <c r="H464" s="194">
        <f t="shared" si="64"/>
        <v>0</v>
      </c>
      <c r="I464" s="194">
        <f t="shared" si="64"/>
        <v>0</v>
      </c>
      <c r="J464" s="194">
        <f t="shared" si="64"/>
        <v>0</v>
      </c>
    </row>
    <row r="465" spans="1:10" ht="15" customHeight="1" hidden="1">
      <c r="A465" s="207"/>
      <c r="B465" s="259" t="s">
        <v>137</v>
      </c>
      <c r="C465" s="209"/>
      <c r="D465" s="209" t="s">
        <v>22</v>
      </c>
      <c r="E465" s="209" t="s">
        <v>80</v>
      </c>
      <c r="F465" s="209" t="s">
        <v>263</v>
      </c>
      <c r="G465" s="209"/>
      <c r="H465" s="215">
        <f>H467</f>
        <v>0</v>
      </c>
      <c r="I465" s="215">
        <f>I467</f>
        <v>0</v>
      </c>
      <c r="J465" s="215">
        <f>J467</f>
        <v>0</v>
      </c>
    </row>
    <row r="466" spans="1:10" ht="30" customHeight="1" hidden="1">
      <c r="A466" s="28"/>
      <c r="B466" s="240" t="s">
        <v>53</v>
      </c>
      <c r="C466" s="30"/>
      <c r="D466" s="30" t="s">
        <v>22</v>
      </c>
      <c r="E466" s="30" t="s">
        <v>80</v>
      </c>
      <c r="F466" s="30" t="s">
        <v>263</v>
      </c>
      <c r="G466" s="30" t="s">
        <v>67</v>
      </c>
      <c r="H466" s="60">
        <f aca="true" t="shared" si="65" ref="H466:J472">H467</f>
        <v>0</v>
      </c>
      <c r="I466" s="60">
        <f t="shared" si="65"/>
        <v>0</v>
      </c>
      <c r="J466" s="60">
        <f t="shared" si="65"/>
        <v>0</v>
      </c>
    </row>
    <row r="467" spans="1:10" ht="30" customHeight="1" hidden="1">
      <c r="A467" s="28"/>
      <c r="B467" s="235" t="s">
        <v>54</v>
      </c>
      <c r="C467" s="30"/>
      <c r="D467" s="30" t="s">
        <v>22</v>
      </c>
      <c r="E467" s="30" t="s">
        <v>80</v>
      </c>
      <c r="F467" s="30" t="s">
        <v>263</v>
      </c>
      <c r="G467" s="30" t="s">
        <v>55</v>
      </c>
      <c r="H467" s="60">
        <v>0</v>
      </c>
      <c r="I467" s="60">
        <v>0</v>
      </c>
      <c r="J467" s="60">
        <v>0</v>
      </c>
    </row>
    <row r="468" spans="1:11" ht="15" customHeight="1">
      <c r="A468" s="19" t="s">
        <v>304</v>
      </c>
      <c r="B468" s="270" t="s">
        <v>23</v>
      </c>
      <c r="C468" s="41"/>
      <c r="D468" s="41" t="s">
        <v>24</v>
      </c>
      <c r="E468" s="41"/>
      <c r="F468" s="41"/>
      <c r="G468" s="41"/>
      <c r="H468" s="64">
        <f>H469+H476</f>
        <v>590.032</v>
      </c>
      <c r="I468" s="64">
        <f>I469+I476</f>
        <v>668.04</v>
      </c>
      <c r="J468" s="64">
        <f>J469+J476</f>
        <v>714.803</v>
      </c>
      <c r="K468" s="67"/>
    </row>
    <row r="469" spans="1:11" ht="15" customHeight="1">
      <c r="A469" s="35"/>
      <c r="B469" s="271" t="s">
        <v>209</v>
      </c>
      <c r="C469" s="24"/>
      <c r="D469" s="24" t="s">
        <v>24</v>
      </c>
      <c r="E469" s="24">
        <v>1001</v>
      </c>
      <c r="F469" s="24" t="s">
        <v>59</v>
      </c>
      <c r="G469" s="24" t="s">
        <v>59</v>
      </c>
      <c r="H469" s="57">
        <f t="shared" si="65"/>
        <v>590.032</v>
      </c>
      <c r="I469" s="57">
        <f t="shared" si="65"/>
        <v>668.04</v>
      </c>
      <c r="J469" s="57">
        <f t="shared" si="65"/>
        <v>714.803</v>
      </c>
      <c r="K469" s="67"/>
    </row>
    <row r="470" spans="1:11" s="2" customFormat="1" ht="45" customHeight="1">
      <c r="A470" s="181"/>
      <c r="B470" s="276" t="s">
        <v>276</v>
      </c>
      <c r="C470" s="153"/>
      <c r="D470" s="153">
        <v>1000</v>
      </c>
      <c r="E470" s="153">
        <v>1001</v>
      </c>
      <c r="F470" s="161" t="s">
        <v>199</v>
      </c>
      <c r="G470" s="153"/>
      <c r="H470" s="154">
        <f t="shared" si="65"/>
        <v>590.032</v>
      </c>
      <c r="I470" s="154">
        <f t="shared" si="65"/>
        <v>668.04</v>
      </c>
      <c r="J470" s="154">
        <f t="shared" si="65"/>
        <v>714.803</v>
      </c>
      <c r="K470" s="72"/>
    </row>
    <row r="471" spans="1:11" s="2" customFormat="1" ht="15">
      <c r="A471" s="39"/>
      <c r="B471" s="235" t="s">
        <v>151</v>
      </c>
      <c r="C471" s="27"/>
      <c r="D471" s="31">
        <v>1000</v>
      </c>
      <c r="E471" s="31">
        <v>1001</v>
      </c>
      <c r="F471" s="34" t="s">
        <v>200</v>
      </c>
      <c r="G471" s="27"/>
      <c r="H471" s="59">
        <f t="shared" si="65"/>
        <v>590.032</v>
      </c>
      <c r="I471" s="59">
        <f t="shared" si="65"/>
        <v>668.04</v>
      </c>
      <c r="J471" s="59">
        <f t="shared" si="65"/>
        <v>714.803</v>
      </c>
      <c r="K471" s="72"/>
    </row>
    <row r="472" spans="1:11" s="2" customFormat="1" ht="15">
      <c r="A472" s="39"/>
      <c r="B472" s="235" t="s">
        <v>151</v>
      </c>
      <c r="C472" s="27"/>
      <c r="D472" s="31">
        <v>1000</v>
      </c>
      <c r="E472" s="31">
        <v>1001</v>
      </c>
      <c r="F472" s="34" t="s">
        <v>201</v>
      </c>
      <c r="G472" s="27"/>
      <c r="H472" s="59">
        <f t="shared" si="65"/>
        <v>590.032</v>
      </c>
      <c r="I472" s="59">
        <f t="shared" si="65"/>
        <v>668.04</v>
      </c>
      <c r="J472" s="59">
        <f t="shared" si="65"/>
        <v>714.803</v>
      </c>
      <c r="K472" s="72"/>
    </row>
    <row r="473" spans="1:11" ht="30" customHeight="1">
      <c r="A473" s="207"/>
      <c r="B473" s="255" t="s">
        <v>204</v>
      </c>
      <c r="C473" s="210"/>
      <c r="D473" s="210">
        <v>1000</v>
      </c>
      <c r="E473" s="210">
        <v>1001</v>
      </c>
      <c r="F473" s="210" t="s">
        <v>205</v>
      </c>
      <c r="G473" s="209"/>
      <c r="H473" s="211">
        <f>H475</f>
        <v>590.032</v>
      </c>
      <c r="I473" s="211">
        <f>I475</f>
        <v>668.04</v>
      </c>
      <c r="J473" s="211">
        <f>J475</f>
        <v>714.803</v>
      </c>
      <c r="K473" s="73"/>
    </row>
    <row r="474" spans="1:11" ht="15" customHeight="1">
      <c r="A474" s="28"/>
      <c r="B474" s="235" t="s">
        <v>206</v>
      </c>
      <c r="C474" s="31"/>
      <c r="D474" s="31">
        <v>1000</v>
      </c>
      <c r="E474" s="31">
        <v>1001</v>
      </c>
      <c r="F474" s="31" t="s">
        <v>205</v>
      </c>
      <c r="G474" s="30" t="s">
        <v>222</v>
      </c>
      <c r="H474" s="59">
        <f>H475</f>
        <v>590.032</v>
      </c>
      <c r="I474" s="59">
        <f>I475</f>
        <v>668.04</v>
      </c>
      <c r="J474" s="59">
        <f>J475</f>
        <v>714.803</v>
      </c>
      <c r="K474" s="73"/>
    </row>
    <row r="475" spans="1:11" ht="30" customHeight="1">
      <c r="A475" s="28"/>
      <c r="B475" s="235" t="s">
        <v>207</v>
      </c>
      <c r="C475" s="31"/>
      <c r="D475" s="31">
        <v>1000</v>
      </c>
      <c r="E475" s="31">
        <v>1001</v>
      </c>
      <c r="F475" s="31" t="s">
        <v>205</v>
      </c>
      <c r="G475" s="30" t="s">
        <v>208</v>
      </c>
      <c r="H475" s="299">
        <v>590.032</v>
      </c>
      <c r="I475" s="299">
        <v>668.04</v>
      </c>
      <c r="J475" s="299">
        <v>714.803</v>
      </c>
      <c r="K475" s="73"/>
    </row>
    <row r="476" spans="1:11" ht="15" customHeight="1" hidden="1">
      <c r="A476" s="35"/>
      <c r="B476" s="271" t="s">
        <v>102</v>
      </c>
      <c r="C476" s="24"/>
      <c r="D476" s="24" t="s">
        <v>24</v>
      </c>
      <c r="E476" s="24">
        <v>1003</v>
      </c>
      <c r="F476" s="24" t="s">
        <v>59</v>
      </c>
      <c r="G476" s="24" t="s">
        <v>59</v>
      </c>
      <c r="H476" s="57">
        <f>H477+H486+H491</f>
        <v>0</v>
      </c>
      <c r="I476" s="57">
        <f>I477+I486+I491</f>
        <v>0</v>
      </c>
      <c r="J476" s="57">
        <f>J477+J486+J491</f>
        <v>0</v>
      </c>
      <c r="K476" s="67"/>
    </row>
    <row r="477" spans="1:11" ht="75" customHeight="1" hidden="1">
      <c r="A477" s="169"/>
      <c r="B477" s="278" t="s">
        <v>260</v>
      </c>
      <c r="C477" s="157"/>
      <c r="D477" s="157">
        <v>1000</v>
      </c>
      <c r="E477" s="164" t="s">
        <v>221</v>
      </c>
      <c r="F477" s="164" t="s">
        <v>265</v>
      </c>
      <c r="G477" s="157"/>
      <c r="H477" s="158">
        <f>H478+H482</f>
        <v>0</v>
      </c>
      <c r="I477" s="158">
        <f>I478+I482</f>
        <v>0</v>
      </c>
      <c r="J477" s="158">
        <f>J478+J482</f>
        <v>0</v>
      </c>
      <c r="K477" s="67"/>
    </row>
    <row r="478" spans="1:11" ht="45" customHeight="1" hidden="1">
      <c r="A478" s="196"/>
      <c r="B478" s="281" t="s">
        <v>261</v>
      </c>
      <c r="C478" s="186"/>
      <c r="D478" s="186">
        <v>1000</v>
      </c>
      <c r="E478" s="189" t="s">
        <v>221</v>
      </c>
      <c r="F478" s="189" t="s">
        <v>266</v>
      </c>
      <c r="G478" s="189" t="s">
        <v>36</v>
      </c>
      <c r="H478" s="187">
        <f>H479</f>
        <v>0</v>
      </c>
      <c r="I478" s="187">
        <f>I479</f>
        <v>0</v>
      </c>
      <c r="J478" s="187">
        <f>J479</f>
        <v>0</v>
      </c>
      <c r="K478" s="67"/>
    </row>
    <row r="479" spans="1:11" ht="60" customHeight="1" hidden="1">
      <c r="A479" s="221"/>
      <c r="B479" s="259" t="s">
        <v>282</v>
      </c>
      <c r="C479" s="210"/>
      <c r="D479" s="210">
        <v>1000</v>
      </c>
      <c r="E479" s="209" t="s">
        <v>221</v>
      </c>
      <c r="F479" s="209" t="s">
        <v>267</v>
      </c>
      <c r="G479" s="209"/>
      <c r="H479" s="211">
        <f aca="true" t="shared" si="66" ref="H479:J480">H480</f>
        <v>0</v>
      </c>
      <c r="I479" s="211">
        <f t="shared" si="66"/>
        <v>0</v>
      </c>
      <c r="J479" s="211">
        <f t="shared" si="66"/>
        <v>0</v>
      </c>
      <c r="K479" s="67"/>
    </row>
    <row r="480" spans="1:11" ht="15" customHeight="1" hidden="1">
      <c r="A480" s="49"/>
      <c r="B480" s="235" t="s">
        <v>206</v>
      </c>
      <c r="C480" s="27"/>
      <c r="D480" s="31">
        <v>1000</v>
      </c>
      <c r="E480" s="30" t="s">
        <v>221</v>
      </c>
      <c r="F480" s="30" t="s">
        <v>267</v>
      </c>
      <c r="G480" s="30" t="s">
        <v>222</v>
      </c>
      <c r="H480" s="145">
        <f t="shared" si="66"/>
        <v>0</v>
      </c>
      <c r="I480" s="145">
        <f t="shared" si="66"/>
        <v>0</v>
      </c>
      <c r="J480" s="145">
        <f t="shared" si="66"/>
        <v>0</v>
      </c>
      <c r="K480" s="67"/>
    </row>
    <row r="481" spans="1:11" ht="30" customHeight="1" hidden="1">
      <c r="A481" s="146"/>
      <c r="B481" s="235" t="s">
        <v>207</v>
      </c>
      <c r="C481" s="143"/>
      <c r="D481" s="144">
        <v>1000</v>
      </c>
      <c r="E481" s="144">
        <v>1003</v>
      </c>
      <c r="F481" s="30" t="s">
        <v>267</v>
      </c>
      <c r="G481" s="144">
        <v>320</v>
      </c>
      <c r="H481" s="145">
        <v>0</v>
      </c>
      <c r="I481" s="145">
        <v>0</v>
      </c>
      <c r="J481" s="145">
        <v>0</v>
      </c>
      <c r="K481" s="67"/>
    </row>
    <row r="482" spans="1:11" ht="15" customHeight="1" hidden="1">
      <c r="A482" s="196"/>
      <c r="B482" s="281" t="s">
        <v>262</v>
      </c>
      <c r="C482" s="186"/>
      <c r="D482" s="186">
        <v>1000</v>
      </c>
      <c r="E482" s="189" t="s">
        <v>221</v>
      </c>
      <c r="F482" s="189" t="s">
        <v>268</v>
      </c>
      <c r="G482" s="189" t="s">
        <v>36</v>
      </c>
      <c r="H482" s="187">
        <f>H483</f>
        <v>0</v>
      </c>
      <c r="I482" s="187">
        <f>I483</f>
        <v>0</v>
      </c>
      <c r="J482" s="187">
        <f>J483</f>
        <v>0</v>
      </c>
      <c r="K482" s="67"/>
    </row>
    <row r="483" spans="1:11" ht="90" customHeight="1" hidden="1">
      <c r="A483" s="221"/>
      <c r="B483" s="259" t="s">
        <v>283</v>
      </c>
      <c r="C483" s="210"/>
      <c r="D483" s="210">
        <v>1000</v>
      </c>
      <c r="E483" s="209" t="s">
        <v>221</v>
      </c>
      <c r="F483" s="209" t="s">
        <v>269</v>
      </c>
      <c r="G483" s="209"/>
      <c r="H483" s="211">
        <f aca="true" t="shared" si="67" ref="H483:J484">H484</f>
        <v>0</v>
      </c>
      <c r="I483" s="211">
        <f t="shared" si="67"/>
        <v>0</v>
      </c>
      <c r="J483" s="211">
        <f t="shared" si="67"/>
        <v>0</v>
      </c>
      <c r="K483" s="67"/>
    </row>
    <row r="484" spans="1:11" ht="15" customHeight="1" hidden="1">
      <c r="A484" s="49"/>
      <c r="B484" s="235" t="s">
        <v>206</v>
      </c>
      <c r="C484" s="27"/>
      <c r="D484" s="31">
        <v>1000</v>
      </c>
      <c r="E484" s="30" t="s">
        <v>221</v>
      </c>
      <c r="F484" s="30" t="s">
        <v>269</v>
      </c>
      <c r="G484" s="30" t="s">
        <v>222</v>
      </c>
      <c r="H484" s="145">
        <f t="shared" si="67"/>
        <v>0</v>
      </c>
      <c r="I484" s="145">
        <f t="shared" si="67"/>
        <v>0</v>
      </c>
      <c r="J484" s="145">
        <f t="shared" si="67"/>
        <v>0</v>
      </c>
      <c r="K484" s="67"/>
    </row>
    <row r="485" spans="1:11" ht="30" customHeight="1" hidden="1">
      <c r="A485" s="146"/>
      <c r="B485" s="235" t="s">
        <v>207</v>
      </c>
      <c r="C485" s="143"/>
      <c r="D485" s="144">
        <v>1000</v>
      </c>
      <c r="E485" s="144">
        <v>1003</v>
      </c>
      <c r="F485" s="30" t="s">
        <v>269</v>
      </c>
      <c r="G485" s="144">
        <v>320</v>
      </c>
      <c r="H485" s="145">
        <v>0</v>
      </c>
      <c r="I485" s="145">
        <v>0</v>
      </c>
      <c r="J485" s="145">
        <v>0</v>
      </c>
      <c r="K485" s="67"/>
    </row>
    <row r="486" spans="1:11" s="7" customFormat="1" ht="60" customHeight="1" hidden="1">
      <c r="A486" s="162"/>
      <c r="B486" s="278" t="s">
        <v>97</v>
      </c>
      <c r="C486" s="157"/>
      <c r="D486" s="157">
        <v>1000</v>
      </c>
      <c r="E486" s="157">
        <v>1003</v>
      </c>
      <c r="F486" s="164" t="s">
        <v>98</v>
      </c>
      <c r="G486" s="157"/>
      <c r="H486" s="158">
        <f aca="true" t="shared" si="68" ref="H486:J487">H487</f>
        <v>0</v>
      </c>
      <c r="I486" s="158">
        <f t="shared" si="68"/>
        <v>0</v>
      </c>
      <c r="J486" s="158">
        <f t="shared" si="68"/>
        <v>0</v>
      </c>
      <c r="K486" s="74"/>
    </row>
    <row r="487" spans="1:11" s="7" customFormat="1" ht="30" customHeight="1" hidden="1">
      <c r="A487" s="188"/>
      <c r="B487" s="281" t="s">
        <v>25</v>
      </c>
      <c r="C487" s="191"/>
      <c r="D487" s="186">
        <v>1000</v>
      </c>
      <c r="E487" s="186">
        <v>1003</v>
      </c>
      <c r="F487" s="189" t="s">
        <v>99</v>
      </c>
      <c r="G487" s="191"/>
      <c r="H487" s="187">
        <f t="shared" si="68"/>
        <v>0</v>
      </c>
      <c r="I487" s="187">
        <f t="shared" si="68"/>
        <v>0</v>
      </c>
      <c r="J487" s="187">
        <f t="shared" si="68"/>
        <v>0</v>
      </c>
      <c r="K487" s="74"/>
    </row>
    <row r="488" spans="1:11" s="7" customFormat="1" ht="15" customHeight="1" hidden="1">
      <c r="A488" s="217"/>
      <c r="B488" s="255" t="s">
        <v>100</v>
      </c>
      <c r="C488" s="210"/>
      <c r="D488" s="210">
        <v>1000</v>
      </c>
      <c r="E488" s="210">
        <v>1003</v>
      </c>
      <c r="F488" s="209" t="s">
        <v>101</v>
      </c>
      <c r="G488" s="213"/>
      <c r="H488" s="211">
        <f>H490</f>
        <v>0</v>
      </c>
      <c r="I488" s="211">
        <f>I490</f>
        <v>0</v>
      </c>
      <c r="J488" s="211">
        <f>J490</f>
        <v>0</v>
      </c>
      <c r="K488" s="74"/>
    </row>
    <row r="489" spans="1:11" s="7" customFormat="1" ht="30" customHeight="1" hidden="1">
      <c r="A489" s="38"/>
      <c r="B489" s="235" t="s">
        <v>53</v>
      </c>
      <c r="C489" s="31"/>
      <c r="D489" s="31">
        <v>1000</v>
      </c>
      <c r="E489" s="31">
        <v>1003</v>
      </c>
      <c r="F489" s="30" t="s">
        <v>101</v>
      </c>
      <c r="G489" s="31">
        <v>200</v>
      </c>
      <c r="H489" s="59">
        <f>H490</f>
        <v>0</v>
      </c>
      <c r="I489" s="59">
        <f>I490</f>
        <v>0</v>
      </c>
      <c r="J489" s="59">
        <f>J490</f>
        <v>0</v>
      </c>
      <c r="K489" s="74"/>
    </row>
    <row r="490" spans="1:11" s="7" customFormat="1" ht="30" customHeight="1" hidden="1">
      <c r="A490" s="38"/>
      <c r="B490" s="235" t="s">
        <v>54</v>
      </c>
      <c r="C490" s="31"/>
      <c r="D490" s="31">
        <v>1000</v>
      </c>
      <c r="E490" s="31">
        <v>1003</v>
      </c>
      <c r="F490" s="30" t="s">
        <v>101</v>
      </c>
      <c r="G490" s="30" t="s">
        <v>55</v>
      </c>
      <c r="H490" s="60">
        <f>300-300</f>
        <v>0</v>
      </c>
      <c r="I490" s="60">
        <f>300-300</f>
        <v>0</v>
      </c>
      <c r="J490" s="60">
        <f>300-300</f>
        <v>0</v>
      </c>
      <c r="K490" s="74"/>
    </row>
    <row r="491" spans="1:11" s="2" customFormat="1" ht="45" customHeight="1" hidden="1">
      <c r="A491" s="181"/>
      <c r="B491" s="276" t="s">
        <v>276</v>
      </c>
      <c r="C491" s="171"/>
      <c r="D491" s="171">
        <v>1000</v>
      </c>
      <c r="E491" s="171">
        <v>1003</v>
      </c>
      <c r="F491" s="161" t="s">
        <v>199</v>
      </c>
      <c r="G491" s="153"/>
      <c r="H491" s="154">
        <f aca="true" t="shared" si="69" ref="H491:J493">H492</f>
        <v>0</v>
      </c>
      <c r="I491" s="154">
        <f t="shared" si="69"/>
        <v>0</v>
      </c>
      <c r="J491" s="154">
        <f t="shared" si="69"/>
        <v>0</v>
      </c>
      <c r="K491" s="72"/>
    </row>
    <row r="492" spans="1:11" s="2" customFormat="1" ht="15" hidden="1">
      <c r="A492" s="39"/>
      <c r="B492" s="235" t="s">
        <v>151</v>
      </c>
      <c r="C492" s="40"/>
      <c r="D492" s="31">
        <v>1000</v>
      </c>
      <c r="E492" s="31">
        <v>1003</v>
      </c>
      <c r="F492" s="34" t="s">
        <v>200</v>
      </c>
      <c r="G492" s="27"/>
      <c r="H492" s="59">
        <f t="shared" si="69"/>
        <v>0</v>
      </c>
      <c r="I492" s="59">
        <f t="shared" si="69"/>
        <v>0</v>
      </c>
      <c r="J492" s="59">
        <f t="shared" si="69"/>
        <v>0</v>
      </c>
      <c r="K492" s="72"/>
    </row>
    <row r="493" spans="1:11" s="2" customFormat="1" ht="15" hidden="1">
      <c r="A493" s="39"/>
      <c r="B493" s="235" t="s">
        <v>151</v>
      </c>
      <c r="C493" s="40"/>
      <c r="D493" s="31">
        <v>1000</v>
      </c>
      <c r="E493" s="31">
        <v>1003</v>
      </c>
      <c r="F493" s="34" t="s">
        <v>201</v>
      </c>
      <c r="G493" s="27"/>
      <c r="H493" s="59">
        <f t="shared" si="69"/>
        <v>0</v>
      </c>
      <c r="I493" s="59">
        <f t="shared" si="69"/>
        <v>0</v>
      </c>
      <c r="J493" s="59">
        <f t="shared" si="69"/>
        <v>0</v>
      </c>
      <c r="K493" s="72"/>
    </row>
    <row r="494" spans="1:11" ht="15" hidden="1">
      <c r="A494" s="225"/>
      <c r="B494" s="255" t="s">
        <v>100</v>
      </c>
      <c r="C494" s="210"/>
      <c r="D494" s="210">
        <v>1000</v>
      </c>
      <c r="E494" s="210">
        <v>1003</v>
      </c>
      <c r="F494" s="218" t="s">
        <v>237</v>
      </c>
      <c r="G494" s="210" t="s">
        <v>36</v>
      </c>
      <c r="H494" s="211">
        <f>H496+H498</f>
        <v>0</v>
      </c>
      <c r="I494" s="211">
        <f>I496+I498</f>
        <v>0</v>
      </c>
      <c r="J494" s="211">
        <f>J496+J498</f>
        <v>0</v>
      </c>
      <c r="K494" s="75"/>
    </row>
    <row r="495" spans="1:11" ht="30" customHeight="1" hidden="1">
      <c r="A495" s="39"/>
      <c r="B495" s="235" t="s">
        <v>53</v>
      </c>
      <c r="C495" s="31"/>
      <c r="D495" s="31">
        <v>1000</v>
      </c>
      <c r="E495" s="31">
        <v>1003</v>
      </c>
      <c r="F495" s="34" t="s">
        <v>237</v>
      </c>
      <c r="G495" s="31">
        <v>200</v>
      </c>
      <c r="H495" s="59">
        <f aca="true" t="shared" si="70" ref="H495:J503">H496</f>
        <v>0</v>
      </c>
      <c r="I495" s="59">
        <f t="shared" si="70"/>
        <v>0</v>
      </c>
      <c r="J495" s="59">
        <f t="shared" si="70"/>
        <v>0</v>
      </c>
      <c r="K495" s="75"/>
    </row>
    <row r="496" spans="1:11" ht="30" customHeight="1" hidden="1">
      <c r="A496" s="39"/>
      <c r="B496" s="235" t="s">
        <v>54</v>
      </c>
      <c r="C496" s="31"/>
      <c r="D496" s="31">
        <v>1000</v>
      </c>
      <c r="E496" s="31">
        <v>1003</v>
      </c>
      <c r="F496" s="34" t="s">
        <v>237</v>
      </c>
      <c r="G496" s="31">
        <v>240</v>
      </c>
      <c r="H496" s="59">
        <v>0</v>
      </c>
      <c r="I496" s="59">
        <v>0</v>
      </c>
      <c r="J496" s="59">
        <v>0</v>
      </c>
      <c r="K496" s="75"/>
    </row>
    <row r="497" spans="1:11" ht="15" hidden="1">
      <c r="A497" s="39"/>
      <c r="B497" s="237" t="s">
        <v>206</v>
      </c>
      <c r="C497" s="31"/>
      <c r="D497" s="31">
        <v>1000</v>
      </c>
      <c r="E497" s="31">
        <v>1003</v>
      </c>
      <c r="F497" s="34" t="s">
        <v>237</v>
      </c>
      <c r="G497" s="31">
        <v>300</v>
      </c>
      <c r="H497" s="59">
        <f t="shared" si="70"/>
        <v>0</v>
      </c>
      <c r="I497" s="59">
        <f t="shared" si="70"/>
        <v>0</v>
      </c>
      <c r="J497" s="59">
        <f t="shared" si="70"/>
        <v>0</v>
      </c>
      <c r="K497" s="75"/>
    </row>
    <row r="498" spans="1:11" ht="15" customHeight="1" hidden="1">
      <c r="A498" s="28"/>
      <c r="B498" s="235" t="s">
        <v>223</v>
      </c>
      <c r="C498" s="31"/>
      <c r="D498" s="31">
        <v>1000</v>
      </c>
      <c r="E498" s="31">
        <v>1003</v>
      </c>
      <c r="F498" s="34" t="s">
        <v>237</v>
      </c>
      <c r="G498" s="30" t="s">
        <v>224</v>
      </c>
      <c r="H498" s="60">
        <v>0</v>
      </c>
      <c r="I498" s="60">
        <v>0</v>
      </c>
      <c r="J498" s="60">
        <v>0</v>
      </c>
      <c r="K498" s="73"/>
    </row>
    <row r="499" spans="1:11" ht="15" customHeight="1">
      <c r="A499" s="19" t="s">
        <v>305</v>
      </c>
      <c r="B499" s="270" t="s">
        <v>289</v>
      </c>
      <c r="C499" s="48"/>
      <c r="D499" s="48">
        <v>1100</v>
      </c>
      <c r="E499" s="41"/>
      <c r="F499" s="41"/>
      <c r="G499" s="41"/>
      <c r="H499" s="64">
        <f t="shared" si="70"/>
        <v>400</v>
      </c>
      <c r="I499" s="64">
        <f t="shared" si="70"/>
        <v>400</v>
      </c>
      <c r="J499" s="64">
        <f t="shared" si="70"/>
        <v>0</v>
      </c>
      <c r="K499" s="67"/>
    </row>
    <row r="500" spans="1:10" ht="15" customHeight="1">
      <c r="A500" s="22"/>
      <c r="B500" s="271" t="s">
        <v>56</v>
      </c>
      <c r="C500" s="23"/>
      <c r="D500" s="23" t="s">
        <v>26</v>
      </c>
      <c r="E500" s="23" t="s">
        <v>57</v>
      </c>
      <c r="F500" s="23"/>
      <c r="G500" s="23"/>
      <c r="H500" s="57">
        <f t="shared" si="70"/>
        <v>400</v>
      </c>
      <c r="I500" s="57">
        <f t="shared" si="70"/>
        <v>400</v>
      </c>
      <c r="J500" s="57">
        <f t="shared" si="70"/>
        <v>0</v>
      </c>
    </row>
    <row r="501" spans="1:10" ht="60" customHeight="1">
      <c r="A501" s="179"/>
      <c r="B501" s="278" t="s">
        <v>337</v>
      </c>
      <c r="C501" s="164"/>
      <c r="D501" s="164" t="s">
        <v>26</v>
      </c>
      <c r="E501" s="163" t="s">
        <v>57</v>
      </c>
      <c r="F501" s="182" t="s">
        <v>51</v>
      </c>
      <c r="G501" s="164"/>
      <c r="H501" s="158">
        <f aca="true" t="shared" si="71" ref="H501:J502">H502</f>
        <v>400</v>
      </c>
      <c r="I501" s="158">
        <f t="shared" si="71"/>
        <v>400</v>
      </c>
      <c r="J501" s="158">
        <f t="shared" si="71"/>
        <v>0</v>
      </c>
    </row>
    <row r="502" spans="1:10" ht="15" customHeight="1">
      <c r="A502" s="204"/>
      <c r="B502" s="277" t="s">
        <v>370</v>
      </c>
      <c r="C502" s="138"/>
      <c r="D502" s="138" t="s">
        <v>26</v>
      </c>
      <c r="E502" s="199" t="s">
        <v>57</v>
      </c>
      <c r="F502" s="324" t="s">
        <v>374</v>
      </c>
      <c r="G502" s="138"/>
      <c r="H502" s="201">
        <f t="shared" si="71"/>
        <v>400</v>
      </c>
      <c r="I502" s="201">
        <f t="shared" si="71"/>
        <v>400</v>
      </c>
      <c r="J502" s="201">
        <f t="shared" si="71"/>
        <v>0</v>
      </c>
    </row>
    <row r="503" spans="1:10" ht="30" customHeight="1">
      <c r="A503" s="197"/>
      <c r="B503" s="286" t="s">
        <v>375</v>
      </c>
      <c r="C503" s="192"/>
      <c r="D503" s="189" t="s">
        <v>26</v>
      </c>
      <c r="E503" s="189" t="s">
        <v>57</v>
      </c>
      <c r="F503" s="189" t="s">
        <v>376</v>
      </c>
      <c r="G503" s="192"/>
      <c r="H503" s="187">
        <f t="shared" si="70"/>
        <v>400</v>
      </c>
      <c r="I503" s="187">
        <f t="shared" si="70"/>
        <v>400</v>
      </c>
      <c r="J503" s="187">
        <f t="shared" si="70"/>
        <v>0</v>
      </c>
    </row>
    <row r="504" spans="1:10" ht="30" customHeight="1">
      <c r="A504" s="207"/>
      <c r="B504" s="255" t="s">
        <v>52</v>
      </c>
      <c r="C504" s="209"/>
      <c r="D504" s="209" t="s">
        <v>26</v>
      </c>
      <c r="E504" s="209" t="s">
        <v>57</v>
      </c>
      <c r="F504" s="209" t="s">
        <v>377</v>
      </c>
      <c r="G504" s="209"/>
      <c r="H504" s="211">
        <f>H506+H508</f>
        <v>400</v>
      </c>
      <c r="I504" s="211">
        <f>I506+I508</f>
        <v>400</v>
      </c>
      <c r="J504" s="211">
        <f>J506+J508</f>
        <v>0</v>
      </c>
    </row>
    <row r="505" spans="1:10" ht="60" customHeight="1">
      <c r="A505" s="28"/>
      <c r="B505" s="235" t="s">
        <v>76</v>
      </c>
      <c r="C505" s="30"/>
      <c r="D505" s="30" t="s">
        <v>26</v>
      </c>
      <c r="E505" s="30" t="s">
        <v>57</v>
      </c>
      <c r="F505" s="30" t="s">
        <v>377</v>
      </c>
      <c r="G505" s="30" t="s">
        <v>77</v>
      </c>
      <c r="H505" s="59">
        <f aca="true" t="shared" si="72" ref="H505:J513">H506</f>
        <v>31</v>
      </c>
      <c r="I505" s="59">
        <f t="shared" si="72"/>
        <v>31</v>
      </c>
      <c r="J505" s="59">
        <f t="shared" si="72"/>
        <v>0</v>
      </c>
    </row>
    <row r="506" spans="1:10" ht="30" customHeight="1">
      <c r="A506" s="28"/>
      <c r="B506" s="235" t="s">
        <v>155</v>
      </c>
      <c r="C506" s="30"/>
      <c r="D506" s="30" t="s">
        <v>26</v>
      </c>
      <c r="E506" s="30" t="s">
        <v>57</v>
      </c>
      <c r="F506" s="30" t="s">
        <v>377</v>
      </c>
      <c r="G506" s="30" t="s">
        <v>156</v>
      </c>
      <c r="H506" s="60">
        <v>31</v>
      </c>
      <c r="I506" s="60">
        <v>31</v>
      </c>
      <c r="J506" s="60">
        <v>0</v>
      </c>
    </row>
    <row r="507" spans="1:10" ht="30" customHeight="1">
      <c r="A507" s="28"/>
      <c r="B507" s="284" t="s">
        <v>53</v>
      </c>
      <c r="C507" s="30"/>
      <c r="D507" s="30" t="s">
        <v>26</v>
      </c>
      <c r="E507" s="30" t="s">
        <v>57</v>
      </c>
      <c r="F507" s="30" t="s">
        <v>377</v>
      </c>
      <c r="G507" s="30" t="s">
        <v>67</v>
      </c>
      <c r="H507" s="59">
        <f t="shared" si="72"/>
        <v>369</v>
      </c>
      <c r="I507" s="59">
        <f t="shared" si="72"/>
        <v>369</v>
      </c>
      <c r="J507" s="59">
        <f t="shared" si="72"/>
        <v>0</v>
      </c>
    </row>
    <row r="508" spans="1:10" ht="30" customHeight="1">
      <c r="A508" s="28"/>
      <c r="B508" s="235" t="s">
        <v>54</v>
      </c>
      <c r="C508" s="30"/>
      <c r="D508" s="30" t="s">
        <v>26</v>
      </c>
      <c r="E508" s="30" t="s">
        <v>57</v>
      </c>
      <c r="F508" s="30" t="s">
        <v>377</v>
      </c>
      <c r="G508" s="30" t="s">
        <v>55</v>
      </c>
      <c r="H508" s="60">
        <f>400-31</f>
        <v>369</v>
      </c>
      <c r="I508" s="60">
        <f>400-31</f>
        <v>369</v>
      </c>
      <c r="J508" s="60">
        <v>0</v>
      </c>
    </row>
    <row r="509" spans="1:10" ht="15" customHeight="1" hidden="1">
      <c r="A509" s="19" t="s">
        <v>306</v>
      </c>
      <c r="B509" s="270" t="s">
        <v>27</v>
      </c>
      <c r="C509" s="48"/>
      <c r="D509" s="41" t="s">
        <v>28</v>
      </c>
      <c r="E509" s="41"/>
      <c r="F509" s="41"/>
      <c r="G509" s="41"/>
      <c r="H509" s="64">
        <f t="shared" si="72"/>
        <v>0</v>
      </c>
      <c r="I509" s="64">
        <f t="shared" si="72"/>
        <v>0</v>
      </c>
      <c r="J509" s="64">
        <f>J510</f>
        <v>0</v>
      </c>
    </row>
    <row r="510" spans="1:10" ht="15" customHeight="1" hidden="1">
      <c r="A510" s="22"/>
      <c r="B510" s="285" t="s">
        <v>230</v>
      </c>
      <c r="C510" s="23"/>
      <c r="D510" s="52" t="s">
        <v>28</v>
      </c>
      <c r="E510" s="52" t="s">
        <v>231</v>
      </c>
      <c r="F510" s="52"/>
      <c r="G510" s="52"/>
      <c r="H510" s="70">
        <f t="shared" si="72"/>
        <v>0</v>
      </c>
      <c r="I510" s="70">
        <f t="shared" si="72"/>
        <v>0</v>
      </c>
      <c r="J510" s="70">
        <f t="shared" si="72"/>
        <v>0</v>
      </c>
    </row>
    <row r="511" spans="1:10" ht="45" customHeight="1" hidden="1">
      <c r="A511" s="151"/>
      <c r="B511" s="276" t="s">
        <v>276</v>
      </c>
      <c r="C511" s="183"/>
      <c r="D511" s="161" t="s">
        <v>28</v>
      </c>
      <c r="E511" s="161" t="s">
        <v>231</v>
      </c>
      <c r="F511" s="171" t="s">
        <v>199</v>
      </c>
      <c r="G511" s="152"/>
      <c r="H511" s="154">
        <f t="shared" si="72"/>
        <v>0</v>
      </c>
      <c r="I511" s="154">
        <f t="shared" si="72"/>
        <v>0</v>
      </c>
      <c r="J511" s="154">
        <f t="shared" si="72"/>
        <v>0</v>
      </c>
    </row>
    <row r="512" spans="1:10" ht="15" customHeight="1" hidden="1">
      <c r="A512" s="25"/>
      <c r="B512" s="235" t="s">
        <v>151</v>
      </c>
      <c r="C512" s="30"/>
      <c r="D512" s="30" t="s">
        <v>28</v>
      </c>
      <c r="E512" s="30" t="s">
        <v>231</v>
      </c>
      <c r="F512" s="34" t="s">
        <v>200</v>
      </c>
      <c r="G512" s="26"/>
      <c r="H512" s="58">
        <f t="shared" si="72"/>
        <v>0</v>
      </c>
      <c r="I512" s="58">
        <f t="shared" si="72"/>
        <v>0</v>
      </c>
      <c r="J512" s="58">
        <f t="shared" si="72"/>
        <v>0</v>
      </c>
    </row>
    <row r="513" spans="1:10" ht="15" customHeight="1" hidden="1">
      <c r="A513" s="25"/>
      <c r="B513" s="235" t="s">
        <v>151</v>
      </c>
      <c r="C513" s="30"/>
      <c r="D513" s="30" t="s">
        <v>28</v>
      </c>
      <c r="E513" s="30" t="s">
        <v>231</v>
      </c>
      <c r="F513" s="34" t="s">
        <v>201</v>
      </c>
      <c r="G513" s="26"/>
      <c r="H513" s="58">
        <f t="shared" si="72"/>
        <v>0</v>
      </c>
      <c r="I513" s="58">
        <f t="shared" si="72"/>
        <v>0</v>
      </c>
      <c r="J513" s="58">
        <f t="shared" si="72"/>
        <v>0</v>
      </c>
    </row>
    <row r="514" spans="1:10" ht="45" customHeight="1" hidden="1">
      <c r="A514" s="207"/>
      <c r="B514" s="255" t="s">
        <v>228</v>
      </c>
      <c r="C514" s="209"/>
      <c r="D514" s="209" t="s">
        <v>28</v>
      </c>
      <c r="E514" s="209" t="s">
        <v>231</v>
      </c>
      <c r="F514" s="218" t="s">
        <v>229</v>
      </c>
      <c r="G514" s="209" t="s">
        <v>59</v>
      </c>
      <c r="H514" s="211">
        <f>H516</f>
        <v>0</v>
      </c>
      <c r="I514" s="211">
        <f>I516</f>
        <v>0</v>
      </c>
      <c r="J514" s="211">
        <f>J516</f>
        <v>0</v>
      </c>
    </row>
    <row r="515" spans="1:10" ht="30" customHeight="1" hidden="1">
      <c r="A515" s="28"/>
      <c r="B515" s="235" t="s">
        <v>53</v>
      </c>
      <c r="C515" s="30"/>
      <c r="D515" s="30" t="s">
        <v>28</v>
      </c>
      <c r="E515" s="30" t="s">
        <v>231</v>
      </c>
      <c r="F515" s="34" t="s">
        <v>229</v>
      </c>
      <c r="G515" s="30" t="s">
        <v>67</v>
      </c>
      <c r="H515" s="59">
        <f>H516</f>
        <v>0</v>
      </c>
      <c r="I515" s="59">
        <f>I516</f>
        <v>0</v>
      </c>
      <c r="J515" s="59">
        <f>J516</f>
        <v>0</v>
      </c>
    </row>
    <row r="516" spans="1:10" ht="30" customHeight="1" hidden="1">
      <c r="A516" s="28"/>
      <c r="B516" s="235" t="s">
        <v>54</v>
      </c>
      <c r="C516" s="30"/>
      <c r="D516" s="30" t="s">
        <v>28</v>
      </c>
      <c r="E516" s="30" t="s">
        <v>231</v>
      </c>
      <c r="F516" s="34" t="s">
        <v>229</v>
      </c>
      <c r="G516" s="30" t="s">
        <v>55</v>
      </c>
      <c r="H516" s="60">
        <v>0</v>
      </c>
      <c r="I516" s="60">
        <v>0</v>
      </c>
      <c r="J516" s="60">
        <v>0</v>
      </c>
    </row>
    <row r="517" spans="1:11" ht="30" customHeight="1" hidden="1">
      <c r="A517" s="15"/>
      <c r="B517" s="269" t="s">
        <v>29</v>
      </c>
      <c r="C517" s="16"/>
      <c r="D517" s="18"/>
      <c r="E517" s="18"/>
      <c r="F517" s="18"/>
      <c r="G517" s="18"/>
      <c r="H517" s="55">
        <f aca="true" t="shared" si="73" ref="H517:J522">H518</f>
        <v>0</v>
      </c>
      <c r="I517" s="55">
        <f t="shared" si="73"/>
        <v>0</v>
      </c>
      <c r="J517" s="55">
        <f t="shared" si="73"/>
        <v>0</v>
      </c>
      <c r="K517" s="67"/>
    </row>
    <row r="518" spans="1:11" ht="15" customHeight="1" hidden="1">
      <c r="A518" s="19"/>
      <c r="B518" s="270" t="s">
        <v>16</v>
      </c>
      <c r="C518" s="48"/>
      <c r="D518" s="48" t="s">
        <v>17</v>
      </c>
      <c r="E518" s="48"/>
      <c r="F518" s="48" t="s">
        <v>59</v>
      </c>
      <c r="G518" s="48" t="s">
        <v>59</v>
      </c>
      <c r="H518" s="64">
        <f t="shared" si="73"/>
        <v>0</v>
      </c>
      <c r="I518" s="64">
        <f t="shared" si="73"/>
        <v>0</v>
      </c>
      <c r="J518" s="64">
        <f t="shared" si="73"/>
        <v>0</v>
      </c>
      <c r="K518" s="67"/>
    </row>
    <row r="519" spans="1:11" ht="30" customHeight="1" hidden="1">
      <c r="A519" s="22"/>
      <c r="B519" s="271" t="s">
        <v>197</v>
      </c>
      <c r="C519" s="24"/>
      <c r="D519" s="24" t="s">
        <v>17</v>
      </c>
      <c r="E519" s="23" t="s">
        <v>198</v>
      </c>
      <c r="F519" s="24"/>
      <c r="G519" s="23"/>
      <c r="H519" s="57">
        <f t="shared" si="73"/>
        <v>0</v>
      </c>
      <c r="I519" s="57">
        <f t="shared" si="73"/>
        <v>0</v>
      </c>
      <c r="J519" s="57">
        <f t="shared" si="73"/>
        <v>0</v>
      </c>
      <c r="K519" s="67"/>
    </row>
    <row r="520" spans="1:11" ht="30" customHeight="1" hidden="1">
      <c r="A520" s="159"/>
      <c r="B520" s="272" t="s">
        <v>193</v>
      </c>
      <c r="C520" s="152"/>
      <c r="D520" s="152" t="s">
        <v>17</v>
      </c>
      <c r="E520" s="152" t="s">
        <v>198</v>
      </c>
      <c r="F520" s="153" t="s">
        <v>194</v>
      </c>
      <c r="G520" s="152"/>
      <c r="H520" s="154">
        <f t="shared" si="73"/>
        <v>0</v>
      </c>
      <c r="I520" s="154">
        <f t="shared" si="73"/>
        <v>0</v>
      </c>
      <c r="J520" s="154">
        <f t="shared" si="73"/>
        <v>0</v>
      </c>
      <c r="K520" s="67"/>
    </row>
    <row r="521" spans="1:11" ht="15" customHeight="1" hidden="1">
      <c r="A521" s="43"/>
      <c r="B521" s="235" t="s">
        <v>151</v>
      </c>
      <c r="C521" s="30"/>
      <c r="D521" s="30" t="s">
        <v>17</v>
      </c>
      <c r="E521" s="30" t="s">
        <v>198</v>
      </c>
      <c r="F521" s="30" t="s">
        <v>247</v>
      </c>
      <c r="G521" s="26"/>
      <c r="H521" s="58">
        <f t="shared" si="73"/>
        <v>0</v>
      </c>
      <c r="I521" s="58">
        <f t="shared" si="73"/>
        <v>0</v>
      </c>
      <c r="J521" s="58">
        <f t="shared" si="73"/>
        <v>0</v>
      </c>
      <c r="K521" s="67"/>
    </row>
    <row r="522" spans="1:11" ht="15" customHeight="1" hidden="1">
      <c r="A522" s="43"/>
      <c r="B522" s="235" t="s">
        <v>151</v>
      </c>
      <c r="C522" s="30"/>
      <c r="D522" s="30" t="s">
        <v>17</v>
      </c>
      <c r="E522" s="30" t="s">
        <v>198</v>
      </c>
      <c r="F522" s="30" t="s">
        <v>195</v>
      </c>
      <c r="G522" s="26"/>
      <c r="H522" s="58">
        <f t="shared" si="73"/>
        <v>0</v>
      </c>
      <c r="I522" s="58">
        <f t="shared" si="73"/>
        <v>0</v>
      </c>
      <c r="J522" s="58">
        <f t="shared" si="73"/>
        <v>0</v>
      </c>
      <c r="K522" s="67"/>
    </row>
    <row r="523" spans="1:11" ht="30" customHeight="1" hidden="1">
      <c r="A523" s="212"/>
      <c r="B523" s="255" t="s">
        <v>74</v>
      </c>
      <c r="C523" s="210"/>
      <c r="D523" s="210" t="s">
        <v>17</v>
      </c>
      <c r="E523" s="209" t="s">
        <v>198</v>
      </c>
      <c r="F523" s="209" t="s">
        <v>196</v>
      </c>
      <c r="G523" s="209"/>
      <c r="H523" s="211">
        <f>H524+H526+H528</f>
        <v>0</v>
      </c>
      <c r="I523" s="211">
        <f>I524+I526+I528</f>
        <v>0</v>
      </c>
      <c r="J523" s="211">
        <f>J524+J526+J528</f>
        <v>0</v>
      </c>
      <c r="K523" s="67"/>
    </row>
    <row r="524" spans="1:11" ht="60" customHeight="1" hidden="1">
      <c r="A524" s="43"/>
      <c r="B524" s="245" t="s">
        <v>76</v>
      </c>
      <c r="C524" s="31"/>
      <c r="D524" s="31" t="s">
        <v>17</v>
      </c>
      <c r="E524" s="30" t="s">
        <v>198</v>
      </c>
      <c r="F524" s="30" t="s">
        <v>196</v>
      </c>
      <c r="G524" s="30" t="s">
        <v>77</v>
      </c>
      <c r="H524" s="59">
        <f>H525</f>
        <v>0</v>
      </c>
      <c r="I524" s="59">
        <f>I525</f>
        <v>0</v>
      </c>
      <c r="J524" s="59">
        <f>J525</f>
        <v>0</v>
      </c>
      <c r="K524" s="67"/>
    </row>
    <row r="525" spans="1:11" ht="15" customHeight="1" hidden="1">
      <c r="A525" s="28"/>
      <c r="B525" s="235" t="s">
        <v>78</v>
      </c>
      <c r="C525" s="31"/>
      <c r="D525" s="31" t="s">
        <v>17</v>
      </c>
      <c r="E525" s="30" t="s">
        <v>198</v>
      </c>
      <c r="F525" s="30" t="s">
        <v>196</v>
      </c>
      <c r="G525" s="30" t="s">
        <v>85</v>
      </c>
      <c r="H525" s="60">
        <v>0</v>
      </c>
      <c r="I525" s="60">
        <v>0</v>
      </c>
      <c r="J525" s="60">
        <v>0</v>
      </c>
      <c r="K525" s="67"/>
    </row>
    <row r="526" spans="1:11" ht="30" customHeight="1" hidden="1">
      <c r="A526" s="28"/>
      <c r="B526" s="235" t="s">
        <v>53</v>
      </c>
      <c r="C526" s="31"/>
      <c r="D526" s="31" t="s">
        <v>17</v>
      </c>
      <c r="E526" s="30" t="s">
        <v>198</v>
      </c>
      <c r="F526" s="30" t="s">
        <v>196</v>
      </c>
      <c r="G526" s="30" t="s">
        <v>67</v>
      </c>
      <c r="H526" s="60">
        <f>H527</f>
        <v>0</v>
      </c>
      <c r="I526" s="60">
        <f>I527</f>
        <v>0</v>
      </c>
      <c r="J526" s="60">
        <f>J527</f>
        <v>0</v>
      </c>
      <c r="K526" s="67"/>
    </row>
    <row r="527" spans="1:11" ht="30" customHeight="1" hidden="1">
      <c r="A527" s="28"/>
      <c r="B527" s="235" t="s">
        <v>54</v>
      </c>
      <c r="C527" s="31"/>
      <c r="D527" s="31" t="s">
        <v>17</v>
      </c>
      <c r="E527" s="30" t="s">
        <v>198</v>
      </c>
      <c r="F527" s="30" t="s">
        <v>196</v>
      </c>
      <c r="G527" s="30" t="s">
        <v>55</v>
      </c>
      <c r="H527" s="60">
        <v>0</v>
      </c>
      <c r="I527" s="60">
        <v>0</v>
      </c>
      <c r="J527" s="60">
        <v>0</v>
      </c>
      <c r="K527" s="67"/>
    </row>
    <row r="528" spans="1:11" ht="15" customHeight="1" hidden="1">
      <c r="A528" s="28"/>
      <c r="B528" s="235" t="s">
        <v>81</v>
      </c>
      <c r="C528" s="31"/>
      <c r="D528" s="31" t="s">
        <v>17</v>
      </c>
      <c r="E528" s="30" t="s">
        <v>198</v>
      </c>
      <c r="F528" s="30" t="s">
        <v>196</v>
      </c>
      <c r="G528" s="30" t="s">
        <v>82</v>
      </c>
      <c r="H528" s="60">
        <f>H529</f>
        <v>0</v>
      </c>
      <c r="I528" s="60">
        <f>I529</f>
        <v>0</v>
      </c>
      <c r="J528" s="60">
        <f>J529</f>
        <v>0</v>
      </c>
      <c r="K528" s="67"/>
    </row>
    <row r="529" spans="1:11" ht="15" customHeight="1" hidden="1">
      <c r="A529" s="28"/>
      <c r="B529" s="235" t="s">
        <v>83</v>
      </c>
      <c r="C529" s="31"/>
      <c r="D529" s="31" t="s">
        <v>17</v>
      </c>
      <c r="E529" s="30" t="s">
        <v>198</v>
      </c>
      <c r="F529" s="30" t="s">
        <v>196</v>
      </c>
      <c r="G529" s="30" t="s">
        <v>84</v>
      </c>
      <c r="H529" s="60">
        <v>0</v>
      </c>
      <c r="I529" s="60">
        <v>0</v>
      </c>
      <c r="J529" s="60">
        <v>0</v>
      </c>
      <c r="K529" s="67"/>
    </row>
    <row r="530" spans="1:11" ht="15" customHeight="1">
      <c r="A530" s="15" t="s">
        <v>307</v>
      </c>
      <c r="B530" s="269" t="s">
        <v>30</v>
      </c>
      <c r="C530" s="16"/>
      <c r="D530" s="18"/>
      <c r="E530" s="18"/>
      <c r="F530" s="18"/>
      <c r="G530" s="18"/>
      <c r="H530" s="55">
        <f aca="true" t="shared" si="74" ref="H530:J531">H531</f>
        <v>27816.628399999998</v>
      </c>
      <c r="I530" s="55">
        <f t="shared" si="74"/>
        <v>5398.8</v>
      </c>
      <c r="J530" s="55">
        <f t="shared" si="74"/>
        <v>5398.8</v>
      </c>
      <c r="K530" s="67"/>
    </row>
    <row r="531" spans="1:11" ht="15" customHeight="1">
      <c r="A531" s="19" t="s">
        <v>308</v>
      </c>
      <c r="B531" s="270" t="s">
        <v>291</v>
      </c>
      <c r="C531" s="41"/>
      <c r="D531" s="41" t="s">
        <v>22</v>
      </c>
      <c r="E531" s="41"/>
      <c r="F531" s="41"/>
      <c r="G531" s="41"/>
      <c r="H531" s="64">
        <f t="shared" si="74"/>
        <v>27816.628399999998</v>
      </c>
      <c r="I531" s="64">
        <f t="shared" si="74"/>
        <v>5398.8</v>
      </c>
      <c r="J531" s="64">
        <f t="shared" si="74"/>
        <v>5398.8</v>
      </c>
      <c r="K531" s="67"/>
    </row>
    <row r="532" spans="1:11" ht="15" customHeight="1">
      <c r="A532" s="22"/>
      <c r="B532" s="285" t="s">
        <v>79</v>
      </c>
      <c r="C532" s="52"/>
      <c r="D532" s="52" t="s">
        <v>22</v>
      </c>
      <c r="E532" s="52" t="s">
        <v>80</v>
      </c>
      <c r="F532" s="52"/>
      <c r="G532" s="52"/>
      <c r="H532" s="70">
        <f>H533+H548+H553</f>
        <v>27816.628399999998</v>
      </c>
      <c r="I532" s="70">
        <f>I533+I553</f>
        <v>5398.8</v>
      </c>
      <c r="J532" s="70">
        <f>J533+J553</f>
        <v>5398.8</v>
      </c>
      <c r="K532" s="67"/>
    </row>
    <row r="533" spans="1:11" ht="45" customHeight="1">
      <c r="A533" s="179"/>
      <c r="B533" s="273" t="s">
        <v>264</v>
      </c>
      <c r="C533" s="164"/>
      <c r="D533" s="164" t="s">
        <v>22</v>
      </c>
      <c r="E533" s="164" t="s">
        <v>80</v>
      </c>
      <c r="F533" s="164" t="s">
        <v>73</v>
      </c>
      <c r="G533" s="164"/>
      <c r="H533" s="158">
        <f aca="true" t="shared" si="75" ref="H533:J534">H534</f>
        <v>26352.308399999998</v>
      </c>
      <c r="I533" s="158">
        <f t="shared" si="75"/>
        <v>0</v>
      </c>
      <c r="J533" s="158">
        <f t="shared" si="75"/>
        <v>0</v>
      </c>
      <c r="K533" s="67"/>
    </row>
    <row r="534" spans="1:11" ht="15" customHeight="1">
      <c r="A534" s="204"/>
      <c r="B534" s="277" t="s">
        <v>370</v>
      </c>
      <c r="C534" s="138"/>
      <c r="D534" s="138" t="s">
        <v>22</v>
      </c>
      <c r="E534" s="138" t="s">
        <v>80</v>
      </c>
      <c r="F534" s="138" t="s">
        <v>378</v>
      </c>
      <c r="G534" s="138"/>
      <c r="H534" s="201">
        <f t="shared" si="75"/>
        <v>26352.308399999998</v>
      </c>
      <c r="I534" s="201">
        <f t="shared" si="75"/>
        <v>0</v>
      </c>
      <c r="J534" s="201">
        <f t="shared" si="75"/>
        <v>0</v>
      </c>
      <c r="K534" s="67"/>
    </row>
    <row r="535" spans="1:11" ht="30" customHeight="1">
      <c r="A535" s="193"/>
      <c r="B535" s="274" t="s">
        <v>379</v>
      </c>
      <c r="C535" s="189"/>
      <c r="D535" s="189" t="s">
        <v>22</v>
      </c>
      <c r="E535" s="189" t="s">
        <v>80</v>
      </c>
      <c r="F535" s="189" t="s">
        <v>380</v>
      </c>
      <c r="G535" s="189" t="s">
        <v>59</v>
      </c>
      <c r="H535" s="187">
        <f>H536+H545</f>
        <v>26352.308399999998</v>
      </c>
      <c r="I535" s="187">
        <f>I536+I545</f>
        <v>0</v>
      </c>
      <c r="J535" s="187">
        <f>J536+J545</f>
        <v>0</v>
      </c>
      <c r="K535" s="67"/>
    </row>
    <row r="536" spans="1:11" ht="30" customHeight="1">
      <c r="A536" s="207"/>
      <c r="B536" s="255" t="s">
        <v>74</v>
      </c>
      <c r="C536" s="209"/>
      <c r="D536" s="209" t="s">
        <v>22</v>
      </c>
      <c r="E536" s="209" t="s">
        <v>80</v>
      </c>
      <c r="F536" s="209" t="s">
        <v>381</v>
      </c>
      <c r="G536" s="209"/>
      <c r="H536" s="215">
        <f>H538+H540+H542+H544</f>
        <v>20263.108399999997</v>
      </c>
      <c r="I536" s="215">
        <f>I538+I540+I542+I544</f>
        <v>0</v>
      </c>
      <c r="J536" s="215">
        <f>J538+J540+J542+J544</f>
        <v>0</v>
      </c>
      <c r="K536" s="67"/>
    </row>
    <row r="537" spans="1:11" ht="60" customHeight="1">
      <c r="A537" s="28"/>
      <c r="B537" s="245" t="s">
        <v>76</v>
      </c>
      <c r="C537" s="30"/>
      <c r="D537" s="30" t="s">
        <v>22</v>
      </c>
      <c r="E537" s="30" t="s">
        <v>80</v>
      </c>
      <c r="F537" s="30" t="s">
        <v>381</v>
      </c>
      <c r="G537" s="30" t="s">
        <v>77</v>
      </c>
      <c r="H537" s="60">
        <f>H538</f>
        <v>13865.122</v>
      </c>
      <c r="I537" s="60">
        <f>I538</f>
        <v>0</v>
      </c>
      <c r="J537" s="60">
        <f>J538</f>
        <v>0</v>
      </c>
      <c r="K537" s="67"/>
    </row>
    <row r="538" spans="1:11" ht="15" customHeight="1">
      <c r="A538" s="28"/>
      <c r="B538" s="235" t="s">
        <v>78</v>
      </c>
      <c r="C538" s="30"/>
      <c r="D538" s="30" t="s">
        <v>22</v>
      </c>
      <c r="E538" s="30" t="s">
        <v>80</v>
      </c>
      <c r="F538" s="30" t="s">
        <v>381</v>
      </c>
      <c r="G538" s="30" t="s">
        <v>85</v>
      </c>
      <c r="H538" s="300">
        <f>10649.095+3216.027</f>
        <v>13865.122</v>
      </c>
      <c r="I538" s="300">
        <v>0</v>
      </c>
      <c r="J538" s="300">
        <v>0</v>
      </c>
      <c r="K538" s="67"/>
    </row>
    <row r="539" spans="1:11" ht="30" customHeight="1">
      <c r="A539" s="28"/>
      <c r="B539" s="235" t="s">
        <v>53</v>
      </c>
      <c r="C539" s="30"/>
      <c r="D539" s="30" t="s">
        <v>22</v>
      </c>
      <c r="E539" s="30" t="s">
        <v>80</v>
      </c>
      <c r="F539" s="30" t="s">
        <v>381</v>
      </c>
      <c r="G539" s="30" t="s">
        <v>67</v>
      </c>
      <c r="H539" s="60">
        <f>H540</f>
        <v>6254.9864</v>
      </c>
      <c r="I539" s="60">
        <f>I540</f>
        <v>0</v>
      </c>
      <c r="J539" s="60">
        <f>J540</f>
        <v>0</v>
      </c>
      <c r="K539" s="67"/>
    </row>
    <row r="540" spans="1:11" ht="30" customHeight="1">
      <c r="A540" s="28"/>
      <c r="B540" s="235" t="s">
        <v>54</v>
      </c>
      <c r="C540" s="30"/>
      <c r="D540" s="30" t="s">
        <v>22</v>
      </c>
      <c r="E540" s="30" t="s">
        <v>80</v>
      </c>
      <c r="F540" s="30" t="s">
        <v>381</v>
      </c>
      <c r="G540" s="30" t="s">
        <v>55</v>
      </c>
      <c r="H540" s="299">
        <f>3586.02+32+2636.9664</f>
        <v>6254.9864</v>
      </c>
      <c r="I540" s="299">
        <v>0</v>
      </c>
      <c r="J540" s="299">
        <v>0</v>
      </c>
      <c r="K540" s="67"/>
    </row>
    <row r="541" spans="1:11" ht="30" customHeight="1" hidden="1">
      <c r="A541" s="28"/>
      <c r="B541" s="246" t="s">
        <v>60</v>
      </c>
      <c r="C541" s="30"/>
      <c r="D541" s="30" t="s">
        <v>22</v>
      </c>
      <c r="E541" s="30" t="s">
        <v>80</v>
      </c>
      <c r="F541" s="30" t="s">
        <v>75</v>
      </c>
      <c r="G541" s="30" t="s">
        <v>65</v>
      </c>
      <c r="H541" s="60">
        <f>H542</f>
        <v>0</v>
      </c>
      <c r="I541" s="60">
        <f>I542</f>
        <v>0</v>
      </c>
      <c r="J541" s="60">
        <f>J542</f>
        <v>0</v>
      </c>
      <c r="K541" s="67"/>
    </row>
    <row r="542" spans="1:11" ht="15" customHeight="1" hidden="1">
      <c r="A542" s="28"/>
      <c r="B542" s="235" t="s">
        <v>61</v>
      </c>
      <c r="C542" s="30"/>
      <c r="D542" s="30" t="s">
        <v>22</v>
      </c>
      <c r="E542" s="30" t="s">
        <v>80</v>
      </c>
      <c r="F542" s="30" t="s">
        <v>75</v>
      </c>
      <c r="G542" s="30" t="s">
        <v>62</v>
      </c>
      <c r="H542" s="60">
        <v>0</v>
      </c>
      <c r="I542" s="60">
        <v>0</v>
      </c>
      <c r="J542" s="60">
        <v>0</v>
      </c>
      <c r="K542" s="67"/>
    </row>
    <row r="543" spans="1:11" ht="15" customHeight="1">
      <c r="A543" s="28"/>
      <c r="B543" s="235" t="s">
        <v>81</v>
      </c>
      <c r="C543" s="30"/>
      <c r="D543" s="30" t="s">
        <v>22</v>
      </c>
      <c r="E543" s="30" t="s">
        <v>80</v>
      </c>
      <c r="F543" s="30" t="s">
        <v>381</v>
      </c>
      <c r="G543" s="30" t="s">
        <v>82</v>
      </c>
      <c r="H543" s="60">
        <f>H544</f>
        <v>143</v>
      </c>
      <c r="I543" s="60">
        <f>I544</f>
        <v>0</v>
      </c>
      <c r="J543" s="60">
        <f>J544</f>
        <v>0</v>
      </c>
      <c r="K543" s="67"/>
    </row>
    <row r="544" spans="1:11" ht="15" customHeight="1">
      <c r="A544" s="28"/>
      <c r="B544" s="235" t="s">
        <v>83</v>
      </c>
      <c r="C544" s="30"/>
      <c r="D544" s="30" t="s">
        <v>22</v>
      </c>
      <c r="E544" s="30" t="s">
        <v>80</v>
      </c>
      <c r="F544" s="30" t="s">
        <v>381</v>
      </c>
      <c r="G544" s="30" t="s">
        <v>84</v>
      </c>
      <c r="H544" s="60">
        <v>143</v>
      </c>
      <c r="I544" s="60">
        <v>0</v>
      </c>
      <c r="J544" s="60">
        <v>0</v>
      </c>
      <c r="K544" s="67"/>
    </row>
    <row r="545" spans="1:11" ht="75" customHeight="1">
      <c r="A545" s="207"/>
      <c r="B545" s="226" t="s">
        <v>345</v>
      </c>
      <c r="C545" s="209"/>
      <c r="D545" s="209" t="s">
        <v>22</v>
      </c>
      <c r="E545" s="209" t="s">
        <v>80</v>
      </c>
      <c r="F545" s="209" t="s">
        <v>382</v>
      </c>
      <c r="G545" s="209"/>
      <c r="H545" s="215">
        <f>H547</f>
        <v>6089.200000000001</v>
      </c>
      <c r="I545" s="215">
        <f>I547</f>
        <v>0</v>
      </c>
      <c r="J545" s="215">
        <f>J547</f>
        <v>0</v>
      </c>
      <c r="K545" s="67"/>
    </row>
    <row r="546" spans="1:11" ht="60" customHeight="1">
      <c r="A546" s="28"/>
      <c r="B546" s="245" t="s">
        <v>76</v>
      </c>
      <c r="C546" s="30"/>
      <c r="D546" s="30" t="s">
        <v>22</v>
      </c>
      <c r="E546" s="30" t="s">
        <v>80</v>
      </c>
      <c r="F546" s="30" t="s">
        <v>382</v>
      </c>
      <c r="G546" s="30" t="s">
        <v>77</v>
      </c>
      <c r="H546" s="60">
        <f>H547</f>
        <v>6089.200000000001</v>
      </c>
      <c r="I546" s="60">
        <f>I547</f>
        <v>0</v>
      </c>
      <c r="J546" s="60">
        <f>J547</f>
        <v>0</v>
      </c>
      <c r="K546" s="67"/>
    </row>
    <row r="547" spans="1:11" ht="15" customHeight="1">
      <c r="A547" s="28"/>
      <c r="B547" s="235" t="s">
        <v>78</v>
      </c>
      <c r="C547" s="30"/>
      <c r="D547" s="30" t="s">
        <v>22</v>
      </c>
      <c r="E547" s="30" t="s">
        <v>80</v>
      </c>
      <c r="F547" s="30" t="s">
        <v>382</v>
      </c>
      <c r="G547" s="30" t="s">
        <v>85</v>
      </c>
      <c r="H547" s="60">
        <f>(2884.4+2884.4)-(185+185)+(273.9+273.9)+(71.3+71.3)</f>
        <v>6089.200000000001</v>
      </c>
      <c r="I547" s="60">
        <v>0</v>
      </c>
      <c r="J547" s="60">
        <v>0</v>
      </c>
      <c r="K547" s="67"/>
    </row>
    <row r="548" spans="1:11" ht="60" customHeight="1" hidden="1">
      <c r="A548" s="155"/>
      <c r="B548" s="278" t="s">
        <v>328</v>
      </c>
      <c r="C548" s="157"/>
      <c r="D548" s="164" t="s">
        <v>22</v>
      </c>
      <c r="E548" s="164" t="s">
        <v>80</v>
      </c>
      <c r="F548" s="157" t="s">
        <v>98</v>
      </c>
      <c r="G548" s="164" t="s">
        <v>36</v>
      </c>
      <c r="H548" s="158">
        <f aca="true" t="shared" si="76" ref="H548:J549">H549</f>
        <v>0</v>
      </c>
      <c r="I548" s="158">
        <f t="shared" si="76"/>
        <v>0</v>
      </c>
      <c r="J548" s="158">
        <f t="shared" si="76"/>
        <v>0</v>
      </c>
      <c r="K548" s="67"/>
    </row>
    <row r="549" spans="1:11" ht="30" customHeight="1" hidden="1">
      <c r="A549" s="184"/>
      <c r="B549" s="281" t="s">
        <v>329</v>
      </c>
      <c r="C549" s="186"/>
      <c r="D549" s="189" t="s">
        <v>22</v>
      </c>
      <c r="E549" s="189" t="s">
        <v>80</v>
      </c>
      <c r="F549" s="186" t="s">
        <v>99</v>
      </c>
      <c r="G549" s="189" t="s">
        <v>36</v>
      </c>
      <c r="H549" s="187">
        <f t="shared" si="76"/>
        <v>0</v>
      </c>
      <c r="I549" s="187">
        <f t="shared" si="76"/>
        <v>0</v>
      </c>
      <c r="J549" s="187">
        <f t="shared" si="76"/>
        <v>0</v>
      </c>
      <c r="K549" s="67"/>
    </row>
    <row r="550" spans="1:11" ht="30" customHeight="1" hidden="1">
      <c r="A550" s="212"/>
      <c r="B550" s="259" t="s">
        <v>240</v>
      </c>
      <c r="C550" s="210"/>
      <c r="D550" s="209" t="s">
        <v>22</v>
      </c>
      <c r="E550" s="209" t="s">
        <v>80</v>
      </c>
      <c r="F550" s="210" t="s">
        <v>330</v>
      </c>
      <c r="G550" s="209"/>
      <c r="H550" s="215">
        <f>H552</f>
        <v>0</v>
      </c>
      <c r="I550" s="215">
        <f>I552</f>
        <v>0</v>
      </c>
      <c r="J550" s="215">
        <f>J552</f>
        <v>0</v>
      </c>
      <c r="K550" s="67"/>
    </row>
    <row r="551" spans="1:11" ht="30" customHeight="1" hidden="1">
      <c r="A551" s="42"/>
      <c r="B551" s="240" t="s">
        <v>53</v>
      </c>
      <c r="C551" s="31"/>
      <c r="D551" s="30" t="s">
        <v>22</v>
      </c>
      <c r="E551" s="30" t="s">
        <v>80</v>
      </c>
      <c r="F551" s="33" t="s">
        <v>330</v>
      </c>
      <c r="G551" s="30" t="s">
        <v>67</v>
      </c>
      <c r="H551" s="60">
        <f>H552</f>
        <v>0</v>
      </c>
      <c r="I551" s="60">
        <f>I552</f>
        <v>0</v>
      </c>
      <c r="J551" s="60">
        <f>J552</f>
        <v>0</v>
      </c>
      <c r="K551" s="67"/>
    </row>
    <row r="552" spans="1:11" ht="30" customHeight="1" hidden="1">
      <c r="A552" s="42"/>
      <c r="B552" s="235" t="s">
        <v>54</v>
      </c>
      <c r="C552" s="31"/>
      <c r="D552" s="30" t="s">
        <v>22</v>
      </c>
      <c r="E552" s="30" t="s">
        <v>80</v>
      </c>
      <c r="F552" s="33" t="s">
        <v>330</v>
      </c>
      <c r="G552" s="30" t="s">
        <v>55</v>
      </c>
      <c r="H552" s="60">
        <v>0</v>
      </c>
      <c r="I552" s="60">
        <v>0</v>
      </c>
      <c r="J552" s="60">
        <v>0</v>
      </c>
      <c r="K552" s="67"/>
    </row>
    <row r="553" spans="1:11" ht="45" customHeight="1">
      <c r="A553" s="160"/>
      <c r="B553" s="276" t="s">
        <v>276</v>
      </c>
      <c r="C553" s="175"/>
      <c r="D553" s="152" t="s">
        <v>22</v>
      </c>
      <c r="E553" s="176" t="s">
        <v>80</v>
      </c>
      <c r="F553" s="161" t="s">
        <v>199</v>
      </c>
      <c r="G553" s="177"/>
      <c r="H553" s="178">
        <f aca="true" t="shared" si="77" ref="H553:J554">H554</f>
        <v>1464.32</v>
      </c>
      <c r="I553" s="178">
        <f t="shared" si="77"/>
        <v>5398.8</v>
      </c>
      <c r="J553" s="178">
        <f t="shared" si="77"/>
        <v>5398.8</v>
      </c>
      <c r="K553" s="67"/>
    </row>
    <row r="554" spans="1:11" ht="15" customHeight="1">
      <c r="A554" s="28"/>
      <c r="B554" s="235" t="s">
        <v>151</v>
      </c>
      <c r="C554" s="50"/>
      <c r="D554" s="30" t="s">
        <v>22</v>
      </c>
      <c r="E554" s="30" t="s">
        <v>80</v>
      </c>
      <c r="F554" s="34" t="s">
        <v>200</v>
      </c>
      <c r="G554" s="51"/>
      <c r="H554" s="59">
        <f t="shared" si="77"/>
        <v>1464.32</v>
      </c>
      <c r="I554" s="59">
        <f t="shared" si="77"/>
        <v>5398.8</v>
      </c>
      <c r="J554" s="59">
        <f t="shared" si="77"/>
        <v>5398.8</v>
      </c>
      <c r="K554" s="67"/>
    </row>
    <row r="555" spans="1:11" ht="15" customHeight="1">
      <c r="A555" s="28"/>
      <c r="B555" s="235" t="s">
        <v>151</v>
      </c>
      <c r="C555" s="50"/>
      <c r="D555" s="30" t="s">
        <v>22</v>
      </c>
      <c r="E555" s="30" t="s">
        <v>80</v>
      </c>
      <c r="F555" s="34" t="s">
        <v>201</v>
      </c>
      <c r="G555" s="51"/>
      <c r="H555" s="59">
        <f>H556+H563+H566</f>
        <v>1464.32</v>
      </c>
      <c r="I555" s="59">
        <f>I556+I563+I566</f>
        <v>5398.8</v>
      </c>
      <c r="J555" s="59">
        <f>J556+J563+J566</f>
        <v>5398.8</v>
      </c>
      <c r="K555" s="67"/>
    </row>
    <row r="556" spans="1:11" ht="30" customHeight="1">
      <c r="A556" s="207"/>
      <c r="B556" s="255" t="s">
        <v>74</v>
      </c>
      <c r="C556" s="223"/>
      <c r="D556" s="209" t="s">
        <v>22</v>
      </c>
      <c r="E556" s="209" t="s">
        <v>80</v>
      </c>
      <c r="F556" s="218" t="s">
        <v>202</v>
      </c>
      <c r="G556" s="224"/>
      <c r="H556" s="211">
        <f>H557+H559+H561</f>
        <v>1464.32</v>
      </c>
      <c r="I556" s="211">
        <f>I557+I559+I561</f>
        <v>0</v>
      </c>
      <c r="J556" s="211">
        <f>J557+J559+J561</f>
        <v>0</v>
      </c>
      <c r="K556" s="67"/>
    </row>
    <row r="557" spans="1:11" ht="60" customHeight="1">
      <c r="A557" s="28"/>
      <c r="B557" s="245" t="s">
        <v>76</v>
      </c>
      <c r="C557" s="30"/>
      <c r="D557" s="30" t="s">
        <v>22</v>
      </c>
      <c r="E557" s="30" t="s">
        <v>80</v>
      </c>
      <c r="F557" s="30" t="s">
        <v>524</v>
      </c>
      <c r="G557" s="30" t="s">
        <v>77</v>
      </c>
      <c r="H557" s="60">
        <f>H558</f>
        <v>130.2</v>
      </c>
      <c r="I557" s="60">
        <f>I558</f>
        <v>0</v>
      </c>
      <c r="J557" s="60">
        <f>J558</f>
        <v>0</v>
      </c>
      <c r="K557" s="67"/>
    </row>
    <row r="558" spans="1:11" ht="15" customHeight="1">
      <c r="A558" s="28"/>
      <c r="B558" s="235" t="s">
        <v>78</v>
      </c>
      <c r="C558" s="30"/>
      <c r="D558" s="30" t="s">
        <v>22</v>
      </c>
      <c r="E558" s="30" t="s">
        <v>80</v>
      </c>
      <c r="F558" s="30" t="s">
        <v>524</v>
      </c>
      <c r="G558" s="30" t="s">
        <v>85</v>
      </c>
      <c r="H558" s="300">
        <f>100+30.2</f>
        <v>130.2</v>
      </c>
      <c r="I558" s="300">
        <v>0</v>
      </c>
      <c r="J558" s="300">
        <v>0</v>
      </c>
      <c r="K558" s="67"/>
    </row>
    <row r="559" spans="1:11" ht="30" customHeight="1">
      <c r="A559" s="294"/>
      <c r="B559" s="295" t="s">
        <v>53</v>
      </c>
      <c r="C559" s="296"/>
      <c r="D559" s="30" t="s">
        <v>22</v>
      </c>
      <c r="E559" s="30" t="s">
        <v>80</v>
      </c>
      <c r="F559" s="34" t="s">
        <v>202</v>
      </c>
      <c r="G559" s="30" t="s">
        <v>67</v>
      </c>
      <c r="H559" s="145">
        <f>H560</f>
        <v>1334.12</v>
      </c>
      <c r="I559" s="145">
        <f>I560</f>
        <v>0</v>
      </c>
      <c r="J559" s="145">
        <f>J560</f>
        <v>0</v>
      </c>
      <c r="K559" s="67"/>
    </row>
    <row r="560" spans="1:11" ht="30" customHeight="1">
      <c r="A560" s="28"/>
      <c r="B560" s="235" t="s">
        <v>54</v>
      </c>
      <c r="C560" s="50"/>
      <c r="D560" s="30" t="s">
        <v>22</v>
      </c>
      <c r="E560" s="30" t="s">
        <v>80</v>
      </c>
      <c r="F560" s="34" t="s">
        <v>202</v>
      </c>
      <c r="G560" s="30" t="s">
        <v>55</v>
      </c>
      <c r="H560" s="59">
        <v>1334.12</v>
      </c>
      <c r="I560" s="59">
        <v>0</v>
      </c>
      <c r="J560" s="59">
        <v>0</v>
      </c>
      <c r="K560" s="67"/>
    </row>
    <row r="561" spans="1:11" ht="15" customHeight="1" hidden="1">
      <c r="A561" s="28"/>
      <c r="B561" s="235" t="s">
        <v>81</v>
      </c>
      <c r="C561" s="50"/>
      <c r="D561" s="30" t="s">
        <v>22</v>
      </c>
      <c r="E561" s="30" t="s">
        <v>80</v>
      </c>
      <c r="F561" s="34" t="s">
        <v>202</v>
      </c>
      <c r="G561" s="30" t="s">
        <v>82</v>
      </c>
      <c r="H561" s="59">
        <f>H562</f>
        <v>0</v>
      </c>
      <c r="I561" s="59">
        <f>I562</f>
        <v>0</v>
      </c>
      <c r="J561" s="59">
        <f>J562</f>
        <v>0</v>
      </c>
      <c r="K561" s="67"/>
    </row>
    <row r="562" spans="1:11" ht="15" customHeight="1" hidden="1">
      <c r="A562" s="28"/>
      <c r="B562" s="235" t="s">
        <v>191</v>
      </c>
      <c r="C562" s="50"/>
      <c r="D562" s="30" t="s">
        <v>22</v>
      </c>
      <c r="E562" s="30" t="s">
        <v>80</v>
      </c>
      <c r="F562" s="34" t="s">
        <v>202</v>
      </c>
      <c r="G562" s="30" t="s">
        <v>192</v>
      </c>
      <c r="H562" s="59">
        <v>0</v>
      </c>
      <c r="I562" s="59">
        <v>0</v>
      </c>
      <c r="J562" s="59">
        <v>0</v>
      </c>
      <c r="K562" s="67"/>
    </row>
    <row r="563" spans="1:11" ht="30" customHeight="1" hidden="1">
      <c r="A563" s="207"/>
      <c r="B563" s="255" t="s">
        <v>240</v>
      </c>
      <c r="C563" s="223"/>
      <c r="D563" s="209" t="s">
        <v>22</v>
      </c>
      <c r="E563" s="209" t="s">
        <v>80</v>
      </c>
      <c r="F563" s="218" t="s">
        <v>203</v>
      </c>
      <c r="G563" s="224"/>
      <c r="H563" s="211">
        <f aca="true" t="shared" si="78" ref="H563:J567">H564</f>
        <v>0</v>
      </c>
      <c r="I563" s="211">
        <f t="shared" si="78"/>
        <v>0</v>
      </c>
      <c r="J563" s="211">
        <f t="shared" si="78"/>
        <v>0</v>
      </c>
      <c r="K563" s="67"/>
    </row>
    <row r="564" spans="1:11" ht="30" customHeight="1" hidden="1">
      <c r="A564" s="28"/>
      <c r="B564" s="235" t="s">
        <v>53</v>
      </c>
      <c r="C564" s="50"/>
      <c r="D564" s="30" t="s">
        <v>22</v>
      </c>
      <c r="E564" s="30" t="s">
        <v>80</v>
      </c>
      <c r="F564" s="34" t="s">
        <v>203</v>
      </c>
      <c r="G564" s="30" t="s">
        <v>67</v>
      </c>
      <c r="H564" s="59">
        <f t="shared" si="78"/>
        <v>0</v>
      </c>
      <c r="I564" s="59">
        <f t="shared" si="78"/>
        <v>0</v>
      </c>
      <c r="J564" s="59">
        <f t="shared" si="78"/>
        <v>0</v>
      </c>
      <c r="K564" s="67"/>
    </row>
    <row r="565" spans="1:11" ht="30" customHeight="1" hidden="1">
      <c r="A565" s="28"/>
      <c r="B565" s="235" t="s">
        <v>54</v>
      </c>
      <c r="C565" s="50"/>
      <c r="D565" s="30" t="s">
        <v>22</v>
      </c>
      <c r="E565" s="30" t="s">
        <v>80</v>
      </c>
      <c r="F565" s="34" t="s">
        <v>203</v>
      </c>
      <c r="G565" s="30" t="s">
        <v>55</v>
      </c>
      <c r="H565" s="59">
        <v>0</v>
      </c>
      <c r="I565" s="59">
        <v>0</v>
      </c>
      <c r="J565" s="59">
        <v>0</v>
      </c>
      <c r="K565" s="67"/>
    </row>
    <row r="566" spans="1:11" ht="75" customHeight="1">
      <c r="A566" s="207"/>
      <c r="B566" s="255" t="s">
        <v>345</v>
      </c>
      <c r="C566" s="223"/>
      <c r="D566" s="209" t="s">
        <v>22</v>
      </c>
      <c r="E566" s="209" t="s">
        <v>80</v>
      </c>
      <c r="F566" s="218" t="s">
        <v>532</v>
      </c>
      <c r="G566" s="224"/>
      <c r="H566" s="211">
        <f t="shared" si="78"/>
        <v>0</v>
      </c>
      <c r="I566" s="211">
        <f t="shared" si="78"/>
        <v>5398.8</v>
      </c>
      <c r="J566" s="211">
        <f t="shared" si="78"/>
        <v>5398.8</v>
      </c>
      <c r="K566" s="67"/>
    </row>
    <row r="567" spans="1:11" ht="60" customHeight="1">
      <c r="A567" s="28"/>
      <c r="B567" s="245" t="s">
        <v>76</v>
      </c>
      <c r="C567" s="50"/>
      <c r="D567" s="30" t="s">
        <v>22</v>
      </c>
      <c r="E567" s="30" t="s">
        <v>80</v>
      </c>
      <c r="F567" s="34" t="s">
        <v>532</v>
      </c>
      <c r="G567" s="30" t="s">
        <v>77</v>
      </c>
      <c r="H567" s="59">
        <f t="shared" si="78"/>
        <v>0</v>
      </c>
      <c r="I567" s="59">
        <f t="shared" si="78"/>
        <v>5398.8</v>
      </c>
      <c r="J567" s="59">
        <f t="shared" si="78"/>
        <v>5398.8</v>
      </c>
      <c r="K567" s="67"/>
    </row>
    <row r="568" spans="1:11" ht="15" customHeight="1">
      <c r="A568" s="28"/>
      <c r="B568" s="235" t="s">
        <v>78</v>
      </c>
      <c r="C568" s="50"/>
      <c r="D568" s="30" t="s">
        <v>22</v>
      </c>
      <c r="E568" s="30" t="s">
        <v>80</v>
      </c>
      <c r="F568" s="34" t="s">
        <v>532</v>
      </c>
      <c r="G568" s="30" t="s">
        <v>85</v>
      </c>
      <c r="H568" s="59">
        <v>0</v>
      </c>
      <c r="I568" s="59">
        <f>(2884.4+2884.4)-(185+185)</f>
        <v>5398.8</v>
      </c>
      <c r="J568" s="59">
        <f>(2884.4+2884.4)-(185+185)</f>
        <v>5398.8</v>
      </c>
      <c r="K568" s="67"/>
    </row>
    <row r="569" spans="1:11" ht="45" customHeight="1" hidden="1">
      <c r="A569" s="15"/>
      <c r="B569" s="298" t="s">
        <v>295</v>
      </c>
      <c r="C569" s="16" t="s">
        <v>296</v>
      </c>
      <c r="D569" s="18"/>
      <c r="E569" s="18"/>
      <c r="F569" s="18"/>
      <c r="G569" s="18"/>
      <c r="H569" s="55">
        <f aca="true" t="shared" si="79" ref="H569:J570">H570</f>
        <v>0</v>
      </c>
      <c r="I569" s="55">
        <f t="shared" si="79"/>
        <v>0</v>
      </c>
      <c r="J569" s="55">
        <f t="shared" si="79"/>
        <v>0</v>
      </c>
      <c r="K569" s="67"/>
    </row>
    <row r="570" spans="1:11" ht="15" customHeight="1" hidden="1">
      <c r="A570" s="19"/>
      <c r="B570" s="270" t="s">
        <v>6</v>
      </c>
      <c r="C570" s="20"/>
      <c r="D570" s="20" t="s">
        <v>7</v>
      </c>
      <c r="E570" s="21"/>
      <c r="F570" s="21"/>
      <c r="G570" s="21"/>
      <c r="H570" s="56">
        <f t="shared" si="79"/>
        <v>0</v>
      </c>
      <c r="I570" s="56">
        <f t="shared" si="79"/>
        <v>0</v>
      </c>
      <c r="J570" s="56">
        <f t="shared" si="79"/>
        <v>0</v>
      </c>
      <c r="K570" s="67"/>
    </row>
    <row r="571" spans="1:11" ht="15" customHeight="1" hidden="1">
      <c r="A571" s="35"/>
      <c r="B571" s="271" t="s">
        <v>278</v>
      </c>
      <c r="C571" s="24"/>
      <c r="D571" s="24" t="s">
        <v>7</v>
      </c>
      <c r="E571" s="23" t="s">
        <v>280</v>
      </c>
      <c r="F571" s="23"/>
      <c r="G571" s="24"/>
      <c r="H571" s="57">
        <f aca="true" t="shared" si="80" ref="H571:J574">H572</f>
        <v>0</v>
      </c>
      <c r="I571" s="57">
        <f t="shared" si="80"/>
        <v>0</v>
      </c>
      <c r="J571" s="57">
        <f t="shared" si="80"/>
        <v>0</v>
      </c>
      <c r="K571" s="67"/>
    </row>
    <row r="572" spans="1:11" ht="45" customHeight="1" hidden="1">
      <c r="A572" s="151"/>
      <c r="B572" s="276" t="s">
        <v>276</v>
      </c>
      <c r="C572" s="161"/>
      <c r="D572" s="161" t="s">
        <v>7</v>
      </c>
      <c r="E572" s="161" t="s">
        <v>280</v>
      </c>
      <c r="F572" s="161" t="s">
        <v>199</v>
      </c>
      <c r="G572" s="152"/>
      <c r="H572" s="154">
        <f t="shared" si="80"/>
        <v>0</v>
      </c>
      <c r="I572" s="154">
        <f t="shared" si="80"/>
        <v>0</v>
      </c>
      <c r="J572" s="154">
        <f t="shared" si="80"/>
        <v>0</v>
      </c>
      <c r="K572" s="67"/>
    </row>
    <row r="573" spans="1:11" ht="15" customHeight="1" hidden="1">
      <c r="A573" s="25"/>
      <c r="B573" s="235" t="s">
        <v>151</v>
      </c>
      <c r="C573" s="36"/>
      <c r="D573" s="30" t="s">
        <v>7</v>
      </c>
      <c r="E573" s="30" t="s">
        <v>280</v>
      </c>
      <c r="F573" s="30" t="s">
        <v>200</v>
      </c>
      <c r="G573" s="26"/>
      <c r="H573" s="59">
        <f t="shared" si="80"/>
        <v>0</v>
      </c>
      <c r="I573" s="59">
        <f t="shared" si="80"/>
        <v>0</v>
      </c>
      <c r="J573" s="59">
        <f t="shared" si="80"/>
        <v>0</v>
      </c>
      <c r="K573" s="67"/>
    </row>
    <row r="574" spans="1:11" ht="15" customHeight="1" hidden="1">
      <c r="A574" s="25"/>
      <c r="B574" s="235" t="s">
        <v>151</v>
      </c>
      <c r="C574" s="36"/>
      <c r="D574" s="30" t="s">
        <v>7</v>
      </c>
      <c r="E574" s="30" t="s">
        <v>280</v>
      </c>
      <c r="F574" s="30" t="s">
        <v>201</v>
      </c>
      <c r="G574" s="26"/>
      <c r="H574" s="59">
        <f t="shared" si="80"/>
        <v>0</v>
      </c>
      <c r="I574" s="59">
        <f t="shared" si="80"/>
        <v>0</v>
      </c>
      <c r="J574" s="59">
        <f t="shared" si="80"/>
        <v>0</v>
      </c>
      <c r="K574" s="67"/>
    </row>
    <row r="575" spans="1:11" ht="45" customHeight="1" hidden="1">
      <c r="A575" s="207"/>
      <c r="B575" s="255" t="s">
        <v>277</v>
      </c>
      <c r="C575" s="209"/>
      <c r="D575" s="209" t="s">
        <v>7</v>
      </c>
      <c r="E575" s="209" t="s">
        <v>280</v>
      </c>
      <c r="F575" s="209" t="s">
        <v>279</v>
      </c>
      <c r="G575" s="209"/>
      <c r="H575" s="215">
        <f>H577</f>
        <v>0</v>
      </c>
      <c r="I575" s="215">
        <f>I577</f>
        <v>0</v>
      </c>
      <c r="J575" s="215">
        <f>J577</f>
        <v>0</v>
      </c>
      <c r="K575" s="67"/>
    </row>
    <row r="576" spans="1:11" ht="15" customHeight="1" hidden="1">
      <c r="A576" s="28"/>
      <c r="B576" s="235" t="s">
        <v>81</v>
      </c>
      <c r="C576" s="30"/>
      <c r="D576" s="30" t="s">
        <v>7</v>
      </c>
      <c r="E576" s="30" t="s">
        <v>280</v>
      </c>
      <c r="F576" s="30" t="s">
        <v>279</v>
      </c>
      <c r="G576" s="30" t="s">
        <v>82</v>
      </c>
      <c r="H576" s="60">
        <f>H577</f>
        <v>0</v>
      </c>
      <c r="I576" s="60">
        <f>I577</f>
        <v>0</v>
      </c>
      <c r="J576" s="60">
        <f>J577</f>
        <v>0</v>
      </c>
      <c r="K576" s="67"/>
    </row>
    <row r="577" spans="1:11" ht="15" customHeight="1" hidden="1">
      <c r="A577" s="28"/>
      <c r="B577" s="235" t="s">
        <v>294</v>
      </c>
      <c r="C577" s="30"/>
      <c r="D577" s="30" t="s">
        <v>7</v>
      </c>
      <c r="E577" s="30" t="s">
        <v>280</v>
      </c>
      <c r="F577" s="30" t="s">
        <v>279</v>
      </c>
      <c r="G577" s="30" t="s">
        <v>293</v>
      </c>
      <c r="H577" s="60">
        <v>0</v>
      </c>
      <c r="I577" s="60">
        <v>0</v>
      </c>
      <c r="J577" s="60">
        <v>0</v>
      </c>
      <c r="K577" s="67"/>
    </row>
    <row r="578" spans="1:10" s="1" customFormat="1" ht="45" customHeight="1">
      <c r="A578" s="15" t="s">
        <v>39</v>
      </c>
      <c r="B578" s="269" t="s">
        <v>4</v>
      </c>
      <c r="C578" s="16" t="s">
        <v>297</v>
      </c>
      <c r="D578" s="18"/>
      <c r="E578" s="18"/>
      <c r="F578" s="18"/>
      <c r="G578" s="18"/>
      <c r="H578" s="55">
        <f>H579</f>
        <v>2790.5420000000004</v>
      </c>
      <c r="I578" s="55">
        <f>I579</f>
        <v>3109.1330000000003</v>
      </c>
      <c r="J578" s="55">
        <f>J579</f>
        <v>3299.9539999999997</v>
      </c>
    </row>
    <row r="579" spans="1:10" ht="15" customHeight="1">
      <c r="A579" s="19" t="s">
        <v>8</v>
      </c>
      <c r="B579" s="270" t="s">
        <v>6</v>
      </c>
      <c r="C579" s="20"/>
      <c r="D579" s="20" t="s">
        <v>7</v>
      </c>
      <c r="E579" s="21"/>
      <c r="F579" s="21"/>
      <c r="G579" s="21"/>
      <c r="H579" s="56">
        <f>H580+H587+H603</f>
        <v>2790.5420000000004</v>
      </c>
      <c r="I579" s="56">
        <f>I580+I587+I603</f>
        <v>3109.1330000000003</v>
      </c>
      <c r="J579" s="56">
        <f>J580+J587+J603</f>
        <v>3299.9539999999997</v>
      </c>
    </row>
    <row r="580" spans="1:10" ht="30" customHeight="1">
      <c r="A580" s="22"/>
      <c r="B580" s="271" t="s">
        <v>321</v>
      </c>
      <c r="C580" s="23"/>
      <c r="D580" s="23" t="s">
        <v>7</v>
      </c>
      <c r="E580" s="23" t="s">
        <v>320</v>
      </c>
      <c r="F580" s="24"/>
      <c r="G580" s="24"/>
      <c r="H580" s="57">
        <f aca="true" t="shared" si="81" ref="H580:J581">H581</f>
        <v>1745.4260000000002</v>
      </c>
      <c r="I580" s="57">
        <f t="shared" si="81"/>
        <v>1976.4050000000002</v>
      </c>
      <c r="J580" s="57">
        <f t="shared" si="81"/>
        <v>2114.75</v>
      </c>
    </row>
    <row r="581" spans="1:10" ht="45" customHeight="1">
      <c r="A581" s="151"/>
      <c r="B581" s="272" t="s">
        <v>147</v>
      </c>
      <c r="C581" s="152"/>
      <c r="D581" s="152" t="s">
        <v>7</v>
      </c>
      <c r="E581" s="152" t="s">
        <v>320</v>
      </c>
      <c r="F581" s="152" t="s">
        <v>148</v>
      </c>
      <c r="G581" s="153"/>
      <c r="H581" s="154">
        <f t="shared" si="81"/>
        <v>1745.4260000000002</v>
      </c>
      <c r="I581" s="154">
        <f t="shared" si="81"/>
        <v>1976.4050000000002</v>
      </c>
      <c r="J581" s="154">
        <f t="shared" si="81"/>
        <v>2114.75</v>
      </c>
    </row>
    <row r="582" spans="1:10" ht="30" customHeight="1">
      <c r="A582" s="28"/>
      <c r="B582" s="235" t="s">
        <v>323</v>
      </c>
      <c r="C582" s="30"/>
      <c r="D582" s="30" t="s">
        <v>7</v>
      </c>
      <c r="E582" s="30" t="s">
        <v>320</v>
      </c>
      <c r="F582" s="30" t="s">
        <v>322</v>
      </c>
      <c r="G582" s="31"/>
      <c r="H582" s="59">
        <f aca="true" t="shared" si="82" ref="H582:J583">H583</f>
        <v>1745.4260000000002</v>
      </c>
      <c r="I582" s="59">
        <f t="shared" si="82"/>
        <v>1976.4050000000002</v>
      </c>
      <c r="J582" s="59">
        <f t="shared" si="82"/>
        <v>2114.75</v>
      </c>
    </row>
    <row r="583" spans="1:10" ht="15" customHeight="1">
      <c r="A583" s="28"/>
      <c r="B583" s="235" t="s">
        <v>151</v>
      </c>
      <c r="C583" s="30"/>
      <c r="D583" s="30" t="s">
        <v>7</v>
      </c>
      <c r="E583" s="30" t="s">
        <v>320</v>
      </c>
      <c r="F583" s="30" t="s">
        <v>324</v>
      </c>
      <c r="G583" s="31"/>
      <c r="H583" s="59">
        <f t="shared" si="82"/>
        <v>1745.4260000000002</v>
      </c>
      <c r="I583" s="59">
        <f t="shared" si="82"/>
        <v>1976.4050000000002</v>
      </c>
      <c r="J583" s="59">
        <f t="shared" si="82"/>
        <v>2114.75</v>
      </c>
    </row>
    <row r="584" spans="1:10" ht="30" customHeight="1">
      <c r="A584" s="207"/>
      <c r="B584" s="255" t="s">
        <v>323</v>
      </c>
      <c r="C584" s="209"/>
      <c r="D584" s="209" t="s">
        <v>7</v>
      </c>
      <c r="E584" s="209" t="s">
        <v>320</v>
      </c>
      <c r="F584" s="209" t="s">
        <v>325</v>
      </c>
      <c r="G584" s="210"/>
      <c r="H584" s="211">
        <f>H586</f>
        <v>1745.4260000000002</v>
      </c>
      <c r="I584" s="211">
        <f>I586</f>
        <v>1976.4050000000002</v>
      </c>
      <c r="J584" s="211">
        <f>J586</f>
        <v>2114.75</v>
      </c>
    </row>
    <row r="585" spans="1:10" ht="60" customHeight="1">
      <c r="A585" s="28"/>
      <c r="B585" s="235" t="s">
        <v>76</v>
      </c>
      <c r="C585" s="30"/>
      <c r="D585" s="30" t="s">
        <v>7</v>
      </c>
      <c r="E585" s="30" t="s">
        <v>320</v>
      </c>
      <c r="F585" s="30" t="s">
        <v>325</v>
      </c>
      <c r="G585" s="31">
        <v>100</v>
      </c>
      <c r="H585" s="59">
        <f>H586</f>
        <v>1745.4260000000002</v>
      </c>
      <c r="I585" s="59">
        <f>I586</f>
        <v>1976.4050000000002</v>
      </c>
      <c r="J585" s="59">
        <f>J586</f>
        <v>2114.75</v>
      </c>
    </row>
    <row r="586" spans="1:10" ht="30" customHeight="1">
      <c r="A586" s="28"/>
      <c r="B586" s="235" t="s">
        <v>155</v>
      </c>
      <c r="C586" s="30"/>
      <c r="D586" s="30" t="s">
        <v>7</v>
      </c>
      <c r="E586" s="30" t="s">
        <v>320</v>
      </c>
      <c r="F586" s="30" t="s">
        <v>325</v>
      </c>
      <c r="G586" s="30" t="s">
        <v>156</v>
      </c>
      <c r="H586" s="60">
        <f>1340.573+404.853</f>
        <v>1745.4260000000002</v>
      </c>
      <c r="I586" s="60">
        <f>1517.976+458.429</f>
        <v>1976.4050000000002</v>
      </c>
      <c r="J586" s="60">
        <f>1624.232+490.518</f>
        <v>2114.75</v>
      </c>
    </row>
    <row r="587" spans="1:11" ht="45" customHeight="1">
      <c r="A587" s="22"/>
      <c r="B587" s="271" t="s">
        <v>158</v>
      </c>
      <c r="C587" s="23"/>
      <c r="D587" s="23" t="s">
        <v>7</v>
      </c>
      <c r="E587" s="23" t="s">
        <v>159</v>
      </c>
      <c r="F587" s="24"/>
      <c r="G587" s="24"/>
      <c r="H587" s="57">
        <f>H588</f>
        <v>1045.116</v>
      </c>
      <c r="I587" s="57">
        <f>I588</f>
        <v>1132.728</v>
      </c>
      <c r="J587" s="57">
        <f>J588</f>
        <v>1185.204</v>
      </c>
      <c r="K587" s="62"/>
    </row>
    <row r="588" spans="1:11" ht="45" customHeight="1">
      <c r="A588" s="151"/>
      <c r="B588" s="272" t="s">
        <v>147</v>
      </c>
      <c r="C588" s="152"/>
      <c r="D588" s="152" t="s">
        <v>7</v>
      </c>
      <c r="E588" s="152" t="s">
        <v>159</v>
      </c>
      <c r="F588" s="152" t="s">
        <v>148</v>
      </c>
      <c r="G588" s="153"/>
      <c r="H588" s="154">
        <f>H589+H598</f>
        <v>1045.116</v>
      </c>
      <c r="I588" s="154">
        <f>I589+I598</f>
        <v>1132.728</v>
      </c>
      <c r="J588" s="154">
        <f>J589+J598</f>
        <v>1185.204</v>
      </c>
      <c r="K588" s="63"/>
    </row>
    <row r="589" spans="1:10" ht="30" customHeight="1">
      <c r="A589" s="28"/>
      <c r="B589" s="235" t="s">
        <v>149</v>
      </c>
      <c r="C589" s="30"/>
      <c r="D589" s="30" t="s">
        <v>7</v>
      </c>
      <c r="E589" s="30" t="s">
        <v>159</v>
      </c>
      <c r="F589" s="30" t="s">
        <v>150</v>
      </c>
      <c r="G589" s="31"/>
      <c r="H589" s="59">
        <f aca="true" t="shared" si="83" ref="H589:J590">H590</f>
        <v>1045.116</v>
      </c>
      <c r="I589" s="59">
        <f t="shared" si="83"/>
        <v>1132.728</v>
      </c>
      <c r="J589" s="59">
        <f t="shared" si="83"/>
        <v>1185.204</v>
      </c>
    </row>
    <row r="590" spans="1:10" ht="15" customHeight="1">
      <c r="A590" s="28"/>
      <c r="B590" s="235" t="s">
        <v>151</v>
      </c>
      <c r="C590" s="30"/>
      <c r="D590" s="30" t="s">
        <v>7</v>
      </c>
      <c r="E590" s="30" t="s">
        <v>159</v>
      </c>
      <c r="F590" s="30" t="s">
        <v>152</v>
      </c>
      <c r="G590" s="31"/>
      <c r="H590" s="59">
        <f t="shared" si="83"/>
        <v>1045.116</v>
      </c>
      <c r="I590" s="59">
        <f t="shared" si="83"/>
        <v>1132.728</v>
      </c>
      <c r="J590" s="59">
        <f t="shared" si="83"/>
        <v>1185.204</v>
      </c>
    </row>
    <row r="591" spans="1:10" ht="15" customHeight="1">
      <c r="A591" s="207"/>
      <c r="B591" s="255" t="s">
        <v>153</v>
      </c>
      <c r="C591" s="209"/>
      <c r="D591" s="209" t="s">
        <v>7</v>
      </c>
      <c r="E591" s="209" t="s">
        <v>159</v>
      </c>
      <c r="F591" s="209" t="s">
        <v>154</v>
      </c>
      <c r="G591" s="210"/>
      <c r="H591" s="211">
        <f>H593+H595+H597</f>
        <v>1045.116</v>
      </c>
      <c r="I591" s="211">
        <f>I593+I595+I597</f>
        <v>1132.728</v>
      </c>
      <c r="J591" s="211">
        <f>J593+J595+J597</f>
        <v>1185.204</v>
      </c>
    </row>
    <row r="592" spans="1:10" ht="60" customHeight="1">
      <c r="A592" s="28"/>
      <c r="B592" s="235" t="s">
        <v>76</v>
      </c>
      <c r="C592" s="30"/>
      <c r="D592" s="30" t="s">
        <v>7</v>
      </c>
      <c r="E592" s="30" t="s">
        <v>159</v>
      </c>
      <c r="F592" s="30" t="s">
        <v>154</v>
      </c>
      <c r="G592" s="31">
        <v>100</v>
      </c>
      <c r="H592" s="59">
        <f>H593</f>
        <v>662.116</v>
      </c>
      <c r="I592" s="59">
        <f>I593</f>
        <v>749.728</v>
      </c>
      <c r="J592" s="59">
        <f>J593</f>
        <v>802.204</v>
      </c>
    </row>
    <row r="593" spans="1:10" ht="30" customHeight="1">
      <c r="A593" s="28"/>
      <c r="B593" s="235" t="s">
        <v>155</v>
      </c>
      <c r="C593" s="30"/>
      <c r="D593" s="30" t="s">
        <v>7</v>
      </c>
      <c r="E593" s="30" t="s">
        <v>159</v>
      </c>
      <c r="F593" s="30" t="s">
        <v>154</v>
      </c>
      <c r="G593" s="30" t="s">
        <v>156</v>
      </c>
      <c r="H593" s="60">
        <f>508.538+153.578</f>
        <v>662.116</v>
      </c>
      <c r="I593" s="60">
        <f>575.828+173.9</f>
        <v>749.728</v>
      </c>
      <c r="J593" s="60">
        <f>616.132+186.072</f>
        <v>802.204</v>
      </c>
    </row>
    <row r="594" spans="1:10" ht="30" customHeight="1">
      <c r="A594" s="28"/>
      <c r="B594" s="150" t="s">
        <v>53</v>
      </c>
      <c r="C594" s="30"/>
      <c r="D594" s="30" t="s">
        <v>7</v>
      </c>
      <c r="E594" s="30" t="s">
        <v>159</v>
      </c>
      <c r="F594" s="30" t="s">
        <v>154</v>
      </c>
      <c r="G594" s="31">
        <v>200</v>
      </c>
      <c r="H594" s="59">
        <f>H595</f>
        <v>382</v>
      </c>
      <c r="I594" s="59">
        <f>I595</f>
        <v>382</v>
      </c>
      <c r="J594" s="59">
        <f>J595</f>
        <v>382</v>
      </c>
    </row>
    <row r="595" spans="1:10" ht="30" customHeight="1">
      <c r="A595" s="28"/>
      <c r="B595" s="235" t="s">
        <v>54</v>
      </c>
      <c r="C595" s="30"/>
      <c r="D595" s="30" t="s">
        <v>7</v>
      </c>
      <c r="E595" s="30" t="s">
        <v>159</v>
      </c>
      <c r="F595" s="30" t="s">
        <v>154</v>
      </c>
      <c r="G595" s="30" t="s">
        <v>55</v>
      </c>
      <c r="H595" s="60">
        <f>5+7+100+200+5+50+15</f>
        <v>382</v>
      </c>
      <c r="I595" s="60">
        <f>5+7+100+200+5+50+15</f>
        <v>382</v>
      </c>
      <c r="J595" s="60">
        <f>5+7+100+200+5+50+15</f>
        <v>382</v>
      </c>
    </row>
    <row r="596" spans="1:10" ht="15" customHeight="1">
      <c r="A596" s="28"/>
      <c r="B596" s="235" t="s">
        <v>81</v>
      </c>
      <c r="C596" s="30"/>
      <c r="D596" s="30" t="s">
        <v>7</v>
      </c>
      <c r="E596" s="30" t="s">
        <v>159</v>
      </c>
      <c r="F596" s="30" t="s">
        <v>154</v>
      </c>
      <c r="G596" s="30" t="s">
        <v>82</v>
      </c>
      <c r="H596" s="60">
        <f>H597</f>
        <v>1</v>
      </c>
      <c r="I596" s="60">
        <f>I597</f>
        <v>1</v>
      </c>
      <c r="J596" s="60">
        <f>J597</f>
        <v>1</v>
      </c>
    </row>
    <row r="597" spans="1:10" ht="15" customHeight="1">
      <c r="A597" s="28"/>
      <c r="B597" s="235" t="s">
        <v>83</v>
      </c>
      <c r="C597" s="30"/>
      <c r="D597" s="30" t="s">
        <v>7</v>
      </c>
      <c r="E597" s="30" t="s">
        <v>159</v>
      </c>
      <c r="F597" s="30" t="s">
        <v>154</v>
      </c>
      <c r="G597" s="30" t="s">
        <v>84</v>
      </c>
      <c r="H597" s="60">
        <v>1</v>
      </c>
      <c r="I597" s="60">
        <v>1</v>
      </c>
      <c r="J597" s="60">
        <v>1</v>
      </c>
    </row>
    <row r="598" spans="1:10" ht="45" customHeight="1" hidden="1">
      <c r="A598" s="28"/>
      <c r="B598" s="235" t="s">
        <v>175</v>
      </c>
      <c r="C598" s="30"/>
      <c r="D598" s="30" t="s">
        <v>7</v>
      </c>
      <c r="E598" s="30" t="s">
        <v>159</v>
      </c>
      <c r="F598" s="30" t="s">
        <v>176</v>
      </c>
      <c r="G598" s="30"/>
      <c r="H598" s="60">
        <f aca="true" t="shared" si="84" ref="H598:J599">H599</f>
        <v>0</v>
      </c>
      <c r="I598" s="60">
        <f t="shared" si="84"/>
        <v>0</v>
      </c>
      <c r="J598" s="60">
        <f t="shared" si="84"/>
        <v>0</v>
      </c>
    </row>
    <row r="599" spans="1:10" ht="15" customHeight="1" hidden="1">
      <c r="A599" s="28"/>
      <c r="B599" s="235" t="s">
        <v>151</v>
      </c>
      <c r="C599" s="30"/>
      <c r="D599" s="30" t="s">
        <v>7</v>
      </c>
      <c r="E599" s="30" t="s">
        <v>159</v>
      </c>
      <c r="F599" s="30" t="s">
        <v>177</v>
      </c>
      <c r="G599" s="31"/>
      <c r="H599" s="59">
        <f t="shared" si="84"/>
        <v>0</v>
      </c>
      <c r="I599" s="59">
        <f t="shared" si="84"/>
        <v>0</v>
      </c>
      <c r="J599" s="59">
        <f t="shared" si="84"/>
        <v>0</v>
      </c>
    </row>
    <row r="600" spans="1:10" ht="30" customHeight="1" hidden="1">
      <c r="A600" s="207"/>
      <c r="B600" s="255" t="s">
        <v>178</v>
      </c>
      <c r="C600" s="209"/>
      <c r="D600" s="209" t="s">
        <v>7</v>
      </c>
      <c r="E600" s="209" t="s">
        <v>159</v>
      </c>
      <c r="F600" s="209" t="s">
        <v>179</v>
      </c>
      <c r="G600" s="210"/>
      <c r="H600" s="211">
        <f>H602</f>
        <v>0</v>
      </c>
      <c r="I600" s="211">
        <f>I602</f>
        <v>0</v>
      </c>
      <c r="J600" s="211">
        <f>J602</f>
        <v>0</v>
      </c>
    </row>
    <row r="601" spans="1:10" ht="60" customHeight="1" hidden="1">
      <c r="A601" s="28"/>
      <c r="B601" s="235" t="s">
        <v>76</v>
      </c>
      <c r="C601" s="30"/>
      <c r="D601" s="30" t="s">
        <v>7</v>
      </c>
      <c r="E601" s="30" t="s">
        <v>159</v>
      </c>
      <c r="F601" s="30" t="s">
        <v>179</v>
      </c>
      <c r="G601" s="31">
        <v>100</v>
      </c>
      <c r="H601" s="59">
        <f>H602</f>
        <v>0</v>
      </c>
      <c r="I601" s="59">
        <f>I602</f>
        <v>0</v>
      </c>
      <c r="J601" s="59">
        <f>J602</f>
        <v>0</v>
      </c>
    </row>
    <row r="602" spans="1:10" ht="30" customHeight="1" hidden="1">
      <c r="A602" s="28"/>
      <c r="B602" s="235" t="s">
        <v>155</v>
      </c>
      <c r="C602" s="30"/>
      <c r="D602" s="30" t="s">
        <v>7</v>
      </c>
      <c r="E602" s="30" t="s">
        <v>159</v>
      </c>
      <c r="F602" s="30" t="s">
        <v>179</v>
      </c>
      <c r="G602" s="30" t="s">
        <v>156</v>
      </c>
      <c r="H602" s="60">
        <v>0</v>
      </c>
      <c r="I602" s="60">
        <v>0</v>
      </c>
      <c r="J602" s="60">
        <v>0</v>
      </c>
    </row>
    <row r="603" spans="1:10" ht="15" customHeight="1" hidden="1">
      <c r="A603" s="35"/>
      <c r="B603" s="271" t="s">
        <v>130</v>
      </c>
      <c r="C603" s="24"/>
      <c r="D603" s="24" t="s">
        <v>7</v>
      </c>
      <c r="E603" s="37" t="s">
        <v>131</v>
      </c>
      <c r="F603" s="23"/>
      <c r="G603" s="24"/>
      <c r="H603" s="57">
        <f>H604</f>
        <v>0</v>
      </c>
      <c r="I603" s="57">
        <f>I604</f>
        <v>0</v>
      </c>
      <c r="J603" s="57">
        <f>J604</f>
        <v>0</v>
      </c>
    </row>
    <row r="604" spans="1:10" ht="45" customHeight="1" hidden="1">
      <c r="A604" s="151"/>
      <c r="B604" s="272" t="s">
        <v>276</v>
      </c>
      <c r="C604" s="152"/>
      <c r="D604" s="152" t="s">
        <v>7</v>
      </c>
      <c r="E604" s="152" t="s">
        <v>131</v>
      </c>
      <c r="F604" s="153" t="s">
        <v>199</v>
      </c>
      <c r="G604" s="152"/>
      <c r="H604" s="154">
        <f>H605</f>
        <v>0</v>
      </c>
      <c r="I604" s="154">
        <f aca="true" t="shared" si="85" ref="I604:J606">I605</f>
        <v>0</v>
      </c>
      <c r="J604" s="154">
        <f t="shared" si="85"/>
        <v>0</v>
      </c>
    </row>
    <row r="605" spans="1:10" ht="15" customHeight="1" hidden="1">
      <c r="A605" s="25"/>
      <c r="B605" s="235" t="s">
        <v>151</v>
      </c>
      <c r="C605" s="26"/>
      <c r="D605" s="30" t="s">
        <v>7</v>
      </c>
      <c r="E605" s="30" t="s">
        <v>131</v>
      </c>
      <c r="F605" s="31" t="s">
        <v>200</v>
      </c>
      <c r="G605" s="26"/>
      <c r="H605" s="59">
        <f>H606</f>
        <v>0</v>
      </c>
      <c r="I605" s="59">
        <f t="shared" si="85"/>
        <v>0</v>
      </c>
      <c r="J605" s="59">
        <f t="shared" si="85"/>
        <v>0</v>
      </c>
    </row>
    <row r="606" spans="1:10" ht="15" customHeight="1" hidden="1">
      <c r="A606" s="25"/>
      <c r="B606" s="235" t="s">
        <v>151</v>
      </c>
      <c r="C606" s="26"/>
      <c r="D606" s="30" t="s">
        <v>7</v>
      </c>
      <c r="E606" s="30" t="s">
        <v>131</v>
      </c>
      <c r="F606" s="31" t="s">
        <v>201</v>
      </c>
      <c r="G606" s="26"/>
      <c r="H606" s="59">
        <f>H607</f>
        <v>0</v>
      </c>
      <c r="I606" s="59">
        <f t="shared" si="85"/>
        <v>0</v>
      </c>
      <c r="J606" s="59">
        <f t="shared" si="85"/>
        <v>0</v>
      </c>
    </row>
    <row r="607" spans="1:10" ht="30" customHeight="1" hidden="1">
      <c r="A607" s="207"/>
      <c r="B607" s="255" t="s">
        <v>361</v>
      </c>
      <c r="C607" s="209"/>
      <c r="D607" s="209" t="s">
        <v>7</v>
      </c>
      <c r="E607" s="209" t="s">
        <v>131</v>
      </c>
      <c r="F607" s="209" t="s">
        <v>362</v>
      </c>
      <c r="G607" s="209"/>
      <c r="H607" s="215">
        <f>H608</f>
        <v>0</v>
      </c>
      <c r="I607" s="215">
        <f>I608</f>
        <v>0</v>
      </c>
      <c r="J607" s="215">
        <f>J608</f>
        <v>0</v>
      </c>
    </row>
    <row r="608" spans="1:10" ht="60" customHeight="1" hidden="1">
      <c r="A608" s="28"/>
      <c r="B608" s="235" t="s">
        <v>76</v>
      </c>
      <c r="C608" s="30"/>
      <c r="D608" s="30" t="s">
        <v>7</v>
      </c>
      <c r="E608" s="30" t="s">
        <v>131</v>
      </c>
      <c r="F608" s="30" t="s">
        <v>362</v>
      </c>
      <c r="G608" s="30" t="s">
        <v>77</v>
      </c>
      <c r="H608" s="60">
        <f>H609</f>
        <v>0</v>
      </c>
      <c r="I608" s="60">
        <f>I609</f>
        <v>0</v>
      </c>
      <c r="J608" s="60">
        <f>J609</f>
        <v>0</v>
      </c>
    </row>
    <row r="609" spans="1:10" ht="30" customHeight="1" hidden="1">
      <c r="A609" s="28"/>
      <c r="B609" s="235" t="s">
        <v>155</v>
      </c>
      <c r="C609" s="30"/>
      <c r="D609" s="30" t="s">
        <v>7</v>
      </c>
      <c r="E609" s="30" t="s">
        <v>131</v>
      </c>
      <c r="F609" s="30" t="s">
        <v>362</v>
      </c>
      <c r="G609" s="30" t="s">
        <v>156</v>
      </c>
      <c r="H609" s="60">
        <v>0</v>
      </c>
      <c r="I609" s="60">
        <v>0</v>
      </c>
      <c r="J609" s="60">
        <v>0</v>
      </c>
    </row>
    <row r="610" spans="1:11" s="8" customFormat="1" ht="15" customHeight="1">
      <c r="A610" s="429" t="s">
        <v>236</v>
      </c>
      <c r="B610" s="430"/>
      <c r="C610" s="430"/>
      <c r="D610" s="430"/>
      <c r="E610" s="430"/>
      <c r="F610" s="430"/>
      <c r="G610" s="431"/>
      <c r="H610" s="76">
        <f>H24+H569+H578</f>
        <v>214084.31235999998</v>
      </c>
      <c r="I610" s="76">
        <f>I24+I569+I578</f>
        <v>117471.17640000001</v>
      </c>
      <c r="J610" s="76">
        <f>J24+J569+J578</f>
        <v>104746.451</v>
      </c>
      <c r="K610" s="77"/>
    </row>
    <row r="611" ht="12.75">
      <c r="J611" s="53"/>
    </row>
    <row r="612" ht="12.75">
      <c r="J612" s="53"/>
    </row>
    <row r="613" ht="12.75">
      <c r="J613" s="53"/>
    </row>
    <row r="614" ht="12.75">
      <c r="J614" s="53"/>
    </row>
    <row r="615" ht="12.75">
      <c r="J615" s="53"/>
    </row>
    <row r="616" ht="12.75">
      <c r="J616" s="53"/>
    </row>
    <row r="617" ht="12.75">
      <c r="J617" s="53"/>
    </row>
    <row r="618" ht="12.75">
      <c r="J618" s="53"/>
    </row>
    <row r="619" ht="12.75">
      <c r="J619" s="53"/>
    </row>
    <row r="620" ht="12.75">
      <c r="J620" s="53"/>
    </row>
    <row r="621" ht="12.75">
      <c r="J621" s="53"/>
    </row>
    <row r="622" ht="12.75">
      <c r="J622" s="53"/>
    </row>
    <row r="623" ht="12.75">
      <c r="J623" s="53"/>
    </row>
    <row r="624" ht="12.75">
      <c r="J624" s="53"/>
    </row>
    <row r="625" ht="12.75">
      <c r="J625" s="53"/>
    </row>
    <row r="626" ht="12.75">
      <c r="J626" s="53"/>
    </row>
    <row r="627" ht="12.75">
      <c r="J627" s="53"/>
    </row>
    <row r="628" ht="12.75">
      <c r="J628" s="53"/>
    </row>
    <row r="629" ht="12.75">
      <c r="J629" s="53"/>
    </row>
    <row r="630" ht="12.75">
      <c r="J630" s="53"/>
    </row>
    <row r="631" ht="12.75">
      <c r="J631" s="53"/>
    </row>
    <row r="632" ht="12.75">
      <c r="J632" s="53"/>
    </row>
    <row r="633" ht="12.75">
      <c r="J633" s="53"/>
    </row>
    <row r="634" ht="12.75">
      <c r="J634" s="53"/>
    </row>
    <row r="635" ht="12.75">
      <c r="J635" s="53"/>
    </row>
    <row r="636" ht="12.75">
      <c r="J636" s="53"/>
    </row>
    <row r="637" ht="12.75">
      <c r="J637" s="53"/>
    </row>
    <row r="638" ht="12.75">
      <c r="J638" s="53"/>
    </row>
    <row r="639" ht="12.75">
      <c r="J639" s="53"/>
    </row>
    <row r="640" ht="12.75">
      <c r="J640" s="53"/>
    </row>
    <row r="641" ht="12.75">
      <c r="J641" s="53"/>
    </row>
    <row r="642" ht="12.75">
      <c r="J642" s="53"/>
    </row>
    <row r="643" ht="12.75">
      <c r="J643" s="53"/>
    </row>
    <row r="644" ht="12.75">
      <c r="J644" s="53"/>
    </row>
    <row r="645" ht="12.75">
      <c r="J645" s="53"/>
    </row>
    <row r="646" ht="12.75">
      <c r="J646" s="53"/>
    </row>
    <row r="647" ht="12.75">
      <c r="J647" s="53"/>
    </row>
    <row r="648" ht="12.75">
      <c r="J648" s="53"/>
    </row>
    <row r="649" ht="12.75">
      <c r="J649" s="53"/>
    </row>
  </sheetData>
  <sheetProtection/>
  <mergeCells count="22">
    <mergeCell ref="A1:J1"/>
    <mergeCell ref="A2:J2"/>
    <mergeCell ref="A3:J3"/>
    <mergeCell ref="A4:J4"/>
    <mergeCell ref="A5:J5"/>
    <mergeCell ref="A9:J9"/>
    <mergeCell ref="A10:J10"/>
    <mergeCell ref="A11:J11"/>
    <mergeCell ref="A610:G610"/>
    <mergeCell ref="A18:J18"/>
    <mergeCell ref="H21:J21"/>
    <mergeCell ref="A21:A22"/>
    <mergeCell ref="B21:B22"/>
    <mergeCell ref="A12:J12"/>
    <mergeCell ref="C21:C22"/>
    <mergeCell ref="D21:D22"/>
    <mergeCell ref="E21:E22"/>
    <mergeCell ref="G21:G22"/>
    <mergeCell ref="F21:F22"/>
    <mergeCell ref="A19:J19"/>
    <mergeCell ref="A13:J13"/>
    <mergeCell ref="A17:J17"/>
  </mergeCells>
  <printOptions/>
  <pageMargins left="0.7874015748031497" right="0.2362204724409449" top="0.7874015748031497" bottom="0.3937007874015748" header="0" footer="0"/>
  <pageSetup horizontalDpi="600" verticalDpi="600" orientation="portrait" paperSize="9" scale="63" r:id="rId3"/>
  <rowBreaks count="6" manualBreakCount="6">
    <brk id="49" max="9" man="1"/>
    <brk id="91" max="9" man="1"/>
    <brk id="147" max="9" man="1"/>
    <brk id="203" max="255" man="1"/>
    <brk id="253" max="255" man="1"/>
    <brk id="331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SheetLayoutView="100" zoomScalePageLayoutView="0" workbookViewId="0" topLeftCell="A1">
      <selection activeCell="A1" sqref="A1:I1"/>
    </sheetView>
  </sheetViews>
  <sheetFormatPr defaultColWidth="9.140625" defaultRowHeight="12.75"/>
  <cols>
    <col min="1" max="1" width="7.00390625" style="0" customWidth="1"/>
    <col min="2" max="2" width="20.140625" style="0" customWidth="1"/>
    <col min="3" max="3" width="15.421875" style="0" customWidth="1"/>
    <col min="4" max="4" width="20.00390625" style="0" customWidth="1"/>
    <col min="5" max="5" width="33.8515625" style="0" customWidth="1"/>
    <col min="6" max="6" width="14.7109375" style="0" customWidth="1"/>
    <col min="7" max="9" width="11.7109375" style="0" customWidth="1"/>
  </cols>
  <sheetData>
    <row r="1" spans="1:9" ht="15" customHeight="1">
      <c r="A1" s="428" t="s">
        <v>363</v>
      </c>
      <c r="B1" s="428"/>
      <c r="C1" s="428"/>
      <c r="D1" s="428"/>
      <c r="E1" s="428"/>
      <c r="F1" s="428"/>
      <c r="G1" s="428"/>
      <c r="H1" s="428"/>
      <c r="I1" s="428"/>
    </row>
    <row r="2" spans="1:9" ht="15" customHeight="1">
      <c r="A2" s="428" t="s">
        <v>32</v>
      </c>
      <c r="B2" s="428"/>
      <c r="C2" s="428"/>
      <c r="D2" s="428"/>
      <c r="E2" s="428"/>
      <c r="F2" s="428"/>
      <c r="G2" s="428"/>
      <c r="H2" s="428"/>
      <c r="I2" s="428"/>
    </row>
    <row r="3" spans="1:9" ht="15" customHeight="1">
      <c r="A3" s="428" t="s">
        <v>33</v>
      </c>
      <c r="B3" s="428"/>
      <c r="C3" s="428"/>
      <c r="D3" s="428"/>
      <c r="E3" s="428"/>
      <c r="F3" s="428"/>
      <c r="G3" s="428"/>
      <c r="H3" s="428"/>
      <c r="I3" s="428"/>
    </row>
    <row r="4" spans="1:9" ht="15" customHeight="1">
      <c r="A4" s="428" t="s">
        <v>34</v>
      </c>
      <c r="B4" s="428"/>
      <c r="C4" s="428"/>
      <c r="D4" s="428"/>
      <c r="E4" s="428"/>
      <c r="F4" s="428"/>
      <c r="G4" s="428"/>
      <c r="H4" s="428"/>
      <c r="I4" s="428"/>
    </row>
    <row r="5" spans="1:9" ht="15" customHeight="1">
      <c r="A5" s="428" t="s">
        <v>675</v>
      </c>
      <c r="B5" s="428"/>
      <c r="C5" s="428"/>
      <c r="D5" s="428"/>
      <c r="E5" s="428"/>
      <c r="F5" s="428"/>
      <c r="G5" s="428"/>
      <c r="H5" s="428"/>
      <c r="I5" s="428"/>
    </row>
    <row r="6" ht="15" customHeight="1"/>
    <row r="7" ht="15" customHeight="1"/>
    <row r="8" ht="15" customHeight="1"/>
    <row r="9" spans="1:9" ht="15" customHeight="1">
      <c r="A9" s="428" t="s">
        <v>650</v>
      </c>
      <c r="B9" s="428"/>
      <c r="C9" s="428"/>
      <c r="D9" s="428"/>
      <c r="E9" s="428"/>
      <c r="F9" s="428"/>
      <c r="G9" s="428"/>
      <c r="H9" s="428"/>
      <c r="I9" s="428"/>
    </row>
    <row r="10" spans="1:9" ht="15" customHeight="1">
      <c r="A10" s="428" t="s">
        <v>32</v>
      </c>
      <c r="B10" s="428"/>
      <c r="C10" s="428"/>
      <c r="D10" s="428"/>
      <c r="E10" s="428"/>
      <c r="F10" s="428"/>
      <c r="G10" s="428"/>
      <c r="H10" s="428"/>
      <c r="I10" s="428"/>
    </row>
    <row r="11" spans="1:9" ht="15" customHeight="1">
      <c r="A11" s="428" t="s">
        <v>33</v>
      </c>
      <c r="B11" s="428"/>
      <c r="C11" s="428"/>
      <c r="D11" s="428"/>
      <c r="E11" s="428"/>
      <c r="F11" s="428"/>
      <c r="G11" s="428"/>
      <c r="H11" s="428"/>
      <c r="I11" s="428"/>
    </row>
    <row r="12" spans="1:9" ht="15" customHeight="1">
      <c r="A12" s="428" t="s">
        <v>34</v>
      </c>
      <c r="B12" s="428"/>
      <c r="C12" s="428"/>
      <c r="D12" s="428"/>
      <c r="E12" s="428"/>
      <c r="F12" s="428"/>
      <c r="G12" s="428"/>
      <c r="H12" s="428"/>
      <c r="I12" s="428"/>
    </row>
    <row r="13" spans="1:9" ht="15" customHeight="1">
      <c r="A13" s="428" t="s">
        <v>537</v>
      </c>
      <c r="B13" s="428"/>
      <c r="C13" s="428"/>
      <c r="D13" s="428"/>
      <c r="E13" s="428"/>
      <c r="F13" s="428"/>
      <c r="G13" s="428"/>
      <c r="H13" s="428"/>
      <c r="I13" s="428"/>
    </row>
    <row r="14" ht="15" customHeight="1"/>
    <row r="15" ht="15" customHeight="1"/>
    <row r="16" ht="15" customHeight="1"/>
    <row r="17" spans="1:9" ht="30" customHeight="1">
      <c r="A17" s="369"/>
      <c r="B17" s="446" t="s">
        <v>651</v>
      </c>
      <c r="C17" s="446"/>
      <c r="D17" s="446"/>
      <c r="E17" s="446"/>
      <c r="F17" s="446"/>
      <c r="G17" s="446"/>
      <c r="H17" s="446"/>
      <c r="I17" s="446"/>
    </row>
    <row r="18" ht="15" customHeight="1"/>
    <row r="19" spans="1:9" ht="60" customHeight="1">
      <c r="A19" s="370" t="s">
        <v>37</v>
      </c>
      <c r="B19" s="370" t="s">
        <v>652</v>
      </c>
      <c r="C19" s="370" t="s">
        <v>653</v>
      </c>
      <c r="D19" s="370" t="s">
        <v>654</v>
      </c>
      <c r="E19" s="370" t="s">
        <v>655</v>
      </c>
      <c r="F19" s="370" t="s">
        <v>674</v>
      </c>
      <c r="G19" s="370" t="s">
        <v>656</v>
      </c>
      <c r="H19" s="370" t="s">
        <v>657</v>
      </c>
      <c r="I19" s="370" t="s">
        <v>658</v>
      </c>
    </row>
    <row r="20" spans="1:9" ht="105" customHeight="1" hidden="1">
      <c r="A20" s="438">
        <v>1</v>
      </c>
      <c r="B20" s="438" t="s">
        <v>273</v>
      </c>
      <c r="C20" s="438" t="s">
        <v>41</v>
      </c>
      <c r="D20" s="438" t="s">
        <v>41</v>
      </c>
      <c r="E20" s="447" t="s">
        <v>659</v>
      </c>
      <c r="F20" s="443" t="s">
        <v>660</v>
      </c>
      <c r="G20" s="445">
        <v>0</v>
      </c>
      <c r="H20" s="445">
        <v>0</v>
      </c>
      <c r="I20" s="445">
        <v>0</v>
      </c>
    </row>
    <row r="21" spans="1:9" ht="105" customHeight="1" hidden="1">
      <c r="A21" s="439"/>
      <c r="B21" s="439"/>
      <c r="C21" s="439"/>
      <c r="D21" s="439"/>
      <c r="E21" s="448"/>
      <c r="F21" s="444"/>
      <c r="G21" s="445"/>
      <c r="H21" s="445"/>
      <c r="I21" s="445"/>
    </row>
    <row r="22" spans="1:9" ht="210" customHeight="1" hidden="1">
      <c r="A22" s="421"/>
      <c r="B22" s="421"/>
      <c r="C22" s="421"/>
      <c r="D22" s="421"/>
      <c r="E22" s="372" t="s">
        <v>661</v>
      </c>
      <c r="F22" s="373" t="s">
        <v>662</v>
      </c>
      <c r="G22" s="371">
        <v>0</v>
      </c>
      <c r="H22" s="371">
        <v>0</v>
      </c>
      <c r="I22" s="371">
        <v>0</v>
      </c>
    </row>
    <row r="23" spans="1:9" ht="15" customHeight="1" hidden="1">
      <c r="A23" s="433" t="s">
        <v>663</v>
      </c>
      <c r="B23" s="434"/>
      <c r="C23" s="434"/>
      <c r="D23" s="434"/>
      <c r="E23" s="435"/>
      <c r="F23" s="374"/>
      <c r="G23" s="375">
        <f>G20+G21+G22</f>
        <v>0</v>
      </c>
      <c r="H23" s="375">
        <f>H20+H21+H22</f>
        <v>0</v>
      </c>
      <c r="I23" s="375">
        <f>I20+I21+I22</f>
        <v>0</v>
      </c>
    </row>
    <row r="24" spans="1:9" ht="90" customHeight="1" hidden="1">
      <c r="A24" s="438"/>
      <c r="B24" s="438" t="s">
        <v>273</v>
      </c>
      <c r="C24" s="438" t="s">
        <v>41</v>
      </c>
      <c r="D24" s="438" t="s">
        <v>41</v>
      </c>
      <c r="E24" s="150" t="s">
        <v>664</v>
      </c>
      <c r="F24" s="150"/>
      <c r="G24" s="376">
        <v>0</v>
      </c>
      <c r="H24" s="376">
        <v>0</v>
      </c>
      <c r="I24" s="376">
        <v>0</v>
      </c>
    </row>
    <row r="25" spans="1:9" ht="105" customHeight="1" hidden="1">
      <c r="A25" s="400"/>
      <c r="B25" s="400"/>
      <c r="C25" s="400"/>
      <c r="D25" s="400"/>
      <c r="E25" s="150" t="s">
        <v>665</v>
      </c>
      <c r="F25" s="377" t="s">
        <v>666</v>
      </c>
      <c r="G25" s="378">
        <v>0</v>
      </c>
      <c r="H25" s="378">
        <v>0</v>
      </c>
      <c r="I25" s="378">
        <v>0</v>
      </c>
    </row>
    <row r="26" spans="1:9" ht="90" customHeight="1" hidden="1">
      <c r="A26" s="401"/>
      <c r="B26" s="401"/>
      <c r="C26" s="401"/>
      <c r="D26" s="401"/>
      <c r="E26" s="150" t="s">
        <v>667</v>
      </c>
      <c r="F26" s="150"/>
      <c r="G26" s="376">
        <v>0</v>
      </c>
      <c r="H26" s="376">
        <v>0</v>
      </c>
      <c r="I26" s="376">
        <v>0</v>
      </c>
    </row>
    <row r="27" spans="1:9" ht="15" customHeight="1" hidden="1">
      <c r="A27" s="433" t="s">
        <v>663</v>
      </c>
      <c r="B27" s="434"/>
      <c r="C27" s="434"/>
      <c r="D27" s="434"/>
      <c r="E27" s="435"/>
      <c r="F27" s="374"/>
      <c r="G27" s="375">
        <f>G24+G25+G26</f>
        <v>0</v>
      </c>
      <c r="H27" s="375">
        <f>H24+H25+H26</f>
        <v>0</v>
      </c>
      <c r="I27" s="375">
        <f>I24+I25+I26</f>
        <v>0</v>
      </c>
    </row>
    <row r="28" spans="1:9" ht="90" customHeight="1">
      <c r="A28" s="438">
        <v>1</v>
      </c>
      <c r="B28" s="438" t="s">
        <v>273</v>
      </c>
      <c r="C28" s="438" t="s">
        <v>41</v>
      </c>
      <c r="D28" s="438" t="s">
        <v>41</v>
      </c>
      <c r="E28" s="440" t="s">
        <v>668</v>
      </c>
      <c r="F28" s="399" t="s">
        <v>669</v>
      </c>
      <c r="G28" s="437">
        <f>1000+500</f>
        <v>1500</v>
      </c>
      <c r="H28" s="437">
        <v>0</v>
      </c>
      <c r="I28" s="437">
        <v>0</v>
      </c>
    </row>
    <row r="29" spans="1:9" ht="90" customHeight="1">
      <c r="A29" s="439"/>
      <c r="B29" s="439"/>
      <c r="C29" s="439"/>
      <c r="D29" s="439"/>
      <c r="E29" s="441"/>
      <c r="F29" s="436"/>
      <c r="G29" s="436"/>
      <c r="H29" s="436"/>
      <c r="I29" s="436"/>
    </row>
    <row r="30" spans="1:9" ht="90" customHeight="1">
      <c r="A30" s="421"/>
      <c r="B30" s="421"/>
      <c r="C30" s="421"/>
      <c r="D30" s="421"/>
      <c r="E30" s="442"/>
      <c r="F30" s="421"/>
      <c r="G30" s="421"/>
      <c r="H30" s="421"/>
      <c r="I30" s="421"/>
    </row>
    <row r="31" spans="1:9" ht="15" customHeight="1">
      <c r="A31" s="433" t="s">
        <v>663</v>
      </c>
      <c r="B31" s="434"/>
      <c r="C31" s="434"/>
      <c r="D31" s="434"/>
      <c r="E31" s="435"/>
      <c r="F31" s="374"/>
      <c r="G31" s="375">
        <f>G28+G29+G30</f>
        <v>1500</v>
      </c>
      <c r="H31" s="375">
        <f>H28+H29+H30</f>
        <v>0</v>
      </c>
      <c r="I31" s="375">
        <f>I28+I29+I30</f>
        <v>0</v>
      </c>
    </row>
    <row r="32" spans="1:9" ht="132" customHeight="1">
      <c r="A32" s="379">
        <v>2</v>
      </c>
      <c r="B32" s="380" t="s">
        <v>260</v>
      </c>
      <c r="C32" s="380" t="s">
        <v>41</v>
      </c>
      <c r="D32" s="380" t="s">
        <v>41</v>
      </c>
      <c r="E32" s="361" t="s">
        <v>670</v>
      </c>
      <c r="F32" s="380">
        <v>2023</v>
      </c>
      <c r="G32" s="381">
        <f>(20.50257+2029.75443)+6.24955+618.70544</f>
        <v>2675.21199</v>
      </c>
      <c r="H32" s="381">
        <v>0</v>
      </c>
      <c r="I32" s="381">
        <v>0</v>
      </c>
    </row>
    <row r="33" spans="1:9" ht="15" customHeight="1">
      <c r="A33" s="433" t="s">
        <v>663</v>
      </c>
      <c r="B33" s="434"/>
      <c r="C33" s="434"/>
      <c r="D33" s="434"/>
      <c r="E33" s="435"/>
      <c r="F33" s="374"/>
      <c r="G33" s="375">
        <f>G32</f>
        <v>2675.21199</v>
      </c>
      <c r="H33" s="375">
        <f>H32</f>
        <v>0</v>
      </c>
      <c r="I33" s="375">
        <f>I32</f>
        <v>0</v>
      </c>
    </row>
    <row r="34" spans="1:9" ht="135" customHeight="1">
      <c r="A34" s="379">
        <v>3</v>
      </c>
      <c r="B34" s="380" t="s">
        <v>270</v>
      </c>
      <c r="C34" s="380" t="s">
        <v>41</v>
      </c>
      <c r="D34" s="380" t="s">
        <v>41</v>
      </c>
      <c r="E34" s="361" t="s">
        <v>673</v>
      </c>
      <c r="F34" s="380" t="s">
        <v>671</v>
      </c>
      <c r="G34" s="381">
        <f>5434.97494+281.64172+30647.47654-1019.31728+17.63262+9735.97511</f>
        <v>45098.383649999996</v>
      </c>
      <c r="H34" s="381">
        <v>0</v>
      </c>
      <c r="I34" s="381">
        <v>0</v>
      </c>
    </row>
    <row r="35" spans="1:9" ht="15" customHeight="1">
      <c r="A35" s="433" t="s">
        <v>663</v>
      </c>
      <c r="B35" s="434"/>
      <c r="C35" s="434"/>
      <c r="D35" s="434"/>
      <c r="E35" s="435"/>
      <c r="F35" s="374"/>
      <c r="G35" s="375">
        <f>G34</f>
        <v>45098.383649999996</v>
      </c>
      <c r="H35" s="375">
        <f>H34</f>
        <v>0</v>
      </c>
      <c r="I35" s="375">
        <f>I34</f>
        <v>0</v>
      </c>
    </row>
    <row r="36" spans="1:9" ht="15" customHeight="1">
      <c r="A36" s="433" t="s">
        <v>672</v>
      </c>
      <c r="B36" s="434"/>
      <c r="C36" s="434"/>
      <c r="D36" s="434"/>
      <c r="E36" s="435"/>
      <c r="F36" s="374"/>
      <c r="G36" s="375">
        <f>G23+G27+G31+G33+G35</f>
        <v>49273.59564</v>
      </c>
      <c r="H36" s="375">
        <f>H23+H27+H31+H33+H35</f>
        <v>0</v>
      </c>
      <c r="I36" s="375">
        <f>I23+I27+I31+I33+I35</f>
        <v>0</v>
      </c>
    </row>
  </sheetData>
  <sheetProtection/>
  <mergeCells count="39">
    <mergeCell ref="A1:I1"/>
    <mergeCell ref="A2:I2"/>
    <mergeCell ref="A3:I3"/>
    <mergeCell ref="A4:I4"/>
    <mergeCell ref="A5:I5"/>
    <mergeCell ref="A9:I9"/>
    <mergeCell ref="A10:I10"/>
    <mergeCell ref="A11:I11"/>
    <mergeCell ref="A12:I12"/>
    <mergeCell ref="A13:I13"/>
    <mergeCell ref="B17:I17"/>
    <mergeCell ref="A20:A22"/>
    <mergeCell ref="B20:B22"/>
    <mergeCell ref="C20:C22"/>
    <mergeCell ref="D20:D22"/>
    <mergeCell ref="E20:E21"/>
    <mergeCell ref="F20:F21"/>
    <mergeCell ref="G20:G21"/>
    <mergeCell ref="H20:H21"/>
    <mergeCell ref="I20:I21"/>
    <mergeCell ref="A23:E23"/>
    <mergeCell ref="A24:A26"/>
    <mergeCell ref="B24:B26"/>
    <mergeCell ref="C24:C26"/>
    <mergeCell ref="D24:D26"/>
    <mergeCell ref="A27:E27"/>
    <mergeCell ref="A28:A30"/>
    <mergeCell ref="B28:B30"/>
    <mergeCell ref="C28:C30"/>
    <mergeCell ref="D28:D30"/>
    <mergeCell ref="E28:E30"/>
    <mergeCell ref="A35:E35"/>
    <mergeCell ref="A36:E36"/>
    <mergeCell ref="F28:F30"/>
    <mergeCell ref="G28:G30"/>
    <mergeCell ref="H28:H30"/>
    <mergeCell ref="I28:I30"/>
    <mergeCell ref="A31:E31"/>
    <mergeCell ref="A33:E33"/>
  </mergeCells>
  <printOptions/>
  <pageMargins left="0.7" right="0.7" top="0.75" bottom="0.75" header="0.3" footer="0.3"/>
  <pageSetup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2023-04-21T07:43:46Z</cp:lastPrinted>
  <dcterms:created xsi:type="dcterms:W3CDTF">1996-10-08T23:32:33Z</dcterms:created>
  <dcterms:modified xsi:type="dcterms:W3CDTF">2023-11-28T11:37:48Z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1049-10.1.0.5657</vt:lpwstr>
  </property>
  <property fmtid="{D5CDD505-2E9C-101B-9397-08002B2CF9AE}" pid="3" name="KSOReadingLayout">
    <vt:bool>false</vt:bool>
  </property>
</Properties>
</file>