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95" tabRatio="936" activeTab="0"/>
  </bookViews>
  <sheets>
    <sheet name="Доходы 2020" sheetId="1" r:id="rId1"/>
    <sheet name="Программы 2020" sheetId="2" r:id="rId2"/>
    <sheet name="Ведомственная 2020" sheetId="3" r:id="rId3"/>
    <sheet name="Источники 2020" sheetId="4" r:id="rId4"/>
  </sheets>
  <definedNames>
    <definedName name="_xlnm.Print_Area" localSheetId="1">'Программы 2020'!$A$9:$G$491</definedName>
  </definedNames>
  <calcPr fullCalcOnLoad="1"/>
</workbook>
</file>

<file path=xl/sharedStrings.xml><?xml version="1.0" encoding="utf-8"?>
<sst xmlns="http://schemas.openxmlformats.org/spreadsheetml/2006/main" count="3655" uniqueCount="577">
  <si>
    <t>Код Гл Распор</t>
  </si>
  <si>
    <t>Рз раздел</t>
  </si>
  <si>
    <t>ПР            под-раздел</t>
  </si>
  <si>
    <t>Совет депутатов Ульяновского городского поселения Тосненского района Ленинградской области</t>
  </si>
  <si>
    <t>1.1</t>
  </si>
  <si>
    <t>Общегосударственные вопросы</t>
  </si>
  <si>
    <t>0100</t>
  </si>
  <si>
    <t>2.1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</si>
  <si>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</si>
  <si>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</si>
  <si>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</si>
  <si>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</si>
  <si>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</si>
  <si>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</si>
  <si>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</si>
  <si>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</si>
  <si>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</si>
  <si>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810</t>
  </si>
  <si>
    <t>132  01 14250</t>
  </si>
  <si>
    <t>Образование</t>
  </si>
  <si>
    <t>0700</t>
  </si>
  <si>
    <t>Культура и кинематография</t>
  </si>
  <si>
    <t>0800</t>
  </si>
  <si>
    <t>Социальная политика</t>
  </si>
  <si>
    <t>1000</t>
  </si>
  <si>
    <t>Основное мероприятие "Социальная поддержка отдельных категорий граждан"</t>
  </si>
  <si>
    <t>1100</t>
  </si>
  <si>
    <t>Средства массовой информации</t>
  </si>
  <si>
    <t>1200</t>
  </si>
  <si>
    <t>МУ "Управление жилищного хозяйства и благоустройства"</t>
  </si>
  <si>
    <t>МКУК "ТКЦ "Саблино"</t>
  </si>
  <si>
    <t>Приложение № 1</t>
  </si>
  <si>
    <t>к решению Совета депутатов</t>
  </si>
  <si>
    <t>Ульяновского городского поселения</t>
  </si>
  <si>
    <t>Тосненского района Ленинградской области</t>
  </si>
  <si>
    <t xml:space="preserve"> </t>
  </si>
  <si>
    <t>№ п/п</t>
  </si>
  <si>
    <t>1</t>
  </si>
  <si>
    <t>2</t>
  </si>
  <si>
    <t>013</t>
  </si>
  <si>
    <t>Администрация Ульяновского городского поселения Тосненского района Ленинградской области</t>
  </si>
  <si>
    <t xml:space="preserve">(муниципальным программам Ульяновского городского поселения и непрограммным направлениям </t>
  </si>
  <si>
    <t>Наименование статьи расходов</t>
  </si>
  <si>
    <t>ЦСР целевая статья</t>
  </si>
  <si>
    <t>ВР       вид расхода</t>
  </si>
  <si>
    <t>Рз ПР раздел подраздел</t>
  </si>
  <si>
    <t>МУНИЦИПАЛЬНЫЕ ПРОГРАММЫ</t>
  </si>
  <si>
    <t>Муниципальная программа "Развитие физической культуры и спорта в Ульяновском городском поселении Тосненского района Ленинградской области на 2017-2020 годы"</t>
  </si>
  <si>
    <t>04 0 00 00000</t>
  </si>
  <si>
    <t>Основное мероприятие "Развитие физической культуры и спорта"</t>
  </si>
  <si>
    <t>04 0 01 00000</t>
  </si>
  <si>
    <t>Организация и проведение физкультурных спортивно-массовых мероприятий</t>
  </si>
  <si>
    <t>04 0 01 13300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</si>
  <si>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</si>
  <si>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</si>
  <si>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240</t>
  </si>
  <si>
    <t>Физическая культура</t>
  </si>
  <si>
    <t>1101</t>
  </si>
  <si>
    <t>06 0 00 00000</t>
  </si>
  <si>
    <t/>
  </si>
  <si>
    <t>Основное мероприятие "Оказание поддержки гражданам, пострадавшим в результате пожара муниципального жилищного фонда"</t>
  </si>
  <si>
    <t>Капитальные вложения в объекты государственной (муниципальной) собственности</t>
  </si>
  <si>
    <t>Бюджетные инвестиции</t>
  </si>
  <si>
    <t>410</t>
  </si>
  <si>
    <t>Жилищное хозяйство</t>
  </si>
  <si>
    <t>0501</t>
  </si>
  <si>
    <t>400</t>
  </si>
  <si>
    <t>Подпрограмма "Проведение капитального ремонта многоквартирных домов, расположенных на территории Ульяновского городского поселения"</t>
  </si>
  <si>
    <t>06 2 00 00000</t>
  </si>
  <si>
    <t>Основное мероприятие "Капитальный ремонт муниципального жилищного фонда"</t>
  </si>
  <si>
    <t>06 2 01 00000</t>
  </si>
  <si>
    <t>Обеспечение мероприятий по капитальному ремонту многоквартирных домов</t>
  </si>
  <si>
    <t>200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</si>
  <si>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</si>
  <si>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</si>
  <si>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
государственных (муниципальных) учреждений)</t>
  </si>
  <si>
    <t>630</t>
  </si>
  <si>
    <t>Подпрограмма "Переселение граждан из аварийного жилищного фонда Ульяновского городского поселения"</t>
  </si>
  <si>
    <t>06 3 00 00000</t>
  </si>
  <si>
    <t xml:space="preserve">Основное мероприятия "Переселение граждан из аварийного жилищного фонда" </t>
  </si>
  <si>
    <t>06 3 01 00000</t>
  </si>
  <si>
    <t>Приобретение объектов недвижимого имущества для переселения граждан из аварийного жилищного фонда</t>
  </si>
  <si>
    <t>Обеспечение мероприятий по переселению граждан из аварийного жилищного фонда</t>
  </si>
  <si>
    <t>07 0 00 00000</t>
  </si>
  <si>
    <t>Основное мероприятие "Развитие культуры на территории поселения"</t>
  </si>
  <si>
    <t>07 0 01 00000</t>
  </si>
  <si>
    <t>Расходы на обеспечение деятельности муниципальных казенных учреждений</t>
  </si>
  <si>
    <t>07 0 01 00160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</si>
  <si>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</si>
  <si>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</si>
  <si>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</si>
  <si>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Культура</t>
  </si>
  <si>
    <t>0801</t>
  </si>
  <si>
    <t>Иные бюджетные ассигнования</t>
  </si>
  <si>
    <t>800</t>
  </si>
  <si>
    <t>Уплата налогов, сборов и иных платежей</t>
  </si>
  <si>
    <t>850</t>
  </si>
  <si>
    <t>110</t>
  </si>
  <si>
    <t>08 0 00 00000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</si>
  <si>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</t>
  </si>
  <si>
    <t>08 1 00 00000</t>
  </si>
  <si>
    <t xml:space="preserve"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 </t>
  </si>
  <si>
    <t>08 1 01 00000</t>
  </si>
  <si>
    <t xml:space="preserve">Мероприятия по обеспечению предупреждения и ликвидации последствий чрезвычайных ситуаций и стихийных бедствий </t>
  </si>
  <si>
    <t>08 1 01 11570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</si>
  <si>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</si>
  <si>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</si>
  <si>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Основное мероприятие "Обеспечения пожарной безопасности" </t>
  </si>
  <si>
    <t>08 1 02 00000</t>
  </si>
  <si>
    <t xml:space="preserve">Мероприятия в области пожарной безопасности </t>
  </si>
  <si>
    <t>08 1 02 11620</t>
  </si>
  <si>
    <t>Подпрограмма "Профилактика терроризма и экстремизма, минимизация и (или) ликвидация последствий проявления терроризма и экстремизма на территории Ульяновского городского поселения Тосненского района Ленинградской области"</t>
  </si>
  <si>
    <t>08 2 00 00000</t>
  </si>
  <si>
    <t>Другие вопросы в области национальной безопасности и правоохранительной деятельности</t>
  </si>
  <si>
    <t>0314</t>
  </si>
  <si>
    <t>Основное мероприятие "Противодействие распространению идеологии терроризма и экстремизма. Совершенствование системы информационного противодействия терроризму и экстремизму"</t>
  </si>
  <si>
    <t>Муниципальная программа "Социальная поддержка граждан на территории Ульяновского городского поселения Тосненского района Ленинградской области на 2017-2019 годы"</t>
  </si>
  <si>
    <t>09 0 00 00000</t>
  </si>
  <si>
    <t>09 0 01 00000</t>
  </si>
  <si>
    <t>Мероприятия в области социальной политики</t>
  </si>
  <si>
    <t>09 0 01 12730</t>
  </si>
  <si>
    <t>Социальное обеспечение населения</t>
  </si>
  <si>
    <t>10 0 00 00000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</si>
  <si>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</si>
  <si>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>10 0 01 00000</t>
  </si>
  <si>
    <t>Мероприятия по содержанию автомобильных дорог общего пользования местного значения</t>
  </si>
  <si>
    <t>10 0 01 10100</t>
  </si>
  <si>
    <t>Дорожное хозяйство (дорожные фонды)</t>
  </si>
  <si>
    <t>0409</t>
  </si>
  <si>
    <t>Мероприятия по капитальному ремонту и ремонту автомобильных дорог общего пользования местного значения</t>
  </si>
  <si>
    <t>10 0 01 10110</t>
  </si>
  <si>
    <t>Мероприятия по поддержанию и развитию дворовых территорий многоквартирных домов, проездов к дворовым территориям многоквартирных домов</t>
  </si>
  <si>
    <t>10 0 01 10130</t>
  </si>
  <si>
    <t>12 0 00 00000</t>
  </si>
  <si>
    <t>Основное мероприятие "Строительство и поддержание в надлежащем состоянии детских игровых и спортивных площадок"</t>
  </si>
  <si>
    <t>12 0 01 00000</t>
  </si>
  <si>
    <t>12 0 01 13280</t>
  </si>
  <si>
    <t>Благоустройство</t>
  </si>
  <si>
    <t>0503</t>
  </si>
  <si>
    <t>13 0 00 00000</t>
  </si>
  <si>
    <t>Подпрограмма "Газификация Ульяновского городского поселения"</t>
  </si>
  <si>
    <t>13 1 00 00000</t>
  </si>
  <si>
    <t>Основное мероприятие "Организация газоснабжения"</t>
  </si>
  <si>
    <t>13 1 01 00000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</si>
  <si>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</si>
  <si>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13 1 01 04200</t>
  </si>
  <si>
    <t>Коммунальное хозяйство</t>
  </si>
  <si>
    <t>0502</t>
  </si>
  <si>
    <t>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t>
  </si>
  <si>
    <t xml:space="preserve">Мероприятия по обслуживанию объектов газификации </t>
  </si>
  <si>
    <t>13 1 01 13200</t>
  </si>
  <si>
    <t>Подпрограмма "Обеспечение населения Ульяновского городского поселения питьевой водой"</t>
  </si>
  <si>
    <t>13 2 00 00000</t>
  </si>
  <si>
    <t>Основное мероприятие "Организация водоснабжения"</t>
  </si>
  <si>
    <t>13 2 01 00000</t>
  </si>
  <si>
    <t>Мероприятия по строительству и реконструкции  объектов водоснабжения, водоотведения и очистки сточных вод</t>
  </si>
  <si>
    <t>13 2 01 14250</t>
  </si>
  <si>
    <t>Мероприятия направленные на безаварийную работу объектов водоснабжения, водоотведения и очистки сточных вод</t>
  </si>
  <si>
    <t>13 2 01 14260</t>
  </si>
  <si>
    <t>Подпрограмма "Энергосбережение и повышение энергоэффективности на территории Ульяновского городского поселения"</t>
  </si>
  <si>
    <t>13 4 00 00000</t>
  </si>
  <si>
    <t>Основное мероприятие "Реализация энергосберегающих мероприятий"</t>
  </si>
  <si>
    <t>13 4 01 00000</t>
  </si>
  <si>
    <t>Мероприятия по повышению надежности и энергетической эффективности</t>
  </si>
  <si>
    <t>13 4 01 13180</t>
  </si>
  <si>
    <t>13 4 01 S4270</t>
  </si>
  <si>
    <t>Субсидии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</si>
  <si>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17 0 00 00000</t>
  </si>
  <si>
    <t>17 0 01 00000</t>
  </si>
  <si>
    <t>Мероприятия по землеустройству и землепользованию</t>
  </si>
  <si>
    <t>17 0 01 10350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</si>
  <si>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</si>
  <si>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</si>
  <si>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</si>
  <si>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17 0 01 10400</t>
  </si>
  <si>
    <t>18 0 00 00000</t>
  </si>
  <si>
    <t>Подпрограмма "Управление и распоряжение муниципальным имуществом"</t>
  </si>
  <si>
    <t>18 1 00 00000</t>
  </si>
  <si>
    <t xml:space="preserve">Основное мероприятие "Содержание объектов имущества муниципальной казны и приватизация муниципального имущества" </t>
  </si>
  <si>
    <t>18 1 01 00000</t>
  </si>
  <si>
    <t>Мероприятия по содержанию объектов имущества муниципальной казны и приватизации муниципального имущества</t>
  </si>
  <si>
    <t>18 1 01 10290</t>
  </si>
  <si>
    <t>Другие общегосударственные вопросы</t>
  </si>
  <si>
    <t>0113</t>
  </si>
  <si>
    <t>18 2 00 00000</t>
  </si>
  <si>
    <t>Основное мероприятие "Содержание и ремонт муниципальных жилых помещений"</t>
  </si>
  <si>
    <t>18 2 01 00000</t>
  </si>
  <si>
    <t>Мероприятия в области жилищного хозяйства</t>
  </si>
  <si>
    <t>Подпрограмма "Содержание и ремонт памятников культурного наследия, находящихся в собственности Ульяновского городского поселения Тосненского района Ленинградской области"</t>
  </si>
  <si>
    <t>Основное мероприятие "Содержание и ремонт объектов культурного наследия"</t>
  </si>
  <si>
    <t>Мероприятия по сохранению объектов культурного наследия</t>
  </si>
  <si>
    <t>19 0 00 00000</t>
  </si>
  <si>
    <t>Основное мероприятие "Охрана окружающей среды"</t>
  </si>
  <si>
    <t>19 0 01 00000</t>
  </si>
  <si>
    <t>Мероприятия по организации сбора и вывоза бытовых отходов</t>
  </si>
  <si>
    <t>19 0 01 13320</t>
  </si>
  <si>
    <t>Муниципальная программа "Развитие молодежной политики в Ульяновском городском поселении Тосненского района Ленинградской области на 2017-2020 годы"</t>
  </si>
  <si>
    <t>20 0 00 00000</t>
  </si>
  <si>
    <t>20 0 01 00000</t>
  </si>
  <si>
    <t>Организация отдыха и оздоровления детей и подростков</t>
  </si>
  <si>
    <t>20 0 01 12290</t>
  </si>
  <si>
    <t>0707</t>
  </si>
  <si>
    <t>НЕПРОГРАММНЫЕ НАПРАВЛЕНИЯ ДЕЯТЕЛЬНОСТИ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</si>
  <si>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</si>
  <si>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91 0 00 00000</t>
  </si>
  <si>
    <t xml:space="preserve">Обеспечение деятельности аппаратов органов местного самоуправления </t>
  </si>
  <si>
    <t>91 3 00 00000</t>
  </si>
  <si>
    <t>Непрограммные расходы</t>
  </si>
  <si>
    <t>91 3 01 00000</t>
  </si>
  <si>
    <t>Обеспечение функций органов местного самоуправления</t>
  </si>
  <si>
    <t>91 3 01 00040</t>
  </si>
  <si>
    <t>Расходы на выплаты персоналу государственных (муниципальных) органов</t>
  </si>
  <si>
    <t>120</t>
  </si>
  <si>
    <t>0104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</si>
  <si>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</si>
  <si>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</si>
  <si>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</si>
  <si>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>91 3 01 60600</t>
  </si>
  <si>
    <t>Межбюджетные трансферты</t>
  </si>
  <si>
    <t>500</t>
  </si>
  <si>
    <t>Иные межбюджетные трансферты</t>
  </si>
  <si>
    <t>540</t>
  </si>
  <si>
    <t xml:space="preserve"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 </t>
  </si>
  <si>
    <t>91 3 01 60620</t>
  </si>
  <si>
    <t>Иные межбюджетные трансферты бюджету района из бюджетов поселений на осуществления  полномочий по формированию архивных фондов (местный бюджет)</t>
  </si>
  <si>
    <t>91 3 01 60650</t>
  </si>
  <si>
    <t xml:space="preserve">Иные межбюджетные трансферты бюджету района из бюджетов поселений на осуществление полномочий по внешнему муниципальному финансовому контролю </t>
  </si>
  <si>
    <t>91 3 01 60640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</si>
  <si>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</si>
  <si>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</si>
  <si>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91 3 01 71340</t>
  </si>
  <si>
    <t xml:space="preserve">Обеспечение деятельности депутатов представительного органа местного самоуправления муниципального образования </t>
  </si>
  <si>
    <t>91 5 00 00000</t>
  </si>
  <si>
    <t>91 5 01 00000</t>
  </si>
  <si>
    <t>Обеспечение деятельности депутатов представительного органа муниципального образования</t>
  </si>
  <si>
    <t>91 5 01 00120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</si>
  <si>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</si>
  <si>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91 8 00 00000</t>
  </si>
  <si>
    <t>91 8 01 00000</t>
  </si>
  <si>
    <t xml:space="preserve">Обеспечение деятельности главы администрации </t>
  </si>
  <si>
    <t>91 8 01 00080</t>
  </si>
  <si>
    <t>Реализация государственных функций, связанных с общегосударственным управлением</t>
  </si>
  <si>
    <t>92 0 00 00000</t>
  </si>
  <si>
    <t>92 9 00 00000</t>
  </si>
  <si>
    <t>92 9 01 00000</t>
  </si>
  <si>
    <t>Выполнение других обязательств муниципальных образований</t>
  </si>
  <si>
    <t>92 9 01 00030</t>
  </si>
  <si>
    <t>Исполнение судебных актов</t>
  </si>
  <si>
    <t>830</t>
  </si>
  <si>
    <t>Учреждения по обеспечению развития жилищно-коммунального комплекса и благоустройства</t>
  </si>
  <si>
    <t>95 0 00 00000</t>
  </si>
  <si>
    <t>95 9 01 00000</t>
  </si>
  <si>
    <t>95 9 01 00160</t>
  </si>
  <si>
    <t>Другие вопросы в области жилищно-коммунального хозяйства</t>
  </si>
  <si>
    <t>0505</t>
  </si>
  <si>
    <t>99 0 00 00000</t>
  </si>
  <si>
    <t>99 9 00 00000</t>
  </si>
  <si>
    <t>99 9 01 00000</t>
  </si>
  <si>
    <t>99 9 01 00160</t>
  </si>
  <si>
    <t>99 9 01 72020</t>
  </si>
  <si>
    <t>Доплаты к пенсиям государственных служащих субъектов Российской Федерации и муниципальных служащих</t>
  </si>
  <si>
    <t>99 9 01 03080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</si>
  <si>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</si>
  <si>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</si>
  <si>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320</t>
  </si>
  <si>
    <t>Пенсионное обеспечение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</si>
  <si>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</si>
  <si>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99 9 01 10050</t>
  </si>
  <si>
    <t>Резервные средства</t>
  </si>
  <si>
    <t>870</t>
  </si>
  <si>
    <t>Резервные фонды</t>
  </si>
  <si>
    <t>0111</t>
  </si>
  <si>
    <t>Мероприятия в области национальной экономики</t>
  </si>
  <si>
    <t>99  9 01 10360</t>
  </si>
  <si>
    <t>99 9 01 10630</t>
  </si>
  <si>
    <t xml:space="preserve">Мероприятия в сфере коммунального хозяйства, направленные на обеспечение условий проживания населения, отвечающих стандартам качества </t>
  </si>
  <si>
    <t>Мероприятия по социальной поддержке</t>
  </si>
  <si>
    <t>1003</t>
  </si>
  <si>
    <t>300</t>
  </si>
  <si>
    <t>Публичные нормативные социальные выплаты гражданам</t>
  </si>
  <si>
    <t>310</t>
  </si>
  <si>
    <t>99 9 01 13180</t>
  </si>
  <si>
    <t xml:space="preserve">Мероприятия по благоустройству территории </t>
  </si>
  <si>
    <t>99 9 01 13280</t>
  </si>
  <si>
    <t>Мероприятия в сфере поддержки издательств и периодических средств массовой информации, в том числе периодических изданий, учрежденных органами местного самоуправления</t>
  </si>
  <si>
    <t>99 9 01 13730</t>
  </si>
  <si>
    <t>Периодическая печать и издательства</t>
  </si>
  <si>
    <t>1202</t>
  </si>
  <si>
    <t>Осуществление первичного воинского учета на территориях, где отсутствуют военные комиссариаты (Федеральные средства)</t>
  </si>
  <si>
    <t>99 9 01 51180</t>
  </si>
  <si>
    <t>Мобилизационная  и вневойсковая подготовка</t>
  </si>
  <si>
    <t>0203</t>
  </si>
  <si>
    <t>ИТОГО РАСХОДОВ</t>
  </si>
  <si>
    <t>99 9 01 12730</t>
  </si>
  <si>
    <t>Код бюджетной классификации</t>
  </si>
  <si>
    <t>Источник доходов</t>
  </si>
  <si>
    <t>Расходы за счет средств резервного фонда Правительства Ленинградской области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</si>
  <si>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</si>
  <si>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</si>
  <si>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</si>
  <si>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</si>
  <si>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</si>
  <si>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</si>
  <si>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</si>
  <si>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</si>
  <si>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</si>
  <si>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</si>
  <si>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</si>
  <si>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</si>
  <si>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</si>
  <si>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</si>
  <si>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</si>
  <si>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</si>
  <si>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</si>
  <si>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</si>
  <si>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1 06 06000 00 0000 110</t>
  </si>
  <si>
    <t>Земельный налог</t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</si>
  <si>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</si>
  <si>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</si>
  <si>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</si>
  <si>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</si>
  <si>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</si>
  <si>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</si>
  <si>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</si>
  <si>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</si>
  <si>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</si>
  <si>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</si>
  <si>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</si>
  <si>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</si>
  <si>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1 11 05075 13 0000 120</t>
  </si>
  <si>
    <t>1 11 07015 13 0000 120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</si>
  <si>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</si>
  <si>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</si>
  <si>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</si>
  <si>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1 13 00000 00 0000 000</t>
  </si>
  <si>
    <t>1 13 01995 13 0000 130</t>
  </si>
  <si>
    <t>Прочие доходы от оказания платных услуг (работ) получателями средств бюджетов городских поселений</t>
  </si>
  <si>
    <t>1 13 02995 13 0000 130</t>
  </si>
  <si>
    <t>Прочие доходы от компенсации затрат бюджетов городских поселений</t>
  </si>
  <si>
    <t>1 14 00000 00 0000 000</t>
  </si>
  <si>
    <t>ДОХОДЫ ОТ ПРОДАЖИ МАТЕРИАЛЬНЫХ И НЕМАТЕРИАЛЬНЫХ АКТИВОВ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</si>
  <si>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</si>
  <si>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</si>
  <si>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</si>
  <si>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</si>
  <si>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</si>
  <si>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</si>
  <si>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2 00 00000 00 0000 000</t>
  </si>
  <si>
    <t>БЕЗВОЗМЕЗДНЫЕ ПОСТУПЛЕНИЯ</t>
  </si>
  <si>
    <t>ВСЕГО ДОХОДОВ</t>
  </si>
  <si>
    <t>2 02 00000 00 0000 000</t>
  </si>
  <si>
    <t>Безвозмездные поступления от других бюджетов бюджетной системы Российской Федерации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</si>
  <si>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</si>
  <si>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</si>
  <si>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2 07 00000 00 0000 000</t>
  </si>
  <si>
    <t>ПРОЧИЕ БЕЗВОЗМЕЗДНЫЕ ПОСТУПЛЕНИЯ</t>
  </si>
  <si>
    <t>1 16 00000 00 0000 000</t>
  </si>
  <si>
    <t>ШТРАФЫ, САНКЦИИ, ВОЗМЕЩЕНИЕ УЩЕРБА</t>
  </si>
  <si>
    <t>Мероприятия по развитию общественной инфраструктуры муниципального значения</t>
  </si>
  <si>
    <t>13 1 01 S0180</t>
  </si>
  <si>
    <t>13 2 01 S0250</t>
  </si>
  <si>
    <t>13 2 01 S0280</t>
  </si>
  <si>
    <t>Реализация мероприятий по повышению надежности и энергетической эффективности в системах водоснабжения и водоотведения</t>
  </si>
  <si>
    <t>99 9 01 10360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</si>
  <si>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 (Ремонт автомобильных дорог общего пользования местного значения)</t>
  </si>
  <si>
    <t>13 1 01 13180</t>
  </si>
  <si>
    <t>19 0 01 13280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</si>
  <si>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</si>
  <si>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</si>
  <si>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Субсидии бюджетам городских поселений на софинансирование капитальных вложений в объекты муниципальной собственности (Бюджетные инвестиции в объекты капитального строительства объектов газификации (в том числе проектно-изыскательские работы) - Газоснабжение ИЖС)</t>
  </si>
  <si>
    <t>Прочие субсидии бюджетам городских поселений (Субсидии на обеспечение стимулирующих выплат работникам муниципальных учреждений культуры Ленинградской области)</t>
  </si>
  <si>
    <t>Субвенции бюджетам бюджетной системы Российской Федерации</t>
  </si>
  <si>
    <t>Муниципальная программа "Повышение квалификации кадров администрации Ульяновского городского поселения Тосненского района Ленинградской области на 2018-2022 годы"</t>
  </si>
  <si>
    <t>Основное мероприятие "Повышение профессиональной компетентности муниципальных служащих и лиц, замещающих должности, не отнесенные к должностям муниципальной службы в администрации Ульяновского городского поселения Тосненского района Ленинградской области, создание условий для их результативной профессиональной служебной деятельности и должностного (служебного) роста"</t>
  </si>
  <si>
    <t>Совершенствование системы дополнительного профессионального образования лиц, замещающих должности муниципальной службы и должности, не отнесенные к должностям муниципальной службы в администрации Ульяновского городского поселения Тосненского района Ленинградской области</t>
  </si>
  <si>
    <t>02 0 01 12320</t>
  </si>
  <si>
    <t>02 0 01 00000</t>
  </si>
  <si>
    <t>02 0 00 00000</t>
  </si>
  <si>
    <t>Подпрограмма "Теплоснабжение Ульяновского городского поселения"</t>
  </si>
  <si>
    <t>Основное мероприятие "Организация теплоснабжения"</t>
  </si>
  <si>
    <t>Мероприятия по строительству и реконструкции  объектов  теплоснабжения</t>
  </si>
  <si>
    <t>13 3 01 13160</t>
  </si>
  <si>
    <t>13 3 01 00000</t>
  </si>
  <si>
    <t>13 3 00 00000</t>
  </si>
  <si>
    <t>Мероприятия по строительству и реконструкции объектов теплоснабжения</t>
  </si>
  <si>
    <t>95 9 00 00000</t>
  </si>
  <si>
    <t>Приложение № 2</t>
  </si>
  <si>
    <t>Субсидии бюджетам городских поселений на софинансирование капитальных вложений в объекты муниципальной собственности (Субсидии на мероприятия по строительству и реконструкции объектов водоснабжения, водоотведения, и очистки сточных вод)</t>
  </si>
  <si>
    <t>Субвенции бюджетам городских поселений на выполнение передаваемых полномочий субъектов Российской Федерации (Субвенция бюджету поселения на осуществление отдельных государственных полномочий Ленинградской области в сфере административных правоотношений)</t>
  </si>
  <si>
    <t>Прочие субсидии бюджетам городских поселений (Субсидии на поддержку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кредитам)</t>
  </si>
  <si>
    <t>Прочие субсидии бюджетам городских поселений (Субсидии на жилье для молодежи)</t>
  </si>
  <si>
    <t>Муниципальная программа «Содействие участию населения в осуществлении местного самоуправления в иных формах на территории Ульяновского городского поселения Тосненского района Ленинградской области на 2018 -2022 годы»</t>
  </si>
  <si>
    <t>Основное мероприятие "Поддержка проектов местных инициатив граждан"</t>
  </si>
  <si>
    <t>15 0 01 S4660</t>
  </si>
  <si>
    <t>15 0 01 00000</t>
  </si>
  <si>
    <t>15 0 00 00000</t>
  </si>
  <si>
    <t>Прочие субсидии бюджетам городских поселений (Субсидии на реализацию мероприятий по повышению надежности и энергетической эффективности в системах водоснабжения и водоотведения)</t>
  </si>
  <si>
    <t>Прочие субсидии бюджетам городских поселений (Субсидии на реализацию мероприятий по повышению надежности и энергетической эффективности в системах теплоснабжения)</t>
  </si>
  <si>
    <t>Прочие субсидии бюджетам городских поселений (Субсидии на реализацию областного закона от 15.01.2018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области»)</t>
  </si>
  <si>
    <t>Доходы от сдачи в аренду имущества, составляющего казну городских поселений (за исключением земельных участков)</t>
  </si>
  <si>
    <t>ВР      вид расхода</t>
  </si>
  <si>
    <t>ЦСР      целевая статья</t>
  </si>
  <si>
    <t>20 0 01 11680</t>
  </si>
  <si>
    <t>Мероприятия в сфере молодежной политики</t>
  </si>
  <si>
    <t>Основное мероприятие "Развитие молодежной политики"</t>
  </si>
  <si>
    <t>Муниципальная программа "Управление муниципальным имуществом Ульяновского городского поселения Тосненского района Ленинградской области на 2019-2023 годы"</t>
  </si>
  <si>
    <t>Муниципальная программа "Развитие автомобильных дорог в Ульяновском городском поселении Тосненского района Ленинградской области на 2019-2023 годы"</t>
  </si>
  <si>
    <t>Муниципальная программа "Поддержка отдельных категорий граждан, нуждающихся в улучшении жилищных условий, в Ульяновском городском поселении Тосненского района Ленинградской области на 2019-2023 годы"</t>
  </si>
  <si>
    <t>Основное мероприятие "Поддержка граждан, нуждающихся в улучшении жилищных условий, на основе принципов ипотечного кредитования"</t>
  </si>
  <si>
    <t>Основное мероприятие "Жилье для молодежи"</t>
  </si>
  <si>
    <t>10 0 01 S0140</t>
  </si>
  <si>
    <t>18 2 01 11090</t>
  </si>
  <si>
    <t>Муниципальная программа "Развитие культуры в Ульяновском городском поселении Тосненского района Ленинградской области на 2019-2023 годы"</t>
  </si>
  <si>
    <t>05 0 00 00000</t>
  </si>
  <si>
    <t>05 0 01 00000</t>
  </si>
  <si>
    <t>05 0 01 S0740</t>
  </si>
  <si>
    <t>05 0 02 00000</t>
  </si>
  <si>
    <t>05 0 02 S0750</t>
  </si>
  <si>
    <t>05 0 03 00000</t>
  </si>
  <si>
    <t>05 0 03 S0800</t>
  </si>
  <si>
    <t>Муниципальная программа "Обеспечение качественным жильем граждан в Ульяновском городском поселении Тосненского района Ленинградской области на 2019-2023 годы"</t>
  </si>
  <si>
    <t>06 1 00 00000</t>
  </si>
  <si>
    <t>06 1 01 00000</t>
  </si>
  <si>
    <t>06 1 01 09601</t>
  </si>
  <si>
    <t>06 1 01 72120</t>
  </si>
  <si>
    <t>06 1 01 96010</t>
  </si>
  <si>
    <t>06 2 01 04770</t>
  </si>
  <si>
    <t>Подпрограмма "Содержание и ремонт муниципальных помещений"</t>
  </si>
  <si>
    <t>06 3 01 13770</t>
  </si>
  <si>
    <t>06 3 02 00000</t>
  </si>
  <si>
    <t>Основное мероприятие "Содержание и ремонт муниципальных нежилых помещений"</t>
  </si>
  <si>
    <t>06 3 02 10290</t>
  </si>
  <si>
    <t>27 0 00 00000</t>
  </si>
  <si>
    <t>27 0 01 00000</t>
  </si>
  <si>
    <t>Основное мероприятие "Формирование комфортной городской среды"</t>
  </si>
  <si>
    <t>27 0 01 L5550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</si>
  <si>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</si>
  <si>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 Ульяновском городском поселении Тосненского района Ленинградской области на 2019-2023 годы"</t>
  </si>
  <si>
    <t>13 1 01 S0200</t>
  </si>
  <si>
    <t>Субсидии на реализацию мероприятий по повышению надежности и энергетической эффективности в системах теплоснабжения</t>
  </si>
  <si>
    <t>Муниципальная программа "Безопасность в  Ульяновском городском поселении Тосненского района Ленинградской области на 2019-2023 годы"</t>
  </si>
  <si>
    <t>Непрограммные расходы органов исполнительной власти Ульяновского городского поселения Тосненского района Ленинградской области</t>
  </si>
  <si>
    <t>Обеспечение проведения выборов и референдумов в Ульяновском городском поселении Тосненского района Ленинградской области</t>
  </si>
  <si>
    <t>Обеспечение проведения выборов и референдумов</t>
  </si>
  <si>
    <t>99 9 01 12040</t>
  </si>
  <si>
    <t>0107</t>
  </si>
  <si>
    <t>99 9 01 10400</t>
  </si>
  <si>
    <t>27 0 01 10130</t>
  </si>
  <si>
    <t>Поддержка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</si>
  <si>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</si>
  <si>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Обеспечение стимулирующих выплат работникам муниципальных учреждений культуры Ленинградской области</t>
  </si>
  <si>
    <t>07 0 01 S0360</t>
  </si>
  <si>
    <t>08 2 01 13430</t>
  </si>
  <si>
    <t>08 2 01 00000</t>
  </si>
  <si>
    <t>Мероприятия, направленные на противодействие терроризму и экстремизму</t>
  </si>
  <si>
    <t>Ремонт автомобильных дорог общего пользования местного значения</t>
  </si>
  <si>
    <t>Реализация мероприятий по повышению надежности и энергетической эффективности в системах теплоснабжения</t>
  </si>
  <si>
    <t>Мероприятия по строительству и реконструкции объектов водоснабжения, водоотведения и очистки сточных вод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</si>
  <si>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</si>
  <si>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</si>
  <si>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06 2 01 S0770</t>
  </si>
  <si>
    <t>Переселение граждан из аварийного жилищного фонда</t>
  </si>
  <si>
    <t>Молодежная политика</t>
  </si>
  <si>
    <t>Физическая культура и спорт</t>
  </si>
  <si>
    <t>Основное мероприятие "Землеустройство, землепользование, архитектура и градостроительство"</t>
  </si>
  <si>
    <t>Культура, кинематография</t>
  </si>
  <si>
    <t>2 02 15001 13 0000 150</t>
  </si>
  <si>
    <t>2 02 20077 13 0000 150</t>
  </si>
  <si>
    <t>2 02 20216 13 0000 150</t>
  </si>
  <si>
    <t>2 02 29999 13 0000 150</t>
  </si>
  <si>
    <t>2 02 30024 13 0000 150</t>
  </si>
  <si>
    <t>2 02 35118 13 0000 150</t>
  </si>
  <si>
    <t>2 02 10000 00 0000 150</t>
  </si>
  <si>
    <t>2 02 20000 00 0000 150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</si>
  <si>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(областной бюджет)</t>
  </si>
  <si>
    <t>2 02 25555 13 0000 150</t>
  </si>
  <si>
    <t>ДОХОДЫ ОТ ОКАЗАНИЯ ПЛАТНЫХ УСЛУГ И КОМПЕНСАЦИИ ЗАТРАТ ГОСУДАРСТВА</t>
  </si>
  <si>
    <t>2 02 30000 00 0000 150</t>
  </si>
  <si>
    <t>2 02 40000 00 0000 150</t>
  </si>
  <si>
    <t>2 02 45160 13 0000 150</t>
  </si>
  <si>
    <t>Субсидии бюджетам городских поселений на реализацию программ формирования современной городской среды</t>
  </si>
  <si>
    <t>27 0 01 13280</t>
  </si>
  <si>
    <t>880</t>
  </si>
  <si>
    <t>Специальные расходы</t>
  </si>
  <si>
    <t>ТЕРРИТОРИАЛЬНАЯ ИЗБИРАТЕЛЬНАЯ КОМИССИЯ ТОСНЕНСКОГО МУНИЦИПАЛЬНОГО РАЙОНА ЛЕНИНГРАДСКОЙ ОБЛАСТИ</t>
  </si>
  <si>
    <t>031</t>
  </si>
  <si>
    <t>043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</si>
  <si>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</si>
  <si>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</si>
  <si>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</si>
  <si>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</si>
  <si>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</si>
  <si>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</si>
  <si>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</si>
  <si>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</si>
  <si>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</si>
  <si>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1.2</t>
  </si>
  <si>
    <t>1.2.1</t>
  </si>
  <si>
    <t>27 0 F2 00000</t>
  </si>
  <si>
    <t>Реализация программ формирования современной городской среды</t>
  </si>
  <si>
    <t>27 0 F2 55550</t>
  </si>
  <si>
    <t>Муниципальная программа "Формирование комфортной городской среды на территории Ульяновского городского поселения на 2018-2024 годы"</t>
  </si>
  <si>
    <t>Федеральный проект "Формирование комфортной городской среды"</t>
  </si>
  <si>
    <t>2 07 05020 13 0000 150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</si>
  <si>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</si>
  <si>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2 02 49999 13 0000 150</t>
  </si>
  <si>
    <t>99 9 01 76020</t>
  </si>
  <si>
    <t>Поощрение органов местного самоуправления муниципальных образований Ленинградской области за достижение наилучших результатов социально - экономического развития Ленинградской области</t>
  </si>
  <si>
    <t>10 0 01 S4200</t>
  </si>
  <si>
    <t>Капитальный ремонт и ремонт автомобильных дорог общего пользования местного значения, имеющих приоритетный социально-значимый характер</t>
  </si>
  <si>
    <t>Муниципальная программа "Строительство и поддержание в надлежащем состоянии детских игровых и спортивных площадок на территории Ульяновского городского поселения Тосненского района Ленинградской области в 2020-2024 годах"</t>
  </si>
  <si>
    <t>Муниципальная программа "Охрана окружающей среды в  Ульяновском городском поселении Тосненского района Ленинградской области на 2020-2024 годы"</t>
  </si>
  <si>
    <t>Муниципальная программа "Развитие градостроительной деятельности и территориального планирования Ульяновского городского поселения Тосненского района Ленинградской области на 2020-2024 годы"</t>
  </si>
  <si>
    <t>99 9 01 S4840</t>
  </si>
  <si>
    <t>99 9 01 96010</t>
  </si>
  <si>
    <t>27 0 01 S4750</t>
  </si>
  <si>
    <t>0102</t>
  </si>
  <si>
    <t>Функционирование высшего должностного лица субъекта Российской Федерации и муниципального образования</t>
  </si>
  <si>
    <t>91 1 00 00000</t>
  </si>
  <si>
    <t xml:space="preserve">Обеспечение деятельности Главы муниципального образования </t>
  </si>
  <si>
    <t>91 1 01 00000</t>
  </si>
  <si>
    <t>91 1 01 00030</t>
  </si>
  <si>
    <t>Дотации бюджетам городских поселений на выравнивание бюджетной обеспеченности из бюджетов муниципальных районов</t>
  </si>
  <si>
    <t>2 02 16001 13 0000 150</t>
  </si>
  <si>
    <t>Ликвидация аварийного жилищного фонда на территории Ульяновского городского поселения Тосненского района Ленинградской области</t>
  </si>
  <si>
    <t>06 2 01 14860</t>
  </si>
  <si>
    <t>Реализация программ формирования современной городской среды (благоустройство дворовых территорий)</t>
  </si>
  <si>
    <t>06 2 01 10770</t>
  </si>
  <si>
    <t>Прочие субсидии бюджетам городских поселений (Субсидии на поддержку развития общественной инфраструктуры муниципального значения)</t>
  </si>
  <si>
    <t>Приложение № 3</t>
  </si>
  <si>
    <t>Муниципальная программа "Устойчивое общественное развитие на территории Ульяновского городского поселения Тосненского района Ленинградской области на 2020 – 2024 годы"</t>
  </si>
  <si>
    <t>Основное мероприятие "Мероприятия по развитию общественной инфраструктуры муниципального значения"</t>
  </si>
  <si>
    <t>09 0 01 S4840</t>
  </si>
  <si>
    <t>Дотации бюджетам городских поселений на выравнивание бюджетной обеспеченности из бюджета субъекта Российской Федерации</t>
  </si>
  <si>
    <t>2 02 20302 13 0000 150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</si>
  <si>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(Субсидии на оказание поддержки гражданам, пострадавшим в результате пожара муниципального жилищного фонда)</t>
  </si>
  <si>
    <t xml:space="preserve">Обеспечение мероприятий по приобретению объектов недвижимого имущества для оказания поддержки гражданам, пострадавшим в результате пожара муниципального жилого фонда </t>
  </si>
  <si>
    <t>Прочие субсидии бюджетам городских поселений (Субсидии на реализацию мероприятий по благоустройству дворовых территорий муниципальных образований Ленинградской области)</t>
  </si>
  <si>
    <t>Прочие межбюджетные трансферты, передаваемые бюджетам городских поселений (Иные межбюджетные трансферты, передаваемые в бюджеты городских и сельских поселений из бюджета муниципального образования Тосненский район Ленинградской области в 2020 году на поддержку муниципальных образований городских и сельских поселений по увековечению памяти погибших при защите Отечества)</t>
  </si>
  <si>
    <t>99 9 01 06040</t>
  </si>
  <si>
    <t>Мероприятие по увековечению памяти погибших при защите Отечества</t>
  </si>
  <si>
    <t>Прочие субсидии бюджетам городских поселений (Субсидии на мероприятия по созданию мест (площадок) накопления твердых коммунальных отходов)</t>
  </si>
  <si>
    <t>Мероприятия по созданию мест (площадок) накопления твердых коммунальных отходов</t>
  </si>
  <si>
    <t>19 0 01 S4790</t>
  </si>
  <si>
    <t>Прочие субсидии бюджетам городских поселений (Субсидии на ликвидацию несанкционированных свалок)</t>
  </si>
  <si>
    <t>19 0 01 S4880</t>
  </si>
  <si>
    <t>Мероприятия по ликвидации несанкционированных свалок</t>
  </si>
  <si>
    <t>Прочие межбюджетные трансферты, передаваемые бюджетам городских поселений (Иные Межбюджетные трансферты в бюджеты городских и сельских поселений из бюджета муниципального образования Тосненский район Ленинградской области в 2020 году на цели поощрения муниципальных управленческих команд)</t>
  </si>
  <si>
    <t>99 9 01 5549F</t>
  </si>
  <si>
    <t>Достижение показателей деятельности органов исполнительной власти субъектов Российской Федерации за счет резервного фонда Правительства Российской Федерации</t>
  </si>
  <si>
    <t>Приложение № 4</t>
  </si>
  <si>
    <t>ОТЧЕТ</t>
  </si>
  <si>
    <t xml:space="preserve">об исполнении бюджета Ульяновского городского поселения </t>
  </si>
  <si>
    <t xml:space="preserve"> по источникам финансирования дефицита бюджета  по кодам классификации</t>
  </si>
  <si>
    <t>Утверждено на год, тыс. руб.</t>
  </si>
  <si>
    <t>Исполнено за год, тыс. руб.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</si>
  <si>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</si>
  <si>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</si>
  <si>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</si>
  <si>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бюджетов</t>
  </si>
  <si>
    <t>Всего источников внутреннего финансирования</t>
  </si>
  <si>
    <t xml:space="preserve"> об исполнении бюджета Ульяновского городского поселения </t>
  </si>
  <si>
    <t>от __.__.2021 № __</t>
  </si>
  <si>
    <t xml:space="preserve"> по доходам по кодам классификации доходов бюджета за 2020 год</t>
  </si>
  <si>
    <t xml:space="preserve"> об исполнении бюджета Ульяновского городского поселения</t>
  </si>
  <si>
    <t xml:space="preserve"> по расходам по разделам и подразделам, по целевым статьям</t>
  </si>
  <si>
    <t>деятельности), группам и подгруппам видов расходов классификации расходов бюджета за 2020 год</t>
  </si>
  <si>
    <t>по расходам по ведомственной структуре расходов бюджета за 2020 год</t>
  </si>
  <si>
    <t>источников финансирования дефицитов бюджета за 2020 год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</si>
  <si>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</si>
  <si>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</si>
  <si>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2 19 00000 13 0000 151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</si>
  <si>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</si>
  <si>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2 19 60010 13 0000 151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</si>
  <si>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</si>
  <si>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</si>
  <si>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1 16 02020 02 0000 140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</si>
</sst>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-* #,##0.00_р_._-;\-* #,##0.00_р_._-;_-* &quot;-&quot;??_р_._-;_-@_-"/>
    <numFmt numFmtId="181" formatCode="#,##0.0_р_."/>
    <numFmt numFmtId="182" formatCode="_(* #,##0.00000_);_(* \(#,##0.00000\);_(* &quot;-&quot;?????_);_(@_)"/>
    <numFmt numFmtId="183" formatCode="_-* #,##0.00000\ _₽_-;\-* #,##0.00000\ _₽_-;_-* &quot;-&quot;?????\ _₽_-;_-@_-"/>
    <numFmt numFmtId="184" formatCode="_-* #,##0.000_р_._-;\-* #,##0.000_р_._-;_-* &quot;-&quot;???_р_._-;_-@_-"/>
    <numFmt numFmtId="185" formatCode="#,##0.0"/>
    <numFmt numFmtId="186" formatCode="#,##0.00_р_."/>
    <numFmt numFmtId="187" formatCode="0.000"/>
    <numFmt numFmtId="188" formatCode="_-* #,##0.0_р_._-;\-* #,##0.0_р_._-;_-* &quot;-&quot;?_р_._-;_-@_-"/>
    <numFmt numFmtId="189" formatCode="_-* #,##0.0000_р_._-;\-* #,##0.0000_р_._-;_-* &quot;-&quot;?_р_._-;_-@_-"/>
    <numFmt numFmtId="190" formatCode="_(* #,##0.0_);_(* \(#,##0.0\);_(* &quot;-&quot;??_);_(@_)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"/>
    <numFmt numFmtId="196" formatCode="0.00000"/>
    <numFmt numFmtId="197" formatCode="[$-FC19]d\ mmmm\ yyyy\ &quot;г.&quot;"/>
    <numFmt numFmtId="198" formatCode="#,##0.000"/>
    <numFmt numFmtId="199" formatCode="#,##0.00000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sz val="11"/>
      <color indexed="10"/>
      <name val="Calibri"/>
      <family val="2"/>
    </font>
    <font>
      <u val="single"/>
      <sz val="8"/>
      <color indexed="12"/>
      <name val="Arial Cyr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8"/>
      <color indexed="36"/>
      <name val="Arial Cyr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i/>
      <sz val="11"/>
      <color indexed="23"/>
      <name val="Calibri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32" fillId="7" borderId="1" applyNumberFormat="0" applyAlignment="0" applyProtection="0"/>
    <xf numFmtId="0" fontId="28" fillId="20" borderId="2" applyNumberFormat="0" applyAlignment="0" applyProtection="0"/>
    <xf numFmtId="0" fontId="31" fillId="20" borderId="1" applyNumberFormat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35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3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3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415">
    <xf numFmtId="0" fontId="0" fillId="0" borderId="0" xfId="0" applyAlignment="1">
      <alignment/>
    </xf>
    <xf numFmtId="0" fontId="2" fillId="0" borderId="0" xfId="55" applyFont="1" applyAlignment="1">
      <alignment horizontal="center" vertical="center"/>
      <protection/>
    </xf>
    <xf numFmtId="0" fontId="7" fillId="0" borderId="0" xfId="55" applyFont="1">
      <alignment/>
      <protection/>
    </xf>
    <xf numFmtId="0" fontId="8" fillId="0" borderId="0" xfId="55" applyFont="1">
      <alignment/>
      <protection/>
    </xf>
    <xf numFmtId="0" fontId="9" fillId="0" borderId="0" xfId="55" applyFont="1">
      <alignment/>
      <protection/>
    </xf>
    <xf numFmtId="0" fontId="10" fillId="0" borderId="0" xfId="55" applyFont="1">
      <alignment/>
      <protection/>
    </xf>
    <xf numFmtId="0" fontId="10" fillId="0" borderId="0" xfId="55" applyFont="1" applyFill="1">
      <alignment/>
      <protection/>
    </xf>
    <xf numFmtId="0" fontId="2" fillId="0" borderId="0" xfId="55" applyFont="1" applyFill="1">
      <alignment/>
      <protection/>
    </xf>
    <xf numFmtId="0" fontId="11" fillId="0" borderId="0" xfId="55" applyFont="1">
      <alignment/>
      <protection/>
    </xf>
    <xf numFmtId="0" fontId="2" fillId="0" borderId="0" xfId="55" applyFont="1">
      <alignment/>
      <protection/>
    </xf>
    <xf numFmtId="49" fontId="2" fillId="0" borderId="10" xfId="55" applyNumberFormat="1" applyFont="1" applyBorder="1" applyAlignment="1">
      <alignment horizontal="center" vertical="center" wrapText="1"/>
      <protection/>
    </xf>
    <xf numFmtId="0" fontId="8" fillId="24" borderId="10" xfId="55" applyFont="1" applyFill="1" applyBorder="1" applyAlignment="1">
      <alignment horizontal="center" vertical="center"/>
      <protection/>
    </xf>
    <xf numFmtId="0" fontId="8" fillId="24" borderId="10" xfId="55" applyFont="1" applyFill="1" applyBorder="1" applyAlignment="1">
      <alignment horizontal="center" vertical="center" wrapText="1"/>
      <protection/>
    </xf>
    <xf numFmtId="3" fontId="8" fillId="24" borderId="10" xfId="67" applyNumberFormat="1" applyFont="1" applyFill="1" applyBorder="1" applyAlignment="1">
      <alignment horizontal="center" vertical="center"/>
    </xf>
    <xf numFmtId="49" fontId="3" fillId="7" borderId="10" xfId="55" applyNumberFormat="1" applyFont="1" applyFill="1" applyBorder="1" applyAlignment="1">
      <alignment horizontal="right" vertical="top"/>
      <protection/>
    </xf>
    <xf numFmtId="49" fontId="3" fillId="7" borderId="10" xfId="55" applyNumberFormat="1" applyFont="1" applyFill="1" applyBorder="1" applyAlignment="1">
      <alignment horizontal="center" wrapText="1"/>
      <protection/>
    </xf>
    <xf numFmtId="0" fontId="8" fillId="25" borderId="10" xfId="55" applyFont="1" applyFill="1" applyBorder="1" applyAlignment="1">
      <alignment horizontal="center" vertical="center" wrapText="1"/>
      <protection/>
    </xf>
    <xf numFmtId="0" fontId="3" fillId="7" borderId="10" xfId="55" applyFont="1" applyFill="1" applyBorder="1" applyAlignment="1">
      <alignment wrapText="1"/>
      <protection/>
    </xf>
    <xf numFmtId="49" fontId="6" fillId="4" borderId="10" xfId="55" applyNumberFormat="1" applyFont="1" applyFill="1" applyBorder="1" applyAlignment="1">
      <alignment vertical="top"/>
      <protection/>
    </xf>
    <xf numFmtId="49" fontId="3" fillId="4" borderId="10" xfId="55" applyNumberFormat="1" applyFont="1" applyFill="1" applyBorder="1" applyAlignment="1">
      <alignment horizontal="center"/>
      <protection/>
    </xf>
    <xf numFmtId="0" fontId="3" fillId="4" borderId="10" xfId="55" applyFont="1" applyFill="1" applyBorder="1" applyAlignment="1">
      <alignment horizontal="center"/>
      <protection/>
    </xf>
    <xf numFmtId="0" fontId="13" fillId="20" borderId="10" xfId="55" applyFont="1" applyFill="1" applyBorder="1">
      <alignment/>
      <protection/>
    </xf>
    <xf numFmtId="49" fontId="14" fillId="20" borderId="10" xfId="55" applyNumberFormat="1" applyFont="1" applyFill="1" applyBorder="1" applyAlignment="1">
      <alignment horizontal="center" wrapText="1"/>
      <protection/>
    </xf>
    <xf numFmtId="0" fontId="14" fillId="20" borderId="10" xfId="55" applyFont="1" applyFill="1" applyBorder="1" applyAlignment="1">
      <alignment horizontal="center" wrapText="1"/>
      <protection/>
    </xf>
    <xf numFmtId="0" fontId="15" fillId="0" borderId="10" xfId="55" applyFont="1" applyBorder="1">
      <alignment/>
      <protection/>
    </xf>
    <xf numFmtId="49" fontId="10" fillId="0" borderId="10" xfId="55" applyNumberFormat="1" applyFont="1" applyFill="1" applyBorder="1" applyAlignment="1">
      <alignment horizontal="center" wrapText="1"/>
      <protection/>
    </xf>
    <xf numFmtId="0" fontId="10" fillId="0" borderId="10" xfId="55" applyFont="1" applyFill="1" applyBorder="1" applyAlignment="1">
      <alignment horizontal="center" wrapText="1"/>
      <protection/>
    </xf>
    <xf numFmtId="0" fontId="2" fillId="0" borderId="10" xfId="55" applyFont="1" applyBorder="1">
      <alignment/>
      <protection/>
    </xf>
    <xf numFmtId="0" fontId="8" fillId="0" borderId="10" xfId="55" applyFont="1" applyFill="1" applyBorder="1" applyAlignment="1">
      <alignment wrapText="1"/>
      <protection/>
    </xf>
    <xf numFmtId="49" fontId="8" fillId="0" borderId="10" xfId="55" applyNumberFormat="1" applyFont="1" applyFill="1" applyBorder="1" applyAlignment="1">
      <alignment horizontal="center" wrapText="1"/>
      <protection/>
    </xf>
    <xf numFmtId="0" fontId="8" fillId="0" borderId="10" xfId="55" applyFont="1" applyFill="1" applyBorder="1" applyAlignment="1">
      <alignment horizontal="center" wrapText="1"/>
      <protection/>
    </xf>
    <xf numFmtId="0" fontId="2" fillId="0" borderId="10" xfId="55" applyFont="1" applyFill="1" applyBorder="1" applyAlignment="1">
      <alignment wrapText="1"/>
      <protection/>
    </xf>
    <xf numFmtId="0" fontId="2" fillId="0" borderId="10" xfId="55" applyFont="1" applyFill="1" applyBorder="1" applyAlignment="1">
      <alignment horizontal="center" wrapText="1"/>
      <protection/>
    </xf>
    <xf numFmtId="49" fontId="2" fillId="0" borderId="10" xfId="55" applyNumberFormat="1" applyFont="1" applyFill="1" applyBorder="1" applyAlignment="1">
      <alignment horizontal="center" wrapText="1"/>
      <protection/>
    </xf>
    <xf numFmtId="0" fontId="14" fillId="20" borderId="10" xfId="55" applyFont="1" applyFill="1" applyBorder="1">
      <alignment/>
      <protection/>
    </xf>
    <xf numFmtId="49" fontId="15" fillId="0" borderId="10" xfId="55" applyNumberFormat="1" applyFont="1" applyFill="1" applyBorder="1" applyAlignment="1">
      <alignment horizontal="center" wrapText="1"/>
      <protection/>
    </xf>
    <xf numFmtId="49" fontId="13" fillId="20" borderId="10" xfId="55" applyNumberFormat="1" applyFont="1" applyFill="1" applyBorder="1" applyAlignment="1">
      <alignment horizontal="center" wrapText="1"/>
      <protection/>
    </xf>
    <xf numFmtId="0" fontId="14" fillId="0" borderId="10" xfId="55" applyFont="1" applyFill="1" applyBorder="1">
      <alignment/>
      <protection/>
    </xf>
    <xf numFmtId="0" fontId="7" fillId="0" borderId="10" xfId="55" applyFont="1" applyBorder="1">
      <alignment/>
      <protection/>
    </xf>
    <xf numFmtId="0" fontId="15" fillId="0" borderId="10" xfId="55" applyFont="1" applyFill="1" applyBorder="1" applyAlignment="1">
      <alignment horizontal="center" wrapText="1"/>
      <protection/>
    </xf>
    <xf numFmtId="49" fontId="12" fillId="4" borderId="10" xfId="55" applyNumberFormat="1" applyFont="1" applyFill="1" applyBorder="1" applyAlignment="1">
      <alignment horizontal="center" wrapText="1"/>
      <protection/>
    </xf>
    <xf numFmtId="0" fontId="13" fillId="0" borderId="10" xfId="55" applyFont="1" applyFill="1" applyBorder="1">
      <alignment/>
      <protection/>
    </xf>
    <xf numFmtId="0" fontId="13" fillId="0" borderId="10" xfId="55" applyFont="1" applyBorder="1">
      <alignment/>
      <protection/>
    </xf>
    <xf numFmtId="0" fontId="13" fillId="21" borderId="10" xfId="55" applyFont="1" applyFill="1" applyBorder="1">
      <alignment/>
      <protection/>
    </xf>
    <xf numFmtId="49" fontId="14" fillId="21" borderId="10" xfId="55" applyNumberFormat="1" applyFont="1" applyFill="1" applyBorder="1" applyAlignment="1">
      <alignment horizontal="center" wrapText="1"/>
      <protection/>
    </xf>
    <xf numFmtId="0" fontId="14" fillId="21" borderId="10" xfId="55" applyFont="1" applyFill="1" applyBorder="1" applyAlignment="1">
      <alignment horizontal="center" wrapText="1"/>
      <protection/>
    </xf>
    <xf numFmtId="0" fontId="10" fillId="0" borderId="10" xfId="55" applyFont="1" applyBorder="1">
      <alignment/>
      <protection/>
    </xf>
    <xf numFmtId="0" fontId="12" fillId="4" borderId="10" xfId="55" applyFont="1" applyFill="1" applyBorder="1" applyAlignment="1">
      <alignment horizontal="center" wrapText="1"/>
      <protection/>
    </xf>
    <xf numFmtId="49" fontId="6" fillId="0" borderId="10" xfId="55" applyNumberFormat="1" applyFont="1" applyFill="1" applyBorder="1" applyAlignment="1">
      <alignment vertical="top"/>
      <protection/>
    </xf>
    <xf numFmtId="0" fontId="13" fillId="0" borderId="10" xfId="55" applyFont="1" applyFill="1" applyBorder="1" applyAlignment="1">
      <alignment horizontal="center" wrapText="1"/>
      <protection/>
    </xf>
    <xf numFmtId="49" fontId="14" fillId="0" borderId="10" xfId="55" applyNumberFormat="1" applyFont="1" applyFill="1" applyBorder="1" applyAlignment="1">
      <alignment horizontal="center" wrapText="1"/>
      <protection/>
    </xf>
    <xf numFmtId="49" fontId="10" fillId="20" borderId="10" xfId="55" applyNumberFormat="1" applyFont="1" applyFill="1" applyBorder="1" applyAlignment="1">
      <alignment horizontal="center" wrapText="1"/>
      <protection/>
    </xf>
    <xf numFmtId="3" fontId="8" fillId="24" borderId="10" xfId="67" applyNumberFormat="1" applyFont="1" applyFill="1" applyBorder="1" applyAlignment="1">
      <alignment horizontal="center" vertical="center" wrapText="1"/>
    </xf>
    <xf numFmtId="183" fontId="3" fillId="7" borderId="10" xfId="67" applyNumberFormat="1" applyFont="1" applyFill="1" applyBorder="1" applyAlignment="1">
      <alignment horizontal="justify"/>
    </xf>
    <xf numFmtId="183" fontId="3" fillId="4" borderId="10" xfId="67" applyNumberFormat="1" applyFont="1" applyFill="1" applyBorder="1" applyAlignment="1">
      <alignment horizontal="justify"/>
    </xf>
    <xf numFmtId="183" fontId="14" fillId="20" borderId="10" xfId="67" applyNumberFormat="1" applyFont="1" applyFill="1" applyBorder="1" applyAlignment="1">
      <alignment horizontal="justify" wrapText="1"/>
    </xf>
    <xf numFmtId="183" fontId="10" fillId="0" borderId="10" xfId="67" applyNumberFormat="1" applyFont="1" applyFill="1" applyBorder="1" applyAlignment="1">
      <alignment horizontal="justify" wrapText="1"/>
    </xf>
    <xf numFmtId="183" fontId="8" fillId="0" borderId="10" xfId="67" applyNumberFormat="1" applyFont="1" applyFill="1" applyBorder="1" applyAlignment="1">
      <alignment horizontal="justify" wrapText="1"/>
    </xf>
    <xf numFmtId="183" fontId="2" fillId="0" borderId="10" xfId="67" applyNumberFormat="1" applyFont="1" applyFill="1" applyBorder="1" applyAlignment="1">
      <alignment horizontal="justify" wrapText="1"/>
    </xf>
    <xf numFmtId="183" fontId="12" fillId="7" borderId="10" xfId="67" applyNumberFormat="1" applyFont="1" applyFill="1" applyBorder="1" applyAlignment="1">
      <alignment horizontal="justify" wrapText="1"/>
    </xf>
    <xf numFmtId="184" fontId="2" fillId="0" borderId="0" xfId="55" applyNumberFormat="1" applyFont="1">
      <alignment/>
      <protection/>
    </xf>
    <xf numFmtId="185" fontId="2" fillId="0" borderId="0" xfId="55" applyNumberFormat="1" applyFont="1">
      <alignment/>
      <protection/>
    </xf>
    <xf numFmtId="183" fontId="12" fillId="4" borderId="10" xfId="67" applyNumberFormat="1" applyFont="1" applyFill="1" applyBorder="1" applyAlignment="1">
      <alignment horizontal="justify" wrapText="1"/>
    </xf>
    <xf numFmtId="183" fontId="13" fillId="21" borderId="10" xfId="67" applyNumberFormat="1" applyFont="1" applyFill="1" applyBorder="1" applyAlignment="1">
      <alignment horizontal="justify" wrapText="1"/>
    </xf>
    <xf numFmtId="49" fontId="8" fillId="0" borderId="0" xfId="55" applyNumberFormat="1" applyFont="1">
      <alignment/>
      <protection/>
    </xf>
    <xf numFmtId="49" fontId="2" fillId="0" borderId="0" xfId="55" applyNumberFormat="1" applyFont="1">
      <alignment/>
      <protection/>
    </xf>
    <xf numFmtId="186" fontId="2" fillId="0" borderId="0" xfId="55" applyNumberFormat="1" applyFont="1" applyAlignment="1">
      <alignment horizontal="right"/>
      <protection/>
    </xf>
    <xf numFmtId="186" fontId="9" fillId="0" borderId="0" xfId="55" applyNumberFormat="1" applyFont="1" applyAlignment="1">
      <alignment horizontal="right"/>
      <protection/>
    </xf>
    <xf numFmtId="183" fontId="10" fillId="20" borderId="10" xfId="67" applyNumberFormat="1" applyFont="1" applyFill="1" applyBorder="1" applyAlignment="1">
      <alignment horizontal="justify" wrapText="1"/>
    </xf>
    <xf numFmtId="185" fontId="9" fillId="0" borderId="0" xfId="55" applyNumberFormat="1" applyFont="1">
      <alignment/>
      <protection/>
    </xf>
    <xf numFmtId="0" fontId="10" fillId="0" borderId="0" xfId="55" applyFont="1" applyFill="1" applyBorder="1" applyAlignment="1">
      <alignment wrapText="1"/>
      <protection/>
    </xf>
    <xf numFmtId="0" fontId="8" fillId="0" borderId="0" xfId="55" applyFont="1" applyFill="1" applyBorder="1" applyAlignment="1">
      <alignment wrapText="1"/>
      <protection/>
    </xf>
    <xf numFmtId="49" fontId="2" fillId="0" borderId="0" xfId="55" applyNumberFormat="1" applyFont="1" applyFill="1">
      <alignment/>
      <protection/>
    </xf>
    <xf numFmtId="49" fontId="8" fillId="0" borderId="0" xfId="55" applyNumberFormat="1" applyFont="1" applyFill="1" applyBorder="1" applyAlignment="1">
      <alignment wrapText="1"/>
      <protection/>
    </xf>
    <xf numFmtId="183" fontId="16" fillId="25" borderId="10" xfId="67" applyNumberFormat="1" applyFont="1" applyFill="1" applyBorder="1" applyAlignment="1">
      <alignment horizontal="justify"/>
    </xf>
    <xf numFmtId="180" fontId="11" fillId="0" borderId="0" xfId="55" applyNumberFormat="1" applyFont="1">
      <alignment/>
      <protection/>
    </xf>
    <xf numFmtId="0" fontId="2" fillId="0" borderId="0" xfId="55" applyFont="1" applyAlignment="1">
      <alignment horizontal="center" vertical="center" wrapText="1"/>
      <protection/>
    </xf>
    <xf numFmtId="0" fontId="2" fillId="0" borderId="0" xfId="55" applyFont="1" applyFill="1" applyAlignment="1">
      <alignment wrapText="1"/>
      <protection/>
    </xf>
    <xf numFmtId="0" fontId="7" fillId="0" borderId="0" xfId="55" applyFont="1" applyAlignment="1">
      <alignment wrapText="1"/>
      <protection/>
    </xf>
    <xf numFmtId="0" fontId="8" fillId="0" borderId="0" xfId="55" applyFont="1" applyAlignment="1">
      <alignment wrapText="1"/>
      <protection/>
    </xf>
    <xf numFmtId="0" fontId="9" fillId="0" borderId="0" xfId="55" applyFont="1" applyAlignment="1">
      <alignment wrapText="1"/>
      <protection/>
    </xf>
    <xf numFmtId="0" fontId="10" fillId="0" borderId="0" xfId="55" applyFont="1" applyAlignment="1">
      <alignment wrapText="1"/>
      <protection/>
    </xf>
    <xf numFmtId="0" fontId="11" fillId="0" borderId="0" xfId="55" applyFont="1" applyAlignment="1">
      <alignment wrapText="1"/>
      <protection/>
    </xf>
    <xf numFmtId="0" fontId="2" fillId="0" borderId="0" xfId="55" applyFont="1" applyAlignment="1">
      <alignment wrapText="1"/>
      <protection/>
    </xf>
    <xf numFmtId="49" fontId="2" fillId="14" borderId="10" xfId="55" applyNumberFormat="1" applyFont="1" applyFill="1" applyBorder="1" applyAlignment="1">
      <alignment horizontal="center" vertical="center" wrapText="1"/>
      <protection/>
    </xf>
    <xf numFmtId="183" fontId="9" fillId="14" borderId="10" xfId="55" applyNumberFormat="1" applyFont="1" applyFill="1" applyBorder="1" applyAlignment="1">
      <alignment wrapText="1"/>
      <protection/>
    </xf>
    <xf numFmtId="0" fontId="15" fillId="18" borderId="10" xfId="55" applyFont="1" applyFill="1" applyBorder="1" applyAlignment="1">
      <alignment vertical="top" wrapText="1"/>
      <protection/>
    </xf>
    <xf numFmtId="49" fontId="10" fillId="18" borderId="10" xfId="55" applyNumberFormat="1" applyFont="1" applyFill="1" applyBorder="1" applyAlignment="1">
      <alignment horizontal="center" wrapText="1"/>
      <protection/>
    </xf>
    <xf numFmtId="0" fontId="10" fillId="18" borderId="10" xfId="55" applyFont="1" applyFill="1" applyBorder="1" applyAlignment="1">
      <alignment horizontal="center" wrapText="1"/>
      <protection/>
    </xf>
    <xf numFmtId="183" fontId="10" fillId="18" borderId="10" xfId="67" applyNumberFormat="1" applyFont="1" applyFill="1" applyBorder="1" applyAlignment="1">
      <alignment horizontal="right" wrapText="1"/>
    </xf>
    <xf numFmtId="0" fontId="15" fillId="22" borderId="10" xfId="55" applyFont="1" applyFill="1" applyBorder="1" applyAlignment="1">
      <alignment vertical="top" wrapText="1"/>
      <protection/>
    </xf>
    <xf numFmtId="49" fontId="8" fillId="22" borderId="10" xfId="55" applyNumberFormat="1" applyFont="1" applyFill="1" applyBorder="1" applyAlignment="1">
      <alignment horizontal="center" wrapText="1"/>
      <protection/>
    </xf>
    <xf numFmtId="0" fontId="10" fillId="22" borderId="10" xfId="55" applyFont="1" applyFill="1" applyBorder="1" applyAlignment="1">
      <alignment horizontal="center" wrapText="1"/>
      <protection/>
    </xf>
    <xf numFmtId="183" fontId="8" fillId="22" borderId="10" xfId="67" applyNumberFormat="1" applyFont="1" applyFill="1" applyBorder="1" applyAlignment="1">
      <alignment horizontal="right" wrapText="1"/>
    </xf>
    <xf numFmtId="183" fontId="8" fillId="0" borderId="10" xfId="67" applyNumberFormat="1" applyFont="1" applyFill="1" applyBorder="1" applyAlignment="1">
      <alignment horizontal="right" wrapText="1"/>
    </xf>
    <xf numFmtId="183" fontId="2" fillId="0" borderId="10" xfId="67" applyNumberFormat="1" applyFont="1" applyFill="1" applyBorder="1" applyAlignment="1">
      <alignment horizontal="right" wrapText="1"/>
    </xf>
    <xf numFmtId="0" fontId="2" fillId="3" borderId="10" xfId="55" applyFont="1" applyFill="1" applyBorder="1" applyAlignment="1">
      <alignment wrapText="1"/>
      <protection/>
    </xf>
    <xf numFmtId="49" fontId="8" fillId="3" borderId="10" xfId="55" applyNumberFormat="1" applyFont="1" applyFill="1" applyBorder="1" applyAlignment="1">
      <alignment horizontal="center" wrapText="1"/>
      <protection/>
    </xf>
    <xf numFmtId="0" fontId="8" fillId="3" borderId="10" xfId="55" applyFont="1" applyFill="1" applyBorder="1" applyAlignment="1">
      <alignment horizontal="center" wrapText="1"/>
      <protection/>
    </xf>
    <xf numFmtId="183" fontId="8" fillId="3" borderId="10" xfId="67" applyNumberFormat="1" applyFont="1" applyFill="1" applyBorder="1" applyAlignment="1">
      <alignment horizontal="right" wrapText="1"/>
    </xf>
    <xf numFmtId="0" fontId="2" fillId="22" borderId="10" xfId="55" applyFont="1" applyFill="1" applyBorder="1" applyAlignment="1">
      <alignment wrapText="1"/>
      <protection/>
    </xf>
    <xf numFmtId="0" fontId="8" fillId="22" borderId="10" xfId="55" applyFont="1" applyFill="1" applyBorder="1" applyAlignment="1">
      <alignment horizontal="center" wrapText="1"/>
      <protection/>
    </xf>
    <xf numFmtId="49" fontId="8" fillId="18" borderId="10" xfId="55" applyNumberFormat="1" applyFont="1" applyFill="1" applyBorder="1" applyAlignment="1">
      <alignment horizontal="center" wrapText="1"/>
      <protection/>
    </xf>
    <xf numFmtId="49" fontId="17" fillId="18" borderId="10" xfId="55" applyNumberFormat="1" applyFont="1" applyFill="1" applyBorder="1" applyAlignment="1">
      <alignment horizontal="center" wrapText="1"/>
      <protection/>
    </xf>
    <xf numFmtId="183" fontId="2" fillId="3" borderId="10" xfId="67" applyNumberFormat="1" applyFont="1" applyFill="1" applyBorder="1" applyAlignment="1">
      <alignment horizontal="right" wrapText="1"/>
    </xf>
    <xf numFmtId="183" fontId="2" fillId="22" borderId="10" xfId="67" applyNumberFormat="1" applyFont="1" applyFill="1" applyBorder="1" applyAlignment="1">
      <alignment horizontal="right" wrapText="1"/>
    </xf>
    <xf numFmtId="49" fontId="2" fillId="0" borderId="10" xfId="55" applyNumberFormat="1" applyFont="1" applyFill="1" applyBorder="1" applyAlignment="1">
      <alignment horizontal="center" vertical="center" wrapText="1"/>
      <protection/>
    </xf>
    <xf numFmtId="0" fontId="8" fillId="0" borderId="10" xfId="55" applyFont="1" applyFill="1" applyBorder="1" applyAlignment="1">
      <alignment horizontal="center" vertical="center" wrapText="1"/>
      <protection/>
    </xf>
    <xf numFmtId="0" fontId="17" fillId="0" borderId="10" xfId="55" applyFont="1" applyFill="1" applyBorder="1" applyAlignment="1">
      <alignment vertical="top" wrapText="1"/>
      <protection/>
    </xf>
    <xf numFmtId="49" fontId="17" fillId="0" borderId="10" xfId="55" applyNumberFormat="1" applyFont="1" applyFill="1" applyBorder="1" applyAlignment="1">
      <alignment horizontal="center" wrapText="1"/>
      <protection/>
    </xf>
    <xf numFmtId="0" fontId="8" fillId="18" borderId="10" xfId="55" applyFont="1" applyFill="1" applyBorder="1" applyAlignment="1">
      <alignment horizontal="center" wrapText="1"/>
      <protection/>
    </xf>
    <xf numFmtId="0" fontId="17" fillId="0" borderId="10" xfId="55" applyFont="1" applyFill="1" applyBorder="1" applyAlignment="1">
      <alignment wrapText="1"/>
      <protection/>
    </xf>
    <xf numFmtId="49" fontId="5" fillId="0" borderId="10" xfId="55" applyNumberFormat="1" applyFont="1" applyFill="1" applyBorder="1" applyAlignment="1">
      <alignment vertical="top" wrapText="1"/>
      <protection/>
    </xf>
    <xf numFmtId="49" fontId="5" fillId="3" borderId="10" xfId="55" applyNumberFormat="1" applyFont="1" applyFill="1" applyBorder="1" applyAlignment="1">
      <alignment vertical="top" wrapText="1"/>
      <protection/>
    </xf>
    <xf numFmtId="49" fontId="5" fillId="22" borderId="10" xfId="55" applyNumberFormat="1" applyFont="1" applyFill="1" applyBorder="1" applyAlignment="1">
      <alignment vertical="top" wrapText="1"/>
      <protection/>
    </xf>
    <xf numFmtId="49" fontId="15" fillId="18" borderId="10" xfId="55" applyNumberFormat="1" applyFont="1" applyFill="1" applyBorder="1" applyAlignment="1">
      <alignment horizontal="center" wrapText="1"/>
      <protection/>
    </xf>
    <xf numFmtId="49" fontId="2" fillId="3" borderId="10" xfId="55" applyNumberFormat="1" applyFont="1" applyFill="1" applyBorder="1" applyAlignment="1">
      <alignment horizontal="center" wrapText="1"/>
      <protection/>
    </xf>
    <xf numFmtId="49" fontId="2" fillId="22" borderId="10" xfId="55" applyNumberFormat="1" applyFont="1" applyFill="1" applyBorder="1" applyAlignment="1">
      <alignment horizontal="center" wrapText="1"/>
      <protection/>
    </xf>
    <xf numFmtId="0" fontId="7" fillId="14" borderId="10" xfId="55" applyFont="1" applyFill="1" applyBorder="1" applyAlignment="1">
      <alignment wrapText="1"/>
      <protection/>
    </xf>
    <xf numFmtId="0" fontId="4" fillId="0" borderId="10" xfId="55" applyFont="1" applyFill="1" applyBorder="1" applyAlignment="1">
      <alignment wrapText="1"/>
      <protection/>
    </xf>
    <xf numFmtId="0" fontId="4" fillId="22" borderId="10" xfId="55" applyFont="1" applyFill="1" applyBorder="1" applyAlignment="1">
      <alignment wrapText="1"/>
      <protection/>
    </xf>
    <xf numFmtId="49" fontId="2" fillId="18" borderId="10" xfId="55" applyNumberFormat="1" applyFont="1" applyFill="1" applyBorder="1" applyAlignment="1">
      <alignment horizontal="center" wrapText="1"/>
      <protection/>
    </xf>
    <xf numFmtId="0" fontId="15" fillId="0" borderId="10" xfId="55" applyFont="1" applyFill="1" applyBorder="1" applyAlignment="1">
      <alignment vertical="top" wrapText="1"/>
      <protection/>
    </xf>
    <xf numFmtId="183" fontId="10" fillId="0" borderId="10" xfId="67" applyNumberFormat="1" applyFont="1" applyFill="1" applyBorder="1" applyAlignment="1">
      <alignment horizontal="right" wrapText="1"/>
    </xf>
    <xf numFmtId="0" fontId="16" fillId="26" borderId="11" xfId="55" applyFont="1" applyFill="1" applyBorder="1" applyAlignment="1">
      <alignment horizontal="center" wrapText="1"/>
      <protection/>
    </xf>
    <xf numFmtId="183" fontId="16" fillId="26" borderId="10" xfId="67" applyNumberFormat="1" applyFont="1" applyFill="1" applyBorder="1" applyAlignment="1">
      <alignment horizontal="right" wrapText="1"/>
    </xf>
    <xf numFmtId="0" fontId="2" fillId="27" borderId="10" xfId="55" applyFont="1" applyFill="1" applyBorder="1" applyAlignment="1">
      <alignment wrapText="1"/>
      <protection/>
    </xf>
    <xf numFmtId="49" fontId="8" fillId="27" borderId="10" xfId="55" applyNumberFormat="1" applyFont="1" applyFill="1" applyBorder="1" applyAlignment="1">
      <alignment horizontal="center" wrapText="1"/>
      <protection/>
    </xf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80" fontId="0" fillId="0" borderId="0" xfId="0" applyNumberFormat="1" applyFont="1" applyAlignment="1">
      <alignment/>
    </xf>
    <xf numFmtId="0" fontId="2" fillId="0" borderId="10" xfId="56" applyFont="1" applyBorder="1" applyAlignment="1">
      <alignment vertical="center" wrapText="1"/>
      <protection/>
    </xf>
    <xf numFmtId="188" fontId="0" fillId="0" borderId="0" xfId="0" applyNumberFormat="1" applyFont="1" applyAlignment="1">
      <alignment/>
    </xf>
    <xf numFmtId="189" fontId="0" fillId="0" borderId="0" xfId="0" applyNumberFormat="1" applyFont="1" applyAlignment="1">
      <alignment/>
    </xf>
    <xf numFmtId="190" fontId="0" fillId="0" borderId="0" xfId="0" applyNumberFormat="1" applyFont="1" applyAlignment="1">
      <alignment/>
    </xf>
    <xf numFmtId="0" fontId="4" fillId="28" borderId="10" xfId="55" applyFont="1" applyFill="1" applyBorder="1" applyAlignment="1">
      <alignment wrapText="1"/>
      <protection/>
    </xf>
    <xf numFmtId="49" fontId="8" fillId="28" borderId="10" xfId="55" applyNumberFormat="1" applyFont="1" applyFill="1" applyBorder="1" applyAlignment="1">
      <alignment horizontal="center" wrapText="1"/>
      <protection/>
    </xf>
    <xf numFmtId="183" fontId="2" fillId="28" borderId="10" xfId="67" applyNumberFormat="1" applyFont="1" applyFill="1" applyBorder="1" applyAlignment="1">
      <alignment horizontal="right" wrapText="1"/>
    </xf>
    <xf numFmtId="0" fontId="2" fillId="29" borderId="10" xfId="55" applyFont="1" applyFill="1" applyBorder="1" applyAlignment="1">
      <alignment wrapText="1"/>
      <protection/>
    </xf>
    <xf numFmtId="0" fontId="8" fillId="29" borderId="10" xfId="55" applyFont="1" applyFill="1" applyBorder="1" applyAlignment="1">
      <alignment horizontal="center" wrapText="1"/>
      <protection/>
    </xf>
    <xf numFmtId="49" fontId="8" fillId="29" borderId="10" xfId="55" applyNumberFormat="1" applyFont="1" applyFill="1" applyBorder="1" applyAlignment="1">
      <alignment horizontal="center" wrapText="1"/>
      <protection/>
    </xf>
    <xf numFmtId="183" fontId="2" fillId="29" borderId="10" xfId="67" applyNumberFormat="1" applyFont="1" applyFill="1" applyBorder="1" applyAlignment="1">
      <alignment horizontal="right" wrapText="1"/>
    </xf>
    <xf numFmtId="0" fontId="2" fillId="28" borderId="10" xfId="55" applyFont="1" applyFill="1" applyBorder="1" applyAlignment="1">
      <alignment wrapText="1"/>
      <protection/>
    </xf>
    <xf numFmtId="0" fontId="8" fillId="28" borderId="10" xfId="55" applyFont="1" applyFill="1" applyBorder="1" applyAlignment="1">
      <alignment horizontal="center" wrapText="1"/>
      <protection/>
    </xf>
    <xf numFmtId="0" fontId="2" fillId="28" borderId="0" xfId="55" applyFont="1" applyFill="1" applyAlignment="1">
      <alignment wrapText="1"/>
      <protection/>
    </xf>
    <xf numFmtId="0" fontId="13" fillId="27" borderId="10" xfId="55" applyFont="1" applyFill="1" applyBorder="1">
      <alignment/>
      <protection/>
    </xf>
    <xf numFmtId="0" fontId="14" fillId="27" borderId="10" xfId="55" applyFont="1" applyFill="1" applyBorder="1" applyAlignment="1">
      <alignment horizontal="center" wrapText="1"/>
      <protection/>
    </xf>
    <xf numFmtId="0" fontId="8" fillId="27" borderId="10" xfId="55" applyFont="1" applyFill="1" applyBorder="1" applyAlignment="1">
      <alignment horizontal="center" wrapText="1"/>
      <protection/>
    </xf>
    <xf numFmtId="183" fontId="8" fillId="27" borderId="10" xfId="67" applyNumberFormat="1" applyFont="1" applyFill="1" applyBorder="1" applyAlignment="1">
      <alignment horizontal="justify" wrapText="1"/>
    </xf>
    <xf numFmtId="0" fontId="14" fillId="27" borderId="10" xfId="55" applyFont="1" applyFill="1" applyBorder="1">
      <alignment/>
      <protection/>
    </xf>
    <xf numFmtId="49" fontId="8" fillId="30" borderId="10" xfId="55" applyNumberFormat="1" applyFont="1" applyFill="1" applyBorder="1" applyAlignment="1">
      <alignment horizontal="center" wrapText="1"/>
      <protection/>
    </xf>
    <xf numFmtId="183" fontId="15" fillId="30" borderId="10" xfId="67" applyNumberFormat="1" applyFont="1" applyFill="1" applyBorder="1" applyAlignment="1">
      <alignment horizontal="right" wrapText="1"/>
    </xf>
    <xf numFmtId="0" fontId="10" fillId="30" borderId="10" xfId="55" applyFont="1" applyFill="1" applyBorder="1" applyAlignment="1">
      <alignment horizontal="center" wrapText="1"/>
      <protection/>
    </xf>
    <xf numFmtId="0" fontId="2" fillId="0" borderId="10" xfId="0" applyFont="1" applyBorder="1" applyAlignment="1">
      <alignment horizontal="center" vertical="center"/>
    </xf>
    <xf numFmtId="182" fontId="2" fillId="27" borderId="10" xfId="64" applyNumberFormat="1" applyFont="1" applyFill="1" applyBorder="1" applyAlignment="1">
      <alignment horizontal="center" vertical="center"/>
    </xf>
    <xf numFmtId="182" fontId="2" fillId="0" borderId="10" xfId="64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 wrapText="1"/>
    </xf>
    <xf numFmtId="0" fontId="2" fillId="27" borderId="10" xfId="0" applyFont="1" applyFill="1" applyBorder="1" applyAlignment="1">
      <alignment vertical="center" wrapText="1"/>
    </xf>
    <xf numFmtId="0" fontId="2" fillId="27" borderId="10" xfId="0" applyFont="1" applyFill="1" applyBorder="1" applyAlignment="1">
      <alignment horizontal="left" vertical="center"/>
    </xf>
    <xf numFmtId="183" fontId="2" fillId="0" borderId="10" xfId="64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183" fontId="2" fillId="27" borderId="10" xfId="64" applyNumberFormat="1" applyFont="1" applyFill="1" applyBorder="1" applyAlignment="1">
      <alignment horizontal="center" vertical="center"/>
    </xf>
    <xf numFmtId="49" fontId="2" fillId="0" borderId="10" xfId="56" applyNumberFormat="1" applyFont="1" applyBorder="1" applyAlignment="1">
      <alignment horizontal="center" vertical="center"/>
      <protection/>
    </xf>
    <xf numFmtId="0" fontId="8" fillId="0" borderId="10" xfId="0" applyNumberFormat="1" applyFont="1" applyBorder="1" applyAlignment="1">
      <alignment vertical="center" wrapText="1"/>
    </xf>
    <xf numFmtId="0" fontId="13" fillId="31" borderId="10" xfId="0" applyFont="1" applyFill="1" applyBorder="1" applyAlignment="1">
      <alignment horizontal="center" vertical="center"/>
    </xf>
    <xf numFmtId="183" fontId="13" fillId="31" borderId="10" xfId="64" applyNumberFormat="1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horizontal="left" vertical="center"/>
    </xf>
    <xf numFmtId="182" fontId="13" fillId="32" borderId="10" xfId="64" applyNumberFormat="1" applyFont="1" applyFill="1" applyBorder="1" applyAlignment="1">
      <alignment horizontal="center" vertical="center"/>
    </xf>
    <xf numFmtId="0" fontId="13" fillId="31" borderId="10" xfId="0" applyFont="1" applyFill="1" applyBorder="1" applyAlignment="1">
      <alignment vertical="center"/>
    </xf>
    <xf numFmtId="0" fontId="13" fillId="31" borderId="10" xfId="0" applyFont="1" applyFill="1" applyBorder="1" applyAlignment="1">
      <alignment horizontal="left" vertical="center"/>
    </xf>
    <xf numFmtId="182" fontId="13" fillId="31" borderId="10" xfId="64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left" vertical="center"/>
    </xf>
    <xf numFmtId="0" fontId="13" fillId="33" borderId="10" xfId="0" applyFont="1" applyFill="1" applyBorder="1" applyAlignment="1">
      <alignment vertical="center" wrapText="1"/>
    </xf>
    <xf numFmtId="182" fontId="13" fillId="33" borderId="10" xfId="64" applyNumberFormat="1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vertical="center"/>
    </xf>
    <xf numFmtId="183" fontId="2" fillId="32" borderId="10" xfId="64" applyNumberFormat="1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vertical="center" wrapText="1"/>
    </xf>
    <xf numFmtId="183" fontId="13" fillId="34" borderId="10" xfId="64" applyNumberFormat="1" applyFont="1" applyFill="1" applyBorder="1" applyAlignment="1">
      <alignment horizontal="center" vertical="center"/>
    </xf>
    <xf numFmtId="0" fontId="8" fillId="27" borderId="10" xfId="0" applyFont="1" applyFill="1" applyBorder="1" applyAlignment="1">
      <alignment horizontal="left" vertical="center" wrapText="1"/>
    </xf>
    <xf numFmtId="0" fontId="15" fillId="35" borderId="10" xfId="55" applyFont="1" applyFill="1" applyBorder="1">
      <alignment/>
      <protection/>
    </xf>
    <xf numFmtId="49" fontId="10" fillId="35" borderId="10" xfId="55" applyNumberFormat="1" applyFont="1" applyFill="1" applyBorder="1" applyAlignment="1">
      <alignment horizontal="center" wrapText="1"/>
      <protection/>
    </xf>
    <xf numFmtId="0" fontId="10" fillId="35" borderId="10" xfId="55" applyFont="1" applyFill="1" applyBorder="1" applyAlignment="1">
      <alignment horizontal="center" wrapText="1"/>
      <protection/>
    </xf>
    <xf numFmtId="183" fontId="10" fillId="35" borderId="10" xfId="67" applyNumberFormat="1" applyFont="1" applyFill="1" applyBorder="1" applyAlignment="1">
      <alignment horizontal="justify" wrapText="1"/>
    </xf>
    <xf numFmtId="0" fontId="13" fillId="36" borderId="10" xfId="55" applyFont="1" applyFill="1" applyBorder="1">
      <alignment/>
      <protection/>
    </xf>
    <xf numFmtId="0" fontId="14" fillId="36" borderId="10" xfId="55" applyFont="1" applyFill="1" applyBorder="1" applyAlignment="1">
      <alignment horizontal="center" wrapText="1"/>
      <protection/>
    </xf>
    <xf numFmtId="0" fontId="10" fillId="36" borderId="10" xfId="55" applyFont="1" applyFill="1" applyBorder="1" applyAlignment="1">
      <alignment horizontal="center" wrapText="1"/>
      <protection/>
    </xf>
    <xf numFmtId="183" fontId="10" fillId="36" borderId="10" xfId="67" applyNumberFormat="1" applyFont="1" applyFill="1" applyBorder="1" applyAlignment="1">
      <alignment horizontal="justify" wrapText="1"/>
    </xf>
    <xf numFmtId="0" fontId="13" fillId="35" borderId="10" xfId="55" applyFont="1" applyFill="1" applyBorder="1">
      <alignment/>
      <protection/>
    </xf>
    <xf numFmtId="0" fontId="2" fillId="35" borderId="10" xfId="55" applyFont="1" applyFill="1" applyBorder="1">
      <alignment/>
      <protection/>
    </xf>
    <xf numFmtId="49" fontId="15" fillId="35" borderId="10" xfId="55" applyNumberFormat="1" applyFont="1" applyFill="1" applyBorder="1" applyAlignment="1">
      <alignment horizontal="center" wrapText="1"/>
      <protection/>
    </xf>
    <xf numFmtId="0" fontId="14" fillId="36" borderId="10" xfId="55" applyFont="1" applyFill="1" applyBorder="1">
      <alignment/>
      <protection/>
    </xf>
    <xf numFmtId="49" fontId="15" fillId="36" borderId="10" xfId="55" applyNumberFormat="1" applyFont="1" applyFill="1" applyBorder="1" applyAlignment="1">
      <alignment horizontal="center" wrapText="1"/>
      <protection/>
    </xf>
    <xf numFmtId="49" fontId="10" fillId="36" borderId="10" xfId="55" applyNumberFormat="1" applyFont="1" applyFill="1" applyBorder="1" applyAlignment="1">
      <alignment horizontal="center" wrapText="1"/>
      <protection/>
    </xf>
    <xf numFmtId="0" fontId="14" fillId="35" borderId="10" xfId="55" applyFont="1" applyFill="1" applyBorder="1">
      <alignment/>
      <protection/>
    </xf>
    <xf numFmtId="0" fontId="10" fillId="36" borderId="10" xfId="55" applyFont="1" applyFill="1" applyBorder="1">
      <alignment/>
      <protection/>
    </xf>
    <xf numFmtId="0" fontId="10" fillId="35" borderId="10" xfId="55" applyFont="1" applyFill="1" applyBorder="1">
      <alignment/>
      <protection/>
    </xf>
    <xf numFmtId="49" fontId="2" fillId="35" borderId="10" xfId="55" applyNumberFormat="1" applyFont="1" applyFill="1" applyBorder="1" applyAlignment="1">
      <alignment horizontal="center" wrapText="1"/>
      <protection/>
    </xf>
    <xf numFmtId="49" fontId="6" fillId="36" borderId="10" xfId="55" applyNumberFormat="1" applyFont="1" applyFill="1" applyBorder="1" applyAlignment="1">
      <alignment vertical="top"/>
      <protection/>
    </xf>
    <xf numFmtId="0" fontId="2" fillId="36" borderId="10" xfId="55" applyFont="1" applyFill="1" applyBorder="1">
      <alignment/>
      <protection/>
    </xf>
    <xf numFmtId="0" fontId="15" fillId="35" borderId="10" xfId="55" applyFont="1" applyFill="1" applyBorder="1" applyAlignment="1">
      <alignment horizontal="center" wrapText="1"/>
      <protection/>
    </xf>
    <xf numFmtId="0" fontId="8" fillId="36" borderId="10" xfId="55" applyFont="1" applyFill="1" applyBorder="1" applyAlignment="1">
      <alignment horizontal="center" wrapText="1"/>
      <protection/>
    </xf>
    <xf numFmtId="183" fontId="15" fillId="36" borderId="10" xfId="67" applyNumberFormat="1" applyFont="1" applyFill="1" applyBorder="1" applyAlignment="1">
      <alignment horizontal="justify" wrapText="1"/>
    </xf>
    <xf numFmtId="49" fontId="14" fillId="36" borderId="10" xfId="55" applyNumberFormat="1" applyFont="1" applyFill="1" applyBorder="1" applyAlignment="1">
      <alignment horizontal="center" wrapText="1"/>
      <protection/>
    </xf>
    <xf numFmtId="0" fontId="13" fillId="35" borderId="10" xfId="55" applyFont="1" applyFill="1" applyBorder="1" applyAlignment="1">
      <alignment horizontal="center" wrapText="1"/>
      <protection/>
    </xf>
    <xf numFmtId="49" fontId="13" fillId="35" borderId="10" xfId="55" applyNumberFormat="1" applyFont="1" applyFill="1" applyBorder="1" applyAlignment="1">
      <alignment horizontal="center" wrapText="1"/>
      <protection/>
    </xf>
    <xf numFmtId="49" fontId="14" fillId="35" borderId="10" xfId="55" applyNumberFormat="1" applyFont="1" applyFill="1" applyBorder="1" applyAlignment="1">
      <alignment horizontal="center" wrapText="1"/>
      <protection/>
    </xf>
    <xf numFmtId="183" fontId="14" fillId="35" borderId="10" xfId="67" applyNumberFormat="1" applyFont="1" applyFill="1" applyBorder="1" applyAlignment="1">
      <alignment horizontal="justify" wrapText="1"/>
    </xf>
    <xf numFmtId="0" fontId="15" fillId="36" borderId="10" xfId="55" applyFont="1" applyFill="1" applyBorder="1">
      <alignment/>
      <protection/>
    </xf>
    <xf numFmtId="183" fontId="2" fillId="36" borderId="10" xfId="67" applyNumberFormat="1" applyFont="1" applyFill="1" applyBorder="1" applyAlignment="1">
      <alignment horizontal="justify" wrapText="1"/>
    </xf>
    <xf numFmtId="0" fontId="7" fillId="35" borderId="10" xfId="55" applyFont="1" applyFill="1" applyBorder="1">
      <alignment/>
      <protection/>
    </xf>
    <xf numFmtId="49" fontId="10" fillId="36" borderId="10" xfId="55" applyNumberFormat="1" applyFont="1" applyFill="1" applyBorder="1" applyAlignment="1">
      <alignment horizontal="center"/>
      <protection/>
    </xf>
    <xf numFmtId="49" fontId="8" fillId="35" borderId="10" xfId="55" applyNumberFormat="1" applyFont="1" applyFill="1" applyBorder="1" applyAlignment="1">
      <alignment horizontal="center" wrapText="1"/>
      <protection/>
    </xf>
    <xf numFmtId="0" fontId="13" fillId="37" borderId="10" xfId="55" applyFont="1" applyFill="1" applyBorder="1">
      <alignment/>
      <protection/>
    </xf>
    <xf numFmtId="0" fontId="14" fillId="37" borderId="10" xfId="55" applyFont="1" applyFill="1" applyBorder="1" applyAlignment="1">
      <alignment horizontal="center" wrapText="1"/>
      <protection/>
    </xf>
    <xf numFmtId="0" fontId="8" fillId="37" borderId="10" xfId="55" applyFont="1" applyFill="1" applyBorder="1" applyAlignment="1">
      <alignment horizontal="center" wrapText="1"/>
      <protection/>
    </xf>
    <xf numFmtId="183" fontId="8" fillId="37" borderId="10" xfId="67" applyNumberFormat="1" applyFont="1" applyFill="1" applyBorder="1" applyAlignment="1">
      <alignment horizontal="justify" wrapText="1"/>
    </xf>
    <xf numFmtId="0" fontId="14" fillId="37" borderId="10" xfId="55" applyFont="1" applyFill="1" applyBorder="1">
      <alignment/>
      <protection/>
    </xf>
    <xf numFmtId="49" fontId="8" fillId="37" borderId="10" xfId="55" applyNumberFormat="1" applyFont="1" applyFill="1" applyBorder="1" applyAlignment="1">
      <alignment horizontal="center" wrapText="1"/>
      <protection/>
    </xf>
    <xf numFmtId="49" fontId="2" fillId="37" borderId="10" xfId="55" applyNumberFormat="1" applyFont="1" applyFill="1" applyBorder="1" applyAlignment="1">
      <alignment horizontal="center" wrapText="1"/>
      <protection/>
    </xf>
    <xf numFmtId="0" fontId="10" fillId="37" borderId="10" xfId="55" applyFont="1" applyFill="1" applyBorder="1" applyAlignment="1">
      <alignment horizontal="center" wrapText="1"/>
      <protection/>
    </xf>
    <xf numFmtId="49" fontId="10" fillId="37" borderId="10" xfId="55" applyNumberFormat="1" applyFont="1" applyFill="1" applyBorder="1" applyAlignment="1">
      <alignment horizontal="center" wrapText="1"/>
      <protection/>
    </xf>
    <xf numFmtId="0" fontId="2" fillId="37" borderId="10" xfId="55" applyFont="1" applyFill="1" applyBorder="1">
      <alignment/>
      <protection/>
    </xf>
    <xf numFmtId="183" fontId="2" fillId="37" borderId="10" xfId="67" applyNumberFormat="1" applyFont="1" applyFill="1" applyBorder="1" applyAlignment="1">
      <alignment horizontal="justify" wrapText="1"/>
    </xf>
    <xf numFmtId="0" fontId="10" fillId="37" borderId="10" xfId="55" applyFont="1" applyFill="1" applyBorder="1">
      <alignment/>
      <protection/>
    </xf>
    <xf numFmtId="49" fontId="6" fillId="37" borderId="10" xfId="55" applyNumberFormat="1" applyFont="1" applyFill="1" applyBorder="1" applyAlignment="1">
      <alignment vertical="top"/>
      <protection/>
    </xf>
    <xf numFmtId="0" fontId="15" fillId="37" borderId="10" xfId="55" applyFont="1" applyFill="1" applyBorder="1">
      <alignment/>
      <protection/>
    </xf>
    <xf numFmtId="0" fontId="14" fillId="29" borderId="10" xfId="55" applyFont="1" applyFill="1" applyBorder="1">
      <alignment/>
      <protection/>
    </xf>
    <xf numFmtId="49" fontId="2" fillId="29" borderId="10" xfId="55" applyNumberFormat="1" applyFont="1" applyFill="1" applyBorder="1" applyAlignment="1">
      <alignment horizontal="center" wrapText="1"/>
      <protection/>
    </xf>
    <xf numFmtId="0" fontId="10" fillId="29" borderId="10" xfId="55" applyFont="1" applyFill="1" applyBorder="1" applyAlignment="1">
      <alignment horizontal="center" wrapText="1"/>
      <protection/>
    </xf>
    <xf numFmtId="183" fontId="8" fillId="29" borderId="10" xfId="67" applyNumberFormat="1" applyFont="1" applyFill="1" applyBorder="1" applyAlignment="1">
      <alignment horizontal="justify" wrapText="1"/>
    </xf>
    <xf numFmtId="0" fontId="13" fillId="29" borderId="10" xfId="55" applyFont="1" applyFill="1" applyBorder="1">
      <alignment/>
      <protection/>
    </xf>
    <xf numFmtId="49" fontId="10" fillId="29" borderId="10" xfId="55" applyNumberFormat="1" applyFont="1" applyFill="1" applyBorder="1" applyAlignment="1">
      <alignment horizontal="center" wrapText="1"/>
      <protection/>
    </xf>
    <xf numFmtId="0" fontId="2" fillId="29" borderId="10" xfId="55" applyFont="1" applyFill="1" applyBorder="1">
      <alignment/>
      <protection/>
    </xf>
    <xf numFmtId="183" fontId="2" fillId="29" borderId="10" xfId="67" applyNumberFormat="1" applyFont="1" applyFill="1" applyBorder="1" applyAlignment="1">
      <alignment horizontal="justify" wrapText="1"/>
    </xf>
    <xf numFmtId="49" fontId="6" fillId="29" borderId="10" xfId="55" applyNumberFormat="1" applyFont="1" applyFill="1" applyBorder="1" applyAlignment="1">
      <alignment vertical="top"/>
      <protection/>
    </xf>
    <xf numFmtId="0" fontId="2" fillId="38" borderId="10" xfId="55" applyFont="1" applyFill="1" applyBorder="1">
      <alignment/>
      <protection/>
    </xf>
    <xf numFmtId="0" fontId="8" fillId="38" borderId="10" xfId="55" applyFont="1" applyFill="1" applyBorder="1" applyAlignment="1">
      <alignment wrapText="1"/>
      <protection/>
    </xf>
    <xf numFmtId="49" fontId="8" fillId="38" borderId="10" xfId="55" applyNumberFormat="1" applyFont="1" applyFill="1" applyBorder="1" applyAlignment="1">
      <alignment horizontal="center" wrapText="1"/>
      <protection/>
    </xf>
    <xf numFmtId="0" fontId="8" fillId="38" borderId="10" xfId="55" applyFont="1" applyFill="1" applyBorder="1" applyAlignment="1">
      <alignment horizontal="center" wrapText="1"/>
      <protection/>
    </xf>
    <xf numFmtId="183" fontId="8" fillId="38" borderId="10" xfId="67" applyNumberFormat="1" applyFont="1" applyFill="1" applyBorder="1" applyAlignment="1">
      <alignment horizontal="justify" wrapText="1"/>
    </xf>
    <xf numFmtId="0" fontId="13" fillId="38" borderId="10" xfId="55" applyFont="1" applyFill="1" applyBorder="1">
      <alignment/>
      <protection/>
    </xf>
    <xf numFmtId="0" fontId="14" fillId="38" borderId="10" xfId="55" applyFont="1" applyFill="1" applyBorder="1" applyAlignment="1">
      <alignment horizontal="center" wrapText="1"/>
      <protection/>
    </xf>
    <xf numFmtId="0" fontId="2" fillId="38" borderId="10" xfId="55" applyFont="1" applyFill="1" applyBorder="1" applyAlignment="1">
      <alignment wrapText="1"/>
      <protection/>
    </xf>
    <xf numFmtId="183" fontId="2" fillId="38" borderId="10" xfId="67" applyNumberFormat="1" applyFont="1" applyFill="1" applyBorder="1" applyAlignment="1">
      <alignment horizontal="justify" wrapText="1"/>
    </xf>
    <xf numFmtId="0" fontId="2" fillId="38" borderId="10" xfId="55" applyFont="1" applyFill="1" applyBorder="1" applyAlignment="1">
      <alignment horizontal="center" wrapText="1"/>
      <protection/>
    </xf>
    <xf numFmtId="0" fontId="14" fillId="38" borderId="10" xfId="55" applyFont="1" applyFill="1" applyBorder="1">
      <alignment/>
      <protection/>
    </xf>
    <xf numFmtId="49" fontId="2" fillId="38" borderId="10" xfId="55" applyNumberFormat="1" applyFont="1" applyFill="1" applyBorder="1" applyAlignment="1">
      <alignment horizontal="center" wrapText="1"/>
      <protection/>
    </xf>
    <xf numFmtId="49" fontId="2" fillId="38" borderId="10" xfId="55" applyNumberFormat="1" applyFont="1" applyFill="1" applyBorder="1" applyAlignment="1">
      <alignment horizontal="center" vertical="center" wrapText="1"/>
      <protection/>
    </xf>
    <xf numFmtId="0" fontId="8" fillId="39" borderId="10" xfId="55" applyFont="1" applyFill="1" applyBorder="1" applyAlignment="1">
      <alignment horizontal="center" vertical="center" wrapText="1"/>
      <protection/>
    </xf>
    <xf numFmtId="49" fontId="6" fillId="38" borderId="10" xfId="55" applyNumberFormat="1" applyFont="1" applyFill="1" applyBorder="1" applyAlignment="1">
      <alignment vertical="top"/>
      <protection/>
    </xf>
    <xf numFmtId="0" fontId="10" fillId="38" borderId="10" xfId="55" applyFont="1" applyFill="1" applyBorder="1" applyAlignment="1">
      <alignment horizontal="center" wrapText="1"/>
      <protection/>
    </xf>
    <xf numFmtId="0" fontId="13" fillId="38" borderId="10" xfId="55" applyFont="1" applyFill="1" applyBorder="1" applyAlignment="1">
      <alignment horizontal="center" wrapText="1"/>
      <protection/>
    </xf>
    <xf numFmtId="49" fontId="14" fillId="38" borderId="10" xfId="55" applyNumberFormat="1" applyFont="1" applyFill="1" applyBorder="1" applyAlignment="1">
      <alignment horizontal="center" wrapText="1"/>
      <protection/>
    </xf>
    <xf numFmtId="0" fontId="7" fillId="38" borderId="10" xfId="55" applyFont="1" applyFill="1" applyBorder="1">
      <alignment/>
      <protection/>
    </xf>
    <xf numFmtId="0" fontId="2" fillId="38" borderId="10" xfId="0" applyFont="1" applyFill="1" applyBorder="1" applyAlignment="1">
      <alignment vertical="center" wrapText="1"/>
    </xf>
    <xf numFmtId="49" fontId="15" fillId="36" borderId="10" xfId="55" applyNumberFormat="1" applyFont="1" applyFill="1" applyBorder="1" applyAlignment="1">
      <alignment horizontal="center" vertical="center" wrapText="1"/>
      <protection/>
    </xf>
    <xf numFmtId="0" fontId="10" fillId="40" borderId="10" xfId="55" applyFont="1" applyFill="1" applyBorder="1" applyAlignment="1">
      <alignment horizontal="center" vertical="center" wrapText="1"/>
      <protection/>
    </xf>
    <xf numFmtId="0" fontId="14" fillId="29" borderId="10" xfId="55" applyFont="1" applyFill="1" applyBorder="1" applyAlignment="1">
      <alignment horizontal="center" wrapText="1"/>
      <protection/>
    </xf>
    <xf numFmtId="0" fontId="14" fillId="41" borderId="10" xfId="55" applyFont="1" applyFill="1" applyBorder="1">
      <alignment/>
      <protection/>
    </xf>
    <xf numFmtId="0" fontId="14" fillId="41" borderId="10" xfId="55" applyFont="1" applyFill="1" applyBorder="1" applyAlignment="1">
      <alignment horizontal="center" wrapText="1"/>
      <protection/>
    </xf>
    <xf numFmtId="49" fontId="8" fillId="41" borderId="10" xfId="55" applyNumberFormat="1" applyFont="1" applyFill="1" applyBorder="1" applyAlignment="1">
      <alignment horizontal="center" wrapText="1"/>
      <protection/>
    </xf>
    <xf numFmtId="0" fontId="8" fillId="41" borderId="10" xfId="55" applyFont="1" applyFill="1" applyBorder="1" applyAlignment="1">
      <alignment horizontal="center" wrapText="1"/>
      <protection/>
    </xf>
    <xf numFmtId="183" fontId="8" fillId="41" borderId="10" xfId="67" applyNumberFormat="1" applyFont="1" applyFill="1" applyBorder="1" applyAlignment="1">
      <alignment horizontal="justify" wrapText="1"/>
    </xf>
    <xf numFmtId="0" fontId="15" fillId="28" borderId="10" xfId="55" applyFont="1" applyFill="1" applyBorder="1" applyAlignment="1">
      <alignment vertical="top" wrapText="1"/>
      <protection/>
    </xf>
    <xf numFmtId="182" fontId="8" fillId="0" borderId="10" xfId="67" applyNumberFormat="1" applyFont="1" applyFill="1" applyBorder="1" applyAlignment="1">
      <alignment horizontal="right" wrapText="1"/>
    </xf>
    <xf numFmtId="182" fontId="8" fillId="38" borderId="10" xfId="67" applyNumberFormat="1" applyFont="1" applyFill="1" applyBorder="1" applyAlignment="1">
      <alignment horizontal="right" wrapText="1"/>
    </xf>
    <xf numFmtId="0" fontId="10" fillId="18" borderId="10" xfId="55" applyFont="1" applyFill="1" applyBorder="1" applyAlignment="1">
      <alignment horizontal="left" vertical="center" wrapText="1"/>
      <protection/>
    </xf>
    <xf numFmtId="0" fontId="8" fillId="22" borderId="10" xfId="55" applyFont="1" applyFill="1" applyBorder="1" applyAlignment="1">
      <alignment horizontal="left" vertical="center" wrapText="1"/>
      <protection/>
    </xf>
    <xf numFmtId="0" fontId="8" fillId="0" borderId="10" xfId="55" applyFont="1" applyFill="1" applyBorder="1" applyAlignment="1">
      <alignment vertical="center" wrapText="1"/>
      <protection/>
    </xf>
    <xf numFmtId="0" fontId="2" fillId="22" borderId="10" xfId="55" applyFont="1" applyFill="1" applyBorder="1" applyAlignment="1">
      <alignment vertical="center" wrapText="1"/>
      <protection/>
    </xf>
    <xf numFmtId="0" fontId="8" fillId="0" borderId="10" xfId="55" applyFont="1" applyFill="1" applyBorder="1" applyAlignment="1">
      <alignment horizontal="left" vertical="center" wrapText="1"/>
      <protection/>
    </xf>
    <xf numFmtId="49" fontId="2" fillId="0" borderId="10" xfId="55" applyNumberFormat="1" applyFont="1" applyFill="1" applyBorder="1" applyAlignment="1">
      <alignment vertical="center" wrapText="1"/>
      <protection/>
    </xf>
    <xf numFmtId="0" fontId="2" fillId="3" borderId="10" xfId="55" applyFont="1" applyFill="1" applyBorder="1" applyAlignment="1">
      <alignment vertical="center" wrapText="1"/>
      <protection/>
    </xf>
    <xf numFmtId="0" fontId="2" fillId="0" borderId="10" xfId="55" applyFont="1" applyFill="1" applyBorder="1" applyAlignment="1">
      <alignment vertical="center" wrapText="1"/>
      <protection/>
    </xf>
    <xf numFmtId="0" fontId="2" fillId="0" borderId="0" xfId="0" applyNumberFormat="1" applyFont="1" applyFill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0" fillId="18" borderId="10" xfId="55" applyFont="1" applyFill="1" applyBorder="1" applyAlignment="1">
      <alignment vertical="center" wrapText="1"/>
      <protection/>
    </xf>
    <xf numFmtId="0" fontId="8" fillId="22" borderId="10" xfId="55" applyFont="1" applyFill="1" applyBorder="1" applyAlignment="1">
      <alignment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vertical="center" wrapText="1"/>
    </xf>
    <xf numFmtId="0" fontId="8" fillId="3" borderId="10" xfId="55" applyFont="1" applyFill="1" applyBorder="1" applyAlignment="1">
      <alignment vertical="center" wrapText="1"/>
      <protection/>
    </xf>
    <xf numFmtId="0" fontId="8" fillId="22" borderId="10" xfId="0" applyFont="1" applyFill="1" applyBorder="1" applyAlignment="1">
      <alignment horizontal="left" vertical="center" wrapText="1"/>
    </xf>
    <xf numFmtId="0" fontId="8" fillId="29" borderId="10" xfId="55" applyFont="1" applyFill="1" applyBorder="1" applyAlignment="1">
      <alignment horizontal="left" vertical="center" wrapText="1"/>
      <protection/>
    </xf>
    <xf numFmtId="0" fontId="8" fillId="28" borderId="10" xfId="55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vertical="center" wrapText="1"/>
    </xf>
    <xf numFmtId="0" fontId="10" fillId="30" borderId="10" xfId="55" applyFont="1" applyFill="1" applyBorder="1" applyAlignment="1">
      <alignment vertical="center" wrapText="1"/>
      <protection/>
    </xf>
    <xf numFmtId="0" fontId="8" fillId="28" borderId="10" xfId="55" applyFont="1" applyFill="1" applyBorder="1" applyAlignment="1">
      <alignment vertical="center" wrapText="1"/>
      <protection/>
    </xf>
    <xf numFmtId="0" fontId="15" fillId="18" borderId="10" xfId="55" applyFont="1" applyFill="1" applyBorder="1" applyAlignment="1">
      <alignment vertical="center" wrapText="1"/>
      <protection/>
    </xf>
    <xf numFmtId="0" fontId="8" fillId="38" borderId="10" xfId="55" applyFont="1" applyFill="1" applyBorder="1" applyAlignment="1">
      <alignment vertical="center" wrapText="1"/>
      <protection/>
    </xf>
    <xf numFmtId="183" fontId="8" fillId="38" borderId="10" xfId="67" applyNumberFormat="1" applyFont="1" applyFill="1" applyBorder="1" applyAlignment="1">
      <alignment horizontal="right" wrapText="1"/>
    </xf>
    <xf numFmtId="183" fontId="2" fillId="38" borderId="10" xfId="67" applyNumberFormat="1" applyFont="1" applyFill="1" applyBorder="1" applyAlignment="1">
      <alignment horizontal="right" wrapText="1"/>
    </xf>
    <xf numFmtId="49" fontId="2" fillId="38" borderId="10" xfId="55" applyNumberFormat="1" applyFont="1" applyFill="1" applyBorder="1" applyAlignment="1">
      <alignment vertical="center" wrapText="1"/>
      <protection/>
    </xf>
    <xf numFmtId="0" fontId="2" fillId="38" borderId="10" xfId="55" applyFont="1" applyFill="1" applyBorder="1" applyAlignment="1">
      <alignment vertical="center" wrapText="1"/>
      <protection/>
    </xf>
    <xf numFmtId="0" fontId="8" fillId="38" borderId="10" xfId="55" applyFont="1" applyFill="1" applyBorder="1" applyAlignment="1">
      <alignment horizontal="center" vertical="center" wrapText="1"/>
      <protection/>
    </xf>
    <xf numFmtId="0" fontId="8" fillId="37" borderId="10" xfId="0" applyFont="1" applyFill="1" applyBorder="1" applyAlignment="1">
      <alignment horizontal="left" vertical="center" wrapText="1"/>
    </xf>
    <xf numFmtId="0" fontId="8" fillId="38" borderId="10" xfId="0" applyFont="1" applyFill="1" applyBorder="1" applyAlignment="1">
      <alignment horizontal="left" vertical="center" wrapText="1"/>
    </xf>
    <xf numFmtId="49" fontId="5" fillId="38" borderId="10" xfId="55" applyNumberFormat="1" applyFont="1" applyFill="1" applyBorder="1" applyAlignment="1">
      <alignment vertical="top" wrapText="1"/>
      <protection/>
    </xf>
    <xf numFmtId="0" fontId="8" fillId="38" borderId="10" xfId="55" applyFont="1" applyFill="1" applyBorder="1" applyAlignment="1">
      <alignment horizontal="left" vertical="center" wrapText="1"/>
      <protection/>
    </xf>
    <xf numFmtId="0" fontId="8" fillId="38" borderId="10" xfId="0" applyFont="1" applyFill="1" applyBorder="1" applyAlignment="1">
      <alignment vertical="center" wrapText="1"/>
    </xf>
    <xf numFmtId="0" fontId="17" fillId="38" borderId="10" xfId="55" applyFont="1" applyFill="1" applyBorder="1" applyAlignment="1">
      <alignment vertical="top" wrapText="1"/>
      <protection/>
    </xf>
    <xf numFmtId="49" fontId="17" fillId="38" borderId="10" xfId="55" applyNumberFormat="1" applyFont="1" applyFill="1" applyBorder="1" applyAlignment="1">
      <alignment horizontal="center" wrapText="1"/>
      <protection/>
    </xf>
    <xf numFmtId="0" fontId="3" fillId="7" borderId="12" xfId="55" applyFont="1" applyFill="1" applyBorder="1" applyAlignment="1">
      <alignment vertical="center" wrapText="1"/>
      <protection/>
    </xf>
    <xf numFmtId="0" fontId="3" fillId="7" borderId="10" xfId="55" applyFont="1" applyFill="1" applyBorder="1" applyAlignment="1">
      <alignment vertical="center" wrapText="1"/>
      <protection/>
    </xf>
    <xf numFmtId="0" fontId="12" fillId="4" borderId="10" xfId="55" applyFont="1" applyFill="1" applyBorder="1" applyAlignment="1">
      <alignment vertical="center" wrapText="1"/>
      <protection/>
    </xf>
    <xf numFmtId="0" fontId="14" fillId="20" borderId="10" xfId="55" applyFont="1" applyFill="1" applyBorder="1" applyAlignment="1">
      <alignment vertical="center" wrapText="1"/>
      <protection/>
    </xf>
    <xf numFmtId="0" fontId="10" fillId="35" borderId="10" xfId="55" applyFont="1" applyFill="1" applyBorder="1" applyAlignment="1">
      <alignment vertical="center" wrapText="1"/>
      <protection/>
    </xf>
    <xf numFmtId="0" fontId="10" fillId="36" borderId="10" xfId="55" applyFont="1" applyFill="1" applyBorder="1" applyAlignment="1">
      <alignment vertical="center" wrapText="1"/>
      <protection/>
    </xf>
    <xf numFmtId="0" fontId="8" fillId="37" borderId="10" xfId="55" applyFont="1" applyFill="1" applyBorder="1" applyAlignment="1">
      <alignment vertical="center" wrapText="1"/>
      <protection/>
    </xf>
    <xf numFmtId="0" fontId="2" fillId="0" borderId="10" xfId="55" applyFont="1" applyBorder="1" applyAlignment="1">
      <alignment vertical="center" wrapText="1"/>
      <protection/>
    </xf>
    <xf numFmtId="0" fontId="15" fillId="35" borderId="10" xfId="55" applyFont="1" applyFill="1" applyBorder="1" applyAlignment="1">
      <alignment vertical="center" wrapText="1"/>
      <protection/>
    </xf>
    <xf numFmtId="0" fontId="8" fillId="29" borderId="10" xfId="55" applyFont="1" applyFill="1" applyBorder="1" applyAlignment="1">
      <alignment vertical="center" wrapText="1"/>
      <protection/>
    </xf>
    <xf numFmtId="0" fontId="8" fillId="41" borderId="10" xfId="55" applyFont="1" applyFill="1" applyBorder="1" applyAlignment="1">
      <alignment vertical="center" wrapText="1"/>
      <protection/>
    </xf>
    <xf numFmtId="0" fontId="10" fillId="36" borderId="10" xfId="55" applyFont="1" applyFill="1" applyBorder="1" applyAlignment="1">
      <alignment horizontal="left" vertical="center" wrapText="1"/>
      <protection/>
    </xf>
    <xf numFmtId="0" fontId="12" fillId="4" borderId="10" xfId="55" applyFont="1" applyFill="1" applyBorder="1" applyAlignment="1">
      <alignment horizontal="left" vertical="center" wrapText="1"/>
      <protection/>
    </xf>
    <xf numFmtId="0" fontId="14" fillId="21" borderId="10" xfId="55" applyFont="1" applyFill="1" applyBorder="1" applyAlignment="1">
      <alignment vertical="center" wrapText="1"/>
      <protection/>
    </xf>
    <xf numFmtId="0" fontId="2" fillId="37" borderId="10" xfId="55" applyFont="1" applyFill="1" applyBorder="1" applyAlignment="1">
      <alignment vertical="center" wrapText="1"/>
      <protection/>
    </xf>
    <xf numFmtId="49" fontId="15" fillId="36" borderId="10" xfId="55" applyNumberFormat="1" applyFont="1" applyFill="1" applyBorder="1" applyAlignment="1">
      <alignment vertical="center" wrapText="1"/>
      <protection/>
    </xf>
    <xf numFmtId="0" fontId="2" fillId="29" borderId="10" xfId="55" applyFont="1" applyFill="1" applyBorder="1" applyAlignment="1">
      <alignment vertical="center" wrapText="1"/>
      <protection/>
    </xf>
    <xf numFmtId="0" fontId="8" fillId="0" borderId="10" xfId="55" applyFont="1" applyBorder="1" applyAlignment="1">
      <alignment vertical="center" wrapText="1"/>
      <protection/>
    </xf>
    <xf numFmtId="0" fontId="10" fillId="20" borderId="10" xfId="55" applyFont="1" applyFill="1" applyBorder="1" applyAlignment="1">
      <alignment vertical="center" wrapText="1"/>
      <protection/>
    </xf>
    <xf numFmtId="0" fontId="8" fillId="37" borderId="10" xfId="55" applyFont="1" applyFill="1" applyBorder="1" applyAlignment="1">
      <alignment horizontal="left" vertical="center" wrapText="1"/>
      <protection/>
    </xf>
    <xf numFmtId="0" fontId="4" fillId="43" borderId="10" xfId="55" applyFont="1" applyFill="1" applyBorder="1" applyAlignment="1">
      <alignment wrapText="1"/>
      <protection/>
    </xf>
    <xf numFmtId="0" fontId="8" fillId="43" borderId="10" xfId="55" applyFont="1" applyFill="1" applyBorder="1" applyAlignment="1">
      <alignment vertical="center" wrapText="1"/>
      <protection/>
    </xf>
    <xf numFmtId="49" fontId="8" fillId="43" borderId="10" xfId="55" applyNumberFormat="1" applyFont="1" applyFill="1" applyBorder="1" applyAlignment="1">
      <alignment horizontal="center" wrapText="1"/>
      <protection/>
    </xf>
    <xf numFmtId="0" fontId="8" fillId="43" borderId="10" xfId="55" applyFont="1" applyFill="1" applyBorder="1" applyAlignment="1">
      <alignment horizontal="center" wrapText="1"/>
      <protection/>
    </xf>
    <xf numFmtId="183" fontId="2" fillId="43" borderId="10" xfId="67" applyNumberFormat="1" applyFont="1" applyFill="1" applyBorder="1" applyAlignment="1">
      <alignment horizontal="right" wrapText="1"/>
    </xf>
    <xf numFmtId="49" fontId="2" fillId="28" borderId="10" xfId="55" applyNumberFormat="1" applyFont="1" applyFill="1" applyBorder="1" applyAlignment="1">
      <alignment horizontal="center" wrapText="1"/>
      <protection/>
    </xf>
    <xf numFmtId="183" fontId="8" fillId="28" borderId="10" xfId="67" applyNumberFormat="1" applyFont="1" applyFill="1" applyBorder="1" applyAlignment="1">
      <alignment horizontal="right" wrapText="1"/>
    </xf>
    <xf numFmtId="0" fontId="2" fillId="27" borderId="10" xfId="55" applyFont="1" applyFill="1" applyBorder="1">
      <alignment/>
      <protection/>
    </xf>
    <xf numFmtId="0" fontId="8" fillId="27" borderId="10" xfId="55" applyFont="1" applyFill="1" applyBorder="1" applyAlignment="1">
      <alignment vertical="center" wrapText="1"/>
      <protection/>
    </xf>
    <xf numFmtId="0" fontId="13" fillId="27" borderId="10" xfId="55" applyFont="1" applyFill="1" applyBorder="1" applyAlignment="1">
      <alignment horizontal="center" wrapText="1"/>
      <protection/>
    </xf>
    <xf numFmtId="0" fontId="17" fillId="38" borderId="10" xfId="55" applyFont="1" applyFill="1" applyBorder="1" applyAlignment="1">
      <alignment wrapText="1"/>
      <protection/>
    </xf>
    <xf numFmtId="0" fontId="13" fillId="7" borderId="10" xfId="55" applyFont="1" applyFill="1" applyBorder="1" applyAlignment="1">
      <alignment vertical="center" wrapText="1"/>
      <protection/>
    </xf>
    <xf numFmtId="183" fontId="2" fillId="0" borderId="10" xfId="67" applyNumberFormat="1" applyFont="1" applyFill="1" applyBorder="1" applyAlignment="1">
      <alignment wrapText="1"/>
    </xf>
    <xf numFmtId="49" fontId="2" fillId="44" borderId="10" xfId="55" applyNumberFormat="1" applyFont="1" applyFill="1" applyBorder="1" applyAlignment="1">
      <alignment horizontal="center" wrapText="1"/>
      <protection/>
    </xf>
    <xf numFmtId="0" fontId="2" fillId="28" borderId="10" xfId="55" applyFont="1" applyFill="1" applyBorder="1" applyAlignment="1">
      <alignment vertical="center" wrapText="1"/>
      <protection/>
    </xf>
    <xf numFmtId="0" fontId="39" fillId="0" borderId="10" xfId="0" applyFont="1" applyBorder="1" applyAlignment="1">
      <alignment horizontal="left" vertical="center" wrapText="1"/>
    </xf>
    <xf numFmtId="0" fontId="18" fillId="0" borderId="0" xfId="54" applyFont="1" applyFill="1" applyAlignment="1">
      <alignment/>
      <protection/>
    </xf>
    <xf numFmtId="0" fontId="18" fillId="0" borderId="0" xfId="54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2" fillId="0" borderId="10" xfId="54" applyFont="1" applyFill="1" applyBorder="1" applyAlignment="1">
      <alignment horizontal="center" vertical="center" wrapText="1"/>
      <protection/>
    </xf>
    <xf numFmtId="0" fontId="2" fillId="0" borderId="13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center" vertical="center"/>
      <protection/>
    </xf>
    <xf numFmtId="0" fontId="2" fillId="0" borderId="10" xfId="54" applyFont="1" applyFill="1" applyBorder="1" applyAlignment="1">
      <alignment horizontal="left" vertical="center" wrapText="1"/>
      <protection/>
    </xf>
    <xf numFmtId="183" fontId="2" fillId="0" borderId="10" xfId="54" applyNumberFormat="1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vertical="center" wrapText="1"/>
      <protection/>
    </xf>
    <xf numFmtId="183" fontId="2" fillId="0" borderId="10" xfId="66" applyNumberFormat="1" applyFont="1" applyBorder="1" applyAlignment="1">
      <alignment horizontal="right" vertical="center"/>
    </xf>
    <xf numFmtId="183" fontId="13" fillId="0" borderId="10" xfId="66" applyNumberFormat="1" applyFont="1" applyBorder="1" applyAlignment="1">
      <alignment horizontal="right" vertical="center"/>
    </xf>
    <xf numFmtId="49" fontId="13" fillId="33" borderId="10" xfId="0" applyNumberFormat="1" applyFont="1" applyFill="1" applyBorder="1" applyAlignment="1">
      <alignment horizontal="center" vertical="center"/>
    </xf>
    <xf numFmtId="49" fontId="13" fillId="33" borderId="10" xfId="0" applyNumberFormat="1" applyFont="1" applyFill="1" applyBorder="1" applyAlignment="1">
      <alignment vertical="center" wrapText="1"/>
    </xf>
    <xf numFmtId="183" fontId="2" fillId="33" borderId="10" xfId="0" applyNumberFormat="1" applyFont="1" applyFill="1" applyBorder="1" applyAlignment="1">
      <alignment horizontal="center" vertical="center"/>
    </xf>
    <xf numFmtId="183" fontId="13" fillId="33" borderId="10" xfId="0" applyNumberFormat="1" applyFont="1" applyFill="1" applyBorder="1" applyAlignment="1">
      <alignment horizontal="center" vertical="center"/>
    </xf>
    <xf numFmtId="49" fontId="13" fillId="32" borderId="10" xfId="0" applyNumberFormat="1" applyFont="1" applyFill="1" applyBorder="1" applyAlignment="1">
      <alignment horizontal="center" vertical="center"/>
    </xf>
    <xf numFmtId="49" fontId="13" fillId="32" borderId="10" xfId="0" applyNumberFormat="1" applyFont="1" applyFill="1" applyBorder="1" applyAlignment="1">
      <alignment horizontal="left" vertical="center" wrapText="1"/>
    </xf>
    <xf numFmtId="183" fontId="13" fillId="32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 wrapText="1"/>
    </xf>
    <xf numFmtId="183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183" fontId="2" fillId="0" borderId="10" xfId="64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6" fillId="0" borderId="16" xfId="55" applyFont="1" applyBorder="1" applyAlignment="1">
      <alignment horizontal="center" wrapText="1"/>
      <protection/>
    </xf>
    <xf numFmtId="0" fontId="0" fillId="0" borderId="16" xfId="0" applyBorder="1" applyAlignment="1">
      <alignment horizontal="center" wrapText="1"/>
    </xf>
    <xf numFmtId="0" fontId="3" fillId="0" borderId="0" xfId="55" applyFont="1" applyAlignment="1">
      <alignment horizontal="center" wrapText="1"/>
      <protection/>
    </xf>
    <xf numFmtId="0" fontId="8" fillId="24" borderId="14" xfId="55" applyFont="1" applyFill="1" applyBorder="1" applyAlignment="1">
      <alignment horizontal="center" vertical="center" wrapText="1"/>
      <protection/>
    </xf>
    <xf numFmtId="49" fontId="2" fillId="0" borderId="14" xfId="55" applyNumberFormat="1" applyFont="1" applyBorder="1" applyAlignment="1">
      <alignment horizontal="center" vertical="center" wrapText="1"/>
      <protection/>
    </xf>
    <xf numFmtId="0" fontId="9" fillId="14" borderId="12" xfId="55" applyFont="1" applyFill="1" applyBorder="1" applyAlignment="1">
      <alignment wrapText="1"/>
      <protection/>
    </xf>
    <xf numFmtId="0" fontId="9" fillId="14" borderId="17" xfId="55" applyFont="1" applyFill="1" applyBorder="1" applyAlignment="1">
      <alignment wrapText="1"/>
      <protection/>
    </xf>
    <xf numFmtId="0" fontId="9" fillId="14" borderId="11" xfId="55" applyFont="1" applyFill="1" applyBorder="1" applyAlignment="1">
      <alignment wrapText="1"/>
      <protection/>
    </xf>
    <xf numFmtId="0" fontId="16" fillId="26" borderId="12" xfId="55" applyFont="1" applyFill="1" applyBorder="1" applyAlignment="1">
      <alignment horizontal="center" wrapText="1"/>
      <protection/>
    </xf>
    <xf numFmtId="0" fontId="16" fillId="26" borderId="17" xfId="55" applyFont="1" applyFill="1" applyBorder="1" applyAlignment="1">
      <alignment horizontal="center" wrapText="1"/>
      <protection/>
    </xf>
    <xf numFmtId="0" fontId="16" fillId="26" borderId="11" xfId="55" applyFont="1" applyFill="1" applyBorder="1" applyAlignment="1">
      <alignment horizontal="center" wrapText="1"/>
      <protection/>
    </xf>
    <xf numFmtId="0" fontId="3" fillId="0" borderId="0" xfId="55" applyFont="1" applyBorder="1" applyAlignment="1">
      <alignment horizontal="center" wrapText="1"/>
      <protection/>
    </xf>
    <xf numFmtId="180" fontId="2" fillId="0" borderId="0" xfId="67" applyFont="1" applyAlignment="1">
      <alignment horizontal="right" wrapText="1"/>
    </xf>
    <xf numFmtId="0" fontId="0" fillId="0" borderId="0" xfId="0" applyAlignment="1">
      <alignment wrapText="1"/>
    </xf>
    <xf numFmtId="0" fontId="2" fillId="0" borderId="0" xfId="54" applyFont="1" applyAlignment="1">
      <alignment horizontal="right" wrapText="1"/>
      <protection/>
    </xf>
    <xf numFmtId="3" fontId="8" fillId="24" borderId="14" xfId="67" applyNumberFormat="1" applyFont="1" applyFill="1" applyBorder="1" applyAlignment="1">
      <alignment horizontal="center" vertical="center" wrapText="1"/>
    </xf>
    <xf numFmtId="3" fontId="8" fillId="24" borderId="13" xfId="67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3" fillId="0" borderId="0" xfId="55" applyFont="1" applyAlignment="1">
      <alignment horizontal="center"/>
      <protection/>
    </xf>
    <xf numFmtId="0" fontId="3" fillId="0" borderId="16" xfId="55" applyFont="1" applyBorder="1" applyAlignment="1">
      <alignment horizontal="center"/>
      <protection/>
    </xf>
    <xf numFmtId="0" fontId="0" fillId="0" borderId="16" xfId="0" applyBorder="1" applyAlignment="1">
      <alignment horizontal="center"/>
    </xf>
    <xf numFmtId="180" fontId="2" fillId="0" borderId="0" xfId="67" applyFont="1" applyAlignment="1">
      <alignment horizontal="right"/>
    </xf>
    <xf numFmtId="0" fontId="16" fillId="25" borderId="12" xfId="55" applyFont="1" applyFill="1" applyBorder="1" applyAlignment="1">
      <alignment horizontal="center"/>
      <protection/>
    </xf>
    <xf numFmtId="0" fontId="16" fillId="25" borderId="17" xfId="55" applyFont="1" applyFill="1" applyBorder="1" applyAlignment="1">
      <alignment horizontal="center"/>
      <protection/>
    </xf>
    <xf numFmtId="0" fontId="16" fillId="25" borderId="11" xfId="55" applyFont="1" applyFill="1" applyBorder="1" applyAlignment="1">
      <alignment horizontal="center"/>
      <protection/>
    </xf>
    <xf numFmtId="0" fontId="8" fillId="24" borderId="14" xfId="55" applyFont="1" applyFill="1" applyBorder="1" applyAlignment="1">
      <alignment horizontal="center" vertical="center"/>
      <protection/>
    </xf>
    <xf numFmtId="0" fontId="2" fillId="0" borderId="0" xfId="54" applyFont="1" applyFill="1" applyAlignment="1">
      <alignment horizontal="right"/>
      <protection/>
    </xf>
    <xf numFmtId="0" fontId="18" fillId="0" borderId="0" xfId="54" applyFont="1" applyFill="1" applyAlignment="1">
      <alignment horizontal="center"/>
      <protection/>
    </xf>
    <xf numFmtId="0" fontId="13" fillId="0" borderId="12" xfId="54" applyFont="1" applyFill="1" applyBorder="1" applyAlignment="1">
      <alignment horizontal="left" vertical="center"/>
      <protection/>
    </xf>
    <xf numFmtId="0" fontId="13" fillId="0" borderId="11" xfId="54" applyFont="1" applyFill="1" applyBorder="1" applyAlignment="1">
      <alignment horizontal="left" vertical="center"/>
      <protection/>
    </xf>
    <xf numFmtId="0" fontId="3" fillId="0" borderId="0" xfId="54" applyFont="1" applyFill="1" applyAlignment="1">
      <alignment horizontal="center" wrapText="1"/>
      <protection/>
    </xf>
    <xf numFmtId="0" fontId="3" fillId="0" borderId="0" xfId="54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3" fillId="0" borderId="0" xfId="54" applyFont="1" applyFill="1" applyBorder="1" applyAlignment="1">
      <alignment horizontal="center"/>
      <protection/>
    </xf>
    <xf numFmtId="0" fontId="3" fillId="0" borderId="16" xfId="54" applyFont="1" applyFill="1" applyBorder="1" applyAlignment="1">
      <alignment horizontal="center"/>
      <protection/>
    </xf>
    <xf numFmtId="0" fontId="2" fillId="0" borderId="14" xfId="54" applyFont="1" applyFill="1" applyBorder="1" applyAlignment="1">
      <alignment horizontal="center" vertical="center" wrapText="1"/>
      <protection/>
    </xf>
    <xf numFmtId="0" fontId="2" fillId="0" borderId="13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center" vertical="center" wrapText="1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е 4-источники (август 2010)" xfId="54"/>
    <cellStyle name="Обычный_Приложения 2,3-расходы (август 2010)" xfId="55"/>
    <cellStyle name="Обычный_Проект бюджета 2010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_Приложение 4-источники (август 2010)" xfId="66"/>
    <cellStyle name="Финансовый_Приложения 2,3-расходы (август 2010)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view="pageBreakPreview" zoomScaleSheetLayoutView="100" workbookViewId="0" topLeftCell="A69">
      <selection activeCell="A78" sqref="A78:B78"/>
    </sheetView>
  </sheetViews>
  <sheetFormatPr defaultColWidth="9.140625" defaultRowHeight="12.75"/>
  <cols>
    <col min="1" max="1" width="24.7109375" style="128" customWidth="1"/>
    <col min="2" max="2" width="66.7109375" style="128" customWidth="1"/>
    <col min="3" max="4" width="15.7109375" style="128" customWidth="1"/>
    <col min="5" max="6" width="9.140625" style="128" customWidth="1"/>
    <col min="7" max="7" width="9.7109375" style="128" bestFit="1" customWidth="1"/>
    <col min="8" max="16384" width="9.140625" style="128" customWidth="1"/>
  </cols>
  <sheetData>
    <row r="1" spans="1:4" ht="15" customHeight="1">
      <c r="A1" s="375" t="s">
        <v>31</v>
      </c>
      <c r="B1" s="375"/>
      <c r="C1" s="375"/>
      <c r="D1" s="375"/>
    </row>
    <row r="2" spans="1:4" ht="15" customHeight="1">
      <c r="A2" s="375" t="s">
        <v>32</v>
      </c>
      <c r="B2" s="375"/>
      <c r="C2" s="375"/>
      <c r="D2" s="375"/>
    </row>
    <row r="3" spans="1:4" ht="15" customHeight="1">
      <c r="A3" s="375" t="s">
        <v>33</v>
      </c>
      <c r="B3" s="375"/>
      <c r="C3" s="375"/>
      <c r="D3" s="375"/>
    </row>
    <row r="4" spans="1:4" ht="15" customHeight="1">
      <c r="A4" s="375" t="s">
        <v>34</v>
      </c>
      <c r="B4" s="375"/>
      <c r="C4" s="375"/>
      <c r="D4" s="375"/>
    </row>
    <row r="5" spans="1:4" ht="15" customHeight="1">
      <c r="A5" s="375" t="s">
        <v>562</v>
      </c>
      <c r="B5" s="375"/>
      <c r="C5" s="375"/>
      <c r="D5" s="375"/>
    </row>
    <row r="6" ht="15" customHeight="1"/>
    <row r="7" ht="15" customHeight="1"/>
    <row r="8" ht="15" customHeight="1"/>
    <row r="9" spans="1:4" ht="15" customHeight="1">
      <c r="A9" s="366" t="s">
        <v>551</v>
      </c>
      <c r="B9" s="366"/>
      <c r="C9" s="366"/>
      <c r="D9" s="366"/>
    </row>
    <row r="10" spans="1:4" ht="15" customHeight="1">
      <c r="A10" s="366" t="s">
        <v>561</v>
      </c>
      <c r="B10" s="366"/>
      <c r="C10" s="366"/>
      <c r="D10" s="366"/>
    </row>
    <row r="11" spans="1:4" s="129" customFormat="1" ht="15" customHeight="1">
      <c r="A11" s="376" t="s">
        <v>34</v>
      </c>
      <c r="B11" s="376"/>
      <c r="C11" s="376"/>
      <c r="D11" s="376"/>
    </row>
    <row r="12" spans="1:4" s="129" customFormat="1" ht="15" customHeight="1">
      <c r="A12" s="370" t="s">
        <v>563</v>
      </c>
      <c r="B12" s="371"/>
      <c r="C12" s="371"/>
      <c r="D12" s="371"/>
    </row>
    <row r="13" spans="1:4" ht="15" customHeight="1">
      <c r="A13" s="367" t="s">
        <v>294</v>
      </c>
      <c r="B13" s="367" t="s">
        <v>295</v>
      </c>
      <c r="C13" s="367" t="s">
        <v>554</v>
      </c>
      <c r="D13" s="367" t="s">
        <v>555</v>
      </c>
    </row>
    <row r="14" spans="1:4" ht="15" customHeight="1">
      <c r="A14" s="372"/>
      <c r="B14" s="372"/>
      <c r="C14" s="368"/>
      <c r="D14" s="368"/>
    </row>
    <row r="15" spans="1:4" ht="15" customHeight="1">
      <c r="A15" s="373"/>
      <c r="B15" s="373"/>
      <c r="C15" s="369"/>
      <c r="D15" s="369"/>
    </row>
    <row r="16" spans="1:4" ht="15" customHeight="1">
      <c r="A16" s="130">
        <v>1</v>
      </c>
      <c r="B16" s="130">
        <v>2</v>
      </c>
      <c r="C16" s="130">
        <v>3</v>
      </c>
      <c r="D16" s="130">
        <v>4</v>
      </c>
    </row>
    <row r="17" spans="1:4" ht="15" customHeight="1">
      <c r="A17" s="166" t="s">
        <v>297</v>
      </c>
      <c r="B17" s="170" t="s">
        <v>298</v>
      </c>
      <c r="C17" s="167">
        <f>C18+C20+C22+C24+C27+C29+C36+C39+C43</f>
        <v>57174.03783</v>
      </c>
      <c r="D17" s="167">
        <f>D18+D20+D22+D24+D27+D29+D36+D39+D43</f>
        <v>55837.70856</v>
      </c>
    </row>
    <row r="18" spans="1:4" ht="15" customHeight="1">
      <c r="A18" s="177" t="s">
        <v>299</v>
      </c>
      <c r="B18" s="178" t="s">
        <v>300</v>
      </c>
      <c r="C18" s="179">
        <f>C19</f>
        <v>14478</v>
      </c>
      <c r="D18" s="179">
        <f>D19</f>
        <v>15687.66096</v>
      </c>
    </row>
    <row r="19" spans="1:4" ht="15" customHeight="1">
      <c r="A19" s="154" t="s">
        <v>301</v>
      </c>
      <c r="B19" s="162" t="s">
        <v>302</v>
      </c>
      <c r="C19" s="163">
        <v>14478</v>
      </c>
      <c r="D19" s="163">
        <v>15687.66096</v>
      </c>
    </row>
    <row r="20" spans="1:4" ht="30" customHeight="1">
      <c r="A20" s="177" t="s">
        <v>303</v>
      </c>
      <c r="B20" s="180" t="s">
        <v>304</v>
      </c>
      <c r="C20" s="179">
        <f>C21</f>
        <v>7000</v>
      </c>
      <c r="D20" s="179">
        <f>D21</f>
        <v>4728.01364</v>
      </c>
    </row>
    <row r="21" spans="1:4" ht="30" customHeight="1">
      <c r="A21" s="154" t="s">
        <v>305</v>
      </c>
      <c r="B21" s="158" t="s">
        <v>306</v>
      </c>
      <c r="C21" s="163">
        <v>7000</v>
      </c>
      <c r="D21" s="163">
        <v>4728.01364</v>
      </c>
    </row>
    <row r="22" spans="1:4" ht="15" customHeight="1">
      <c r="A22" s="177" t="s">
        <v>307</v>
      </c>
      <c r="B22" s="180" t="s">
        <v>308</v>
      </c>
      <c r="C22" s="179">
        <f>C23</f>
        <v>0</v>
      </c>
      <c r="D22" s="179">
        <f>D23</f>
        <v>0.0505</v>
      </c>
    </row>
    <row r="23" spans="1:4" ht="15" customHeight="1">
      <c r="A23" s="154" t="s">
        <v>309</v>
      </c>
      <c r="B23" s="162" t="s">
        <v>310</v>
      </c>
      <c r="C23" s="163">
        <f>0.5-0.5</f>
        <v>0</v>
      </c>
      <c r="D23" s="163">
        <v>0.0505</v>
      </c>
    </row>
    <row r="24" spans="1:4" ht="15" customHeight="1">
      <c r="A24" s="177" t="s">
        <v>311</v>
      </c>
      <c r="B24" s="178" t="s">
        <v>312</v>
      </c>
      <c r="C24" s="179">
        <f>C25+C26</f>
        <v>15928</v>
      </c>
      <c r="D24" s="179">
        <f>D25+D26</f>
        <v>17212.88593</v>
      </c>
    </row>
    <row r="25" spans="1:4" ht="30" customHeight="1">
      <c r="A25" s="154" t="s">
        <v>313</v>
      </c>
      <c r="B25" s="158" t="s">
        <v>314</v>
      </c>
      <c r="C25" s="163">
        <v>1837</v>
      </c>
      <c r="D25" s="163">
        <v>1244.12313</v>
      </c>
    </row>
    <row r="26" spans="1:4" ht="15" customHeight="1">
      <c r="A26" s="154" t="s">
        <v>315</v>
      </c>
      <c r="B26" s="158" t="s">
        <v>316</v>
      </c>
      <c r="C26" s="163">
        <f>8170+5920+1</f>
        <v>14091</v>
      </c>
      <c r="D26" s="163">
        <v>15968.7628</v>
      </c>
    </row>
    <row r="27" spans="1:4" ht="15" customHeight="1" hidden="1">
      <c r="A27" s="154" t="s">
        <v>317</v>
      </c>
      <c r="B27" s="162" t="s">
        <v>318</v>
      </c>
      <c r="C27" s="161">
        <f>C28</f>
        <v>0</v>
      </c>
      <c r="D27" s="161">
        <f>D28</f>
        <v>0</v>
      </c>
    </row>
    <row r="28" spans="1:4" ht="45" customHeight="1" hidden="1">
      <c r="A28" s="154" t="s">
        <v>319</v>
      </c>
      <c r="B28" s="162" t="s">
        <v>320</v>
      </c>
      <c r="C28" s="161">
        <f>14.5-14.5</f>
        <v>0</v>
      </c>
      <c r="D28" s="161">
        <f>14.5-14.5</f>
        <v>0</v>
      </c>
    </row>
    <row r="29" spans="1:4" ht="30" customHeight="1">
      <c r="A29" s="177" t="s">
        <v>321</v>
      </c>
      <c r="B29" s="180" t="s">
        <v>322</v>
      </c>
      <c r="C29" s="179">
        <f>C30+C31+C32+C33+C34+C35</f>
        <v>3510</v>
      </c>
      <c r="D29" s="179">
        <f>D30+D31+D32+D33+D34+D35</f>
        <v>1928.07713</v>
      </c>
    </row>
    <row r="30" spans="1:4" ht="60" customHeight="1">
      <c r="A30" s="154" t="s">
        <v>323</v>
      </c>
      <c r="B30" s="158" t="s">
        <v>324</v>
      </c>
      <c r="C30" s="163">
        <v>3000</v>
      </c>
      <c r="D30" s="163">
        <v>1471.5687</v>
      </c>
    </row>
    <row r="31" spans="1:4" ht="60" customHeight="1" hidden="1">
      <c r="A31" s="154" t="s">
        <v>325</v>
      </c>
      <c r="B31" s="158" t="s">
        <v>326</v>
      </c>
      <c r="C31" s="163">
        <v>0</v>
      </c>
      <c r="D31" s="163">
        <v>0</v>
      </c>
    </row>
    <row r="32" spans="1:4" ht="45" customHeight="1">
      <c r="A32" s="154" t="s">
        <v>327</v>
      </c>
      <c r="B32" s="158" t="s">
        <v>328</v>
      </c>
      <c r="C32" s="163">
        <v>0</v>
      </c>
      <c r="D32" s="163">
        <v>26.82</v>
      </c>
    </row>
    <row r="33" spans="1:4" ht="30" customHeight="1" hidden="1">
      <c r="A33" s="154" t="s">
        <v>329</v>
      </c>
      <c r="B33" s="158" t="s">
        <v>399</v>
      </c>
      <c r="C33" s="163">
        <v>0</v>
      </c>
      <c r="D33" s="163">
        <v>0</v>
      </c>
    </row>
    <row r="34" spans="1:4" ht="45" customHeight="1">
      <c r="A34" s="154" t="s">
        <v>330</v>
      </c>
      <c r="B34" s="158" t="s">
        <v>331</v>
      </c>
      <c r="C34" s="163">
        <v>10</v>
      </c>
      <c r="D34" s="163">
        <v>0</v>
      </c>
    </row>
    <row r="35" spans="1:4" ht="60" customHeight="1">
      <c r="A35" s="154" t="s">
        <v>332</v>
      </c>
      <c r="B35" s="158" t="s">
        <v>333</v>
      </c>
      <c r="C35" s="163">
        <v>500</v>
      </c>
      <c r="D35" s="163">
        <v>429.68843</v>
      </c>
    </row>
    <row r="36" spans="1:4" ht="30" customHeight="1">
      <c r="A36" s="177" t="s">
        <v>334</v>
      </c>
      <c r="B36" s="180" t="s">
        <v>476</v>
      </c>
      <c r="C36" s="179">
        <f>C37+C38</f>
        <v>758.03783</v>
      </c>
      <c r="D36" s="179">
        <f>D37+D38</f>
        <v>703.05267</v>
      </c>
    </row>
    <row r="37" spans="1:4" ht="30" customHeight="1">
      <c r="A37" s="164" t="s">
        <v>335</v>
      </c>
      <c r="B37" s="132" t="s">
        <v>336</v>
      </c>
      <c r="C37" s="163">
        <f>(1400*55*8)/1000</f>
        <v>616</v>
      </c>
      <c r="D37" s="163">
        <v>555.4</v>
      </c>
    </row>
    <row r="38" spans="1:4" ht="15" customHeight="1">
      <c r="A38" s="164" t="s">
        <v>337</v>
      </c>
      <c r="B38" s="132" t="s">
        <v>338</v>
      </c>
      <c r="C38" s="163">
        <v>142.03783</v>
      </c>
      <c r="D38" s="163">
        <v>147.65267</v>
      </c>
    </row>
    <row r="39" spans="1:4" ht="15" customHeight="1">
      <c r="A39" s="177" t="s">
        <v>339</v>
      </c>
      <c r="B39" s="180" t="s">
        <v>340</v>
      </c>
      <c r="C39" s="179">
        <f>C40+C41+C42</f>
        <v>15500</v>
      </c>
      <c r="D39" s="179">
        <f>D40+D41+D42</f>
        <v>15577.46773</v>
      </c>
    </row>
    <row r="40" spans="1:4" ht="75" customHeight="1">
      <c r="A40" s="164" t="s">
        <v>341</v>
      </c>
      <c r="B40" s="165" t="s">
        <v>342</v>
      </c>
      <c r="C40" s="163">
        <v>0</v>
      </c>
      <c r="D40" s="163">
        <v>189.35167</v>
      </c>
    </row>
    <row r="41" spans="1:4" ht="45" customHeight="1">
      <c r="A41" s="154" t="s">
        <v>343</v>
      </c>
      <c r="B41" s="158" t="s">
        <v>344</v>
      </c>
      <c r="C41" s="163">
        <v>13500</v>
      </c>
      <c r="D41" s="163">
        <v>14074.74215</v>
      </c>
    </row>
    <row r="42" spans="1:4" ht="45" customHeight="1">
      <c r="A42" s="154" t="s">
        <v>345</v>
      </c>
      <c r="B42" s="158" t="s">
        <v>346</v>
      </c>
      <c r="C42" s="163">
        <v>2000</v>
      </c>
      <c r="D42" s="163">
        <v>1313.37391</v>
      </c>
    </row>
    <row r="43" spans="1:4" ht="15" customHeight="1">
      <c r="A43" s="177" t="s">
        <v>356</v>
      </c>
      <c r="B43" s="181" t="s">
        <v>357</v>
      </c>
      <c r="C43" s="179">
        <f>C44</f>
        <v>0</v>
      </c>
      <c r="D43" s="179">
        <f>D44</f>
        <v>0.5</v>
      </c>
    </row>
    <row r="44" spans="1:4" ht="45" customHeight="1">
      <c r="A44" s="363" t="s">
        <v>576</v>
      </c>
      <c r="B44" s="364" t="s">
        <v>575</v>
      </c>
      <c r="C44" s="365">
        <v>0</v>
      </c>
      <c r="D44" s="365">
        <v>0.5</v>
      </c>
    </row>
    <row r="45" spans="1:7" ht="15" customHeight="1">
      <c r="A45" s="171" t="s">
        <v>347</v>
      </c>
      <c r="B45" s="170" t="s">
        <v>348</v>
      </c>
      <c r="C45" s="172">
        <f>C46+C73+C75</f>
        <v>74234.80300000001</v>
      </c>
      <c r="D45" s="172">
        <f>D46+D73+D75</f>
        <v>73235.44182000001</v>
      </c>
      <c r="G45" s="134"/>
    </row>
    <row r="46" spans="1:4" ht="30" customHeight="1">
      <c r="A46" s="173" t="s">
        <v>350</v>
      </c>
      <c r="B46" s="174" t="s">
        <v>351</v>
      </c>
      <c r="C46" s="175">
        <f>C47+C50+C66+C69</f>
        <v>74234.80300000001</v>
      </c>
      <c r="D46" s="175">
        <f>D47+D50+D66+D69</f>
        <v>73310.93643</v>
      </c>
    </row>
    <row r="47" spans="1:4" ht="15" customHeight="1">
      <c r="A47" s="168" t="s">
        <v>472</v>
      </c>
      <c r="B47" s="176" t="s">
        <v>367</v>
      </c>
      <c r="C47" s="169">
        <f>C48+C49</f>
        <v>31646.3</v>
      </c>
      <c r="D47" s="169">
        <f>D48+D49</f>
        <v>31646.3</v>
      </c>
    </row>
    <row r="48" spans="1:4" ht="30" customHeight="1" hidden="1">
      <c r="A48" s="157" t="s">
        <v>466</v>
      </c>
      <c r="B48" s="158" t="s">
        <v>533</v>
      </c>
      <c r="C48" s="155">
        <f>28602.8+3043.5-31646.3</f>
        <v>0</v>
      </c>
      <c r="D48" s="155">
        <f>30027.7+3193.5-33221.2</f>
        <v>0</v>
      </c>
    </row>
    <row r="49" spans="1:4" ht="30" customHeight="1">
      <c r="A49" s="157" t="s">
        <v>523</v>
      </c>
      <c r="B49" s="158" t="s">
        <v>522</v>
      </c>
      <c r="C49" s="155">
        <f>28602.8+3043.5</f>
        <v>31646.3</v>
      </c>
      <c r="D49" s="155">
        <v>31646.3</v>
      </c>
    </row>
    <row r="50" spans="1:4" ht="30" customHeight="1">
      <c r="A50" s="168" t="s">
        <v>473</v>
      </c>
      <c r="B50" s="176" t="s">
        <v>368</v>
      </c>
      <c r="C50" s="169">
        <f>C51+C52+C53+C55+C56+C57+C64+C65+C58+C59+C60+C61+C54+C62+C63</f>
        <v>35450.16</v>
      </c>
      <c r="D50" s="169">
        <f>D51+D52+D53+D55+D56+D57+D64+D65+D58+D59+D60+D61+D54+D62+D63</f>
        <v>34526.29385</v>
      </c>
    </row>
    <row r="51" spans="1:4" ht="60" customHeight="1">
      <c r="A51" s="157" t="s">
        <v>467</v>
      </c>
      <c r="B51" s="158" t="s">
        <v>369</v>
      </c>
      <c r="C51" s="155">
        <v>1003.93</v>
      </c>
      <c r="D51" s="155">
        <v>716.21942</v>
      </c>
    </row>
    <row r="52" spans="1:4" ht="60" customHeight="1">
      <c r="A52" s="157" t="s">
        <v>467</v>
      </c>
      <c r="B52" s="159" t="s">
        <v>387</v>
      </c>
      <c r="C52" s="155">
        <v>1089</v>
      </c>
      <c r="D52" s="155">
        <v>1071.62071</v>
      </c>
    </row>
    <row r="53" spans="1:4" ht="75" customHeight="1">
      <c r="A53" s="160" t="s">
        <v>468</v>
      </c>
      <c r="B53" s="159" t="s">
        <v>364</v>
      </c>
      <c r="C53" s="155">
        <f>1962.2+4265.6</f>
        <v>6227.8</v>
      </c>
      <c r="D53" s="155">
        <v>6127.90572</v>
      </c>
    </row>
    <row r="54" spans="1:4" ht="90" customHeight="1" hidden="1">
      <c r="A54" s="341" t="s">
        <v>534</v>
      </c>
      <c r="B54" s="341" t="s">
        <v>535</v>
      </c>
      <c r="C54" s="155">
        <v>0</v>
      </c>
      <c r="D54" s="155">
        <v>0</v>
      </c>
    </row>
    <row r="55" spans="1:4" ht="30" customHeight="1">
      <c r="A55" s="160" t="s">
        <v>475</v>
      </c>
      <c r="B55" s="159" t="s">
        <v>480</v>
      </c>
      <c r="C55" s="155">
        <f>11268.73+5550.27</f>
        <v>16819</v>
      </c>
      <c r="D55" s="155">
        <v>16819</v>
      </c>
    </row>
    <row r="56" spans="1:4" ht="60" customHeight="1">
      <c r="A56" s="160" t="s">
        <v>469</v>
      </c>
      <c r="B56" s="159" t="s">
        <v>537</v>
      </c>
      <c r="C56" s="155">
        <v>3597</v>
      </c>
      <c r="D56" s="155">
        <v>3597</v>
      </c>
    </row>
    <row r="57" spans="1:4" ht="45" customHeight="1">
      <c r="A57" s="160" t="s">
        <v>469</v>
      </c>
      <c r="B57" s="159" t="s">
        <v>370</v>
      </c>
      <c r="C57" s="155">
        <f>2370.9+439</f>
        <v>2809.9</v>
      </c>
      <c r="D57" s="155">
        <v>2809.9</v>
      </c>
    </row>
    <row r="58" spans="1:4" ht="60" customHeight="1" hidden="1">
      <c r="A58" s="160" t="s">
        <v>469</v>
      </c>
      <c r="B58" s="159" t="s">
        <v>389</v>
      </c>
      <c r="C58" s="155">
        <v>0</v>
      </c>
      <c r="D58" s="155">
        <v>0</v>
      </c>
    </row>
    <row r="59" spans="1:4" ht="30" customHeight="1" hidden="1">
      <c r="A59" s="160" t="s">
        <v>469</v>
      </c>
      <c r="B59" s="159" t="s">
        <v>390</v>
      </c>
      <c r="C59" s="155">
        <v>0</v>
      </c>
      <c r="D59" s="155">
        <v>0</v>
      </c>
    </row>
    <row r="60" spans="1:4" ht="75" customHeight="1">
      <c r="A60" s="160" t="s">
        <v>469</v>
      </c>
      <c r="B60" s="159" t="s">
        <v>398</v>
      </c>
      <c r="C60" s="155">
        <v>2136.73</v>
      </c>
      <c r="D60" s="155">
        <v>2136.73</v>
      </c>
    </row>
    <row r="61" spans="1:4" ht="30" customHeight="1">
      <c r="A61" s="160" t="s">
        <v>469</v>
      </c>
      <c r="B61" s="159" t="s">
        <v>528</v>
      </c>
      <c r="C61" s="155">
        <v>350</v>
      </c>
      <c r="D61" s="155">
        <v>348.25</v>
      </c>
    </row>
    <row r="62" spans="1:4" ht="30" customHeight="1" hidden="1">
      <c r="A62" s="160" t="s">
        <v>469</v>
      </c>
      <c r="B62" s="159" t="s">
        <v>541</v>
      </c>
      <c r="C62" s="155">
        <v>0</v>
      </c>
      <c r="D62" s="155">
        <v>0</v>
      </c>
    </row>
    <row r="63" spans="1:4" ht="30" customHeight="1">
      <c r="A63" s="160" t="s">
        <v>469</v>
      </c>
      <c r="B63" s="159" t="s">
        <v>544</v>
      </c>
      <c r="C63" s="155">
        <v>1416.8</v>
      </c>
      <c r="D63" s="155">
        <v>899.668</v>
      </c>
    </row>
    <row r="64" spans="1:4" ht="45" customHeight="1" hidden="1">
      <c r="A64" s="160" t="s">
        <v>469</v>
      </c>
      <c r="B64" s="159" t="s">
        <v>396</v>
      </c>
      <c r="C64" s="155">
        <v>0</v>
      </c>
      <c r="D64" s="155">
        <v>0</v>
      </c>
    </row>
    <row r="65" spans="1:4" ht="45" customHeight="1" hidden="1">
      <c r="A65" s="160" t="s">
        <v>469</v>
      </c>
      <c r="B65" s="159" t="s">
        <v>397</v>
      </c>
      <c r="C65" s="155">
        <v>0</v>
      </c>
      <c r="D65" s="155">
        <v>0</v>
      </c>
    </row>
    <row r="66" spans="1:4" ht="15" customHeight="1">
      <c r="A66" s="168" t="s">
        <v>477</v>
      </c>
      <c r="B66" s="176" t="s">
        <v>371</v>
      </c>
      <c r="C66" s="169">
        <f>C68+C67</f>
        <v>600.4399999999999</v>
      </c>
      <c r="D66" s="169">
        <f>D68+D67</f>
        <v>600.4399999999999</v>
      </c>
    </row>
    <row r="67" spans="1:4" ht="60" customHeight="1">
      <c r="A67" s="157" t="s">
        <v>470</v>
      </c>
      <c r="B67" s="158" t="s">
        <v>388</v>
      </c>
      <c r="C67" s="155">
        <f>7.1-0.06</f>
        <v>7.04</v>
      </c>
      <c r="D67" s="155">
        <f>7.1-0.06</f>
        <v>7.04</v>
      </c>
    </row>
    <row r="68" spans="1:4" ht="30" customHeight="1">
      <c r="A68" s="157" t="s">
        <v>471</v>
      </c>
      <c r="B68" s="158" t="s">
        <v>352</v>
      </c>
      <c r="C68" s="155">
        <f>562.8-28.5+59.1</f>
        <v>593.4</v>
      </c>
      <c r="D68" s="155">
        <v>593.4</v>
      </c>
    </row>
    <row r="69" spans="1:4" ht="15" customHeight="1">
      <c r="A69" s="168" t="s">
        <v>478</v>
      </c>
      <c r="B69" s="176" t="s">
        <v>220</v>
      </c>
      <c r="C69" s="169">
        <f>C70+C71+C72</f>
        <v>6537.903</v>
      </c>
      <c r="D69" s="169">
        <f>D70+D71+D72</f>
        <v>6537.90258</v>
      </c>
    </row>
    <row r="70" spans="1:4" ht="45" customHeight="1" hidden="1">
      <c r="A70" s="157" t="s">
        <v>479</v>
      </c>
      <c r="B70" s="158" t="s">
        <v>353</v>
      </c>
      <c r="C70" s="156">
        <v>0</v>
      </c>
      <c r="D70" s="156">
        <v>0</v>
      </c>
    </row>
    <row r="71" spans="1:4" ht="75" customHeight="1">
      <c r="A71" s="157" t="s">
        <v>505</v>
      </c>
      <c r="B71" s="158" t="s">
        <v>547</v>
      </c>
      <c r="C71" s="156">
        <v>136.1</v>
      </c>
      <c r="D71" s="156">
        <v>136.1</v>
      </c>
    </row>
    <row r="72" spans="1:4" ht="90" customHeight="1">
      <c r="A72" s="157" t="s">
        <v>505</v>
      </c>
      <c r="B72" s="158" t="s">
        <v>538</v>
      </c>
      <c r="C72" s="156">
        <v>6401.803</v>
      </c>
      <c r="D72" s="156">
        <v>6401.80258</v>
      </c>
    </row>
    <row r="73" spans="1:4" ht="15" customHeight="1" hidden="1">
      <c r="A73" s="173" t="s">
        <v>354</v>
      </c>
      <c r="B73" s="174" t="s">
        <v>355</v>
      </c>
      <c r="C73" s="175">
        <f>C74</f>
        <v>0</v>
      </c>
      <c r="D73" s="175">
        <f>D74</f>
        <v>0</v>
      </c>
    </row>
    <row r="74" spans="1:4" ht="30" customHeight="1" hidden="1">
      <c r="A74" s="157" t="s">
        <v>503</v>
      </c>
      <c r="B74" s="158" t="s">
        <v>504</v>
      </c>
      <c r="C74" s="155">
        <v>0</v>
      </c>
      <c r="D74" s="155">
        <v>0</v>
      </c>
    </row>
    <row r="75" spans="1:4" ht="45" customHeight="1">
      <c r="A75" s="353" t="s">
        <v>569</v>
      </c>
      <c r="B75" s="354" t="s">
        <v>570</v>
      </c>
      <c r="C75" s="355">
        <f>C76</f>
        <v>0</v>
      </c>
      <c r="D75" s="356">
        <f>D76</f>
        <v>-75.49461</v>
      </c>
    </row>
    <row r="76" spans="1:4" ht="30" customHeight="1">
      <c r="A76" s="357" t="s">
        <v>571</v>
      </c>
      <c r="B76" s="358" t="s">
        <v>572</v>
      </c>
      <c r="C76" s="359">
        <f>C77</f>
        <v>0</v>
      </c>
      <c r="D76" s="359">
        <f>D77</f>
        <v>-75.49461</v>
      </c>
    </row>
    <row r="77" spans="1:4" ht="45" customHeight="1">
      <c r="A77" s="360" t="s">
        <v>573</v>
      </c>
      <c r="B77" s="361" t="s">
        <v>574</v>
      </c>
      <c r="C77" s="362">
        <v>0</v>
      </c>
      <c r="D77" s="362">
        <v>-75.49461</v>
      </c>
    </row>
    <row r="78" spans="1:4" ht="15" customHeight="1">
      <c r="A78" s="374" t="s">
        <v>349</v>
      </c>
      <c r="B78" s="374"/>
      <c r="C78" s="182">
        <f>C17+C45</f>
        <v>131408.84083</v>
      </c>
      <c r="D78" s="182">
        <f>D17+D45</f>
        <v>129073.15038</v>
      </c>
    </row>
    <row r="79" spans="3:4" ht="12.75">
      <c r="C79" s="131"/>
      <c r="D79" s="131"/>
    </row>
    <row r="80" spans="3:4" ht="12.75">
      <c r="C80" s="135"/>
      <c r="D80" s="135"/>
    </row>
    <row r="81" spans="3:4" ht="12.75">
      <c r="C81" s="131"/>
      <c r="D81" s="131"/>
    </row>
    <row r="82" spans="3:4" ht="12.75">
      <c r="C82" s="131"/>
      <c r="D82" s="131"/>
    </row>
    <row r="83" spans="2:4" ht="12.75">
      <c r="B83" s="133"/>
      <c r="C83" s="131"/>
      <c r="D83" s="131"/>
    </row>
    <row r="84" spans="3:4" ht="12.75">
      <c r="C84" s="131"/>
      <c r="D84" s="131"/>
    </row>
  </sheetData>
  <sheetProtection/>
  <mergeCells count="14">
    <mergeCell ref="A78:B78"/>
    <mergeCell ref="A10:D10"/>
    <mergeCell ref="A1:D1"/>
    <mergeCell ref="A2:D2"/>
    <mergeCell ref="A3:D3"/>
    <mergeCell ref="A4:D4"/>
    <mergeCell ref="A5:D5"/>
    <mergeCell ref="A11:D11"/>
    <mergeCell ref="A9:D9"/>
    <mergeCell ref="C13:C15"/>
    <mergeCell ref="D13:D15"/>
    <mergeCell ref="A12:D12"/>
    <mergeCell ref="A13:A15"/>
    <mergeCell ref="B13:B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91"/>
  <sheetViews>
    <sheetView view="pageBreakPreview" zoomScaleNormal="115" zoomScaleSheetLayoutView="100" zoomScalePageLayoutView="0" workbookViewId="0" topLeftCell="A464">
      <selection activeCell="A491" sqref="A491:D491"/>
    </sheetView>
  </sheetViews>
  <sheetFormatPr defaultColWidth="9.140625" defaultRowHeight="12.75"/>
  <cols>
    <col min="1" max="1" width="3.7109375" style="83" customWidth="1"/>
    <col min="2" max="2" width="58.7109375" style="83" customWidth="1"/>
    <col min="3" max="3" width="12.7109375" style="83" customWidth="1"/>
    <col min="4" max="4" width="6.8515625" style="83" customWidth="1"/>
    <col min="5" max="5" width="9.7109375" style="83" customWidth="1"/>
    <col min="6" max="7" width="17.7109375" style="83" customWidth="1"/>
    <col min="8" max="16384" width="9.140625" style="83" customWidth="1"/>
  </cols>
  <sheetData>
    <row r="1" spans="1:7" ht="15" customHeight="1">
      <c r="A1" s="389" t="s">
        <v>386</v>
      </c>
      <c r="B1" s="390"/>
      <c r="C1" s="390"/>
      <c r="D1" s="390"/>
      <c r="E1" s="390"/>
      <c r="F1" s="390"/>
      <c r="G1" s="390"/>
    </row>
    <row r="2" spans="1:7" ht="15" customHeight="1">
      <c r="A2" s="389" t="s">
        <v>32</v>
      </c>
      <c r="B2" s="390"/>
      <c r="C2" s="390"/>
      <c r="D2" s="390"/>
      <c r="E2" s="390"/>
      <c r="F2" s="390"/>
      <c r="G2" s="390"/>
    </row>
    <row r="3" spans="1:7" ht="15" customHeight="1">
      <c r="A3" s="389" t="s">
        <v>33</v>
      </c>
      <c r="B3" s="390"/>
      <c r="C3" s="390"/>
      <c r="D3" s="390"/>
      <c r="E3" s="390"/>
      <c r="F3" s="390"/>
      <c r="G3" s="390"/>
    </row>
    <row r="4" spans="1:7" ht="15" customHeight="1">
      <c r="A4" s="389" t="s">
        <v>34</v>
      </c>
      <c r="B4" s="390"/>
      <c r="C4" s="390"/>
      <c r="D4" s="390"/>
      <c r="E4" s="390"/>
      <c r="F4" s="390"/>
      <c r="G4" s="390"/>
    </row>
    <row r="5" spans="1:7" ht="15" customHeight="1">
      <c r="A5" s="391" t="s">
        <v>562</v>
      </c>
      <c r="B5" s="390"/>
      <c r="C5" s="390"/>
      <c r="D5" s="390"/>
      <c r="E5" s="390"/>
      <c r="F5" s="390"/>
      <c r="G5" s="390"/>
    </row>
    <row r="6" ht="15" customHeight="1"/>
    <row r="7" ht="15" customHeight="1"/>
    <row r="8" ht="15" customHeight="1"/>
    <row r="9" spans="1:7" ht="15" customHeight="1">
      <c r="A9" s="379" t="s">
        <v>551</v>
      </c>
      <c r="B9" s="379"/>
      <c r="C9" s="379"/>
      <c r="D9" s="379"/>
      <c r="E9" s="379"/>
      <c r="F9" s="379"/>
      <c r="G9" s="379"/>
    </row>
    <row r="10" spans="1:7" ht="15" customHeight="1">
      <c r="A10" s="379" t="s">
        <v>564</v>
      </c>
      <c r="B10" s="379"/>
      <c r="C10" s="379"/>
      <c r="D10" s="379"/>
      <c r="E10" s="379"/>
      <c r="F10" s="379"/>
      <c r="G10" s="379"/>
    </row>
    <row r="11" spans="1:7" ht="15" customHeight="1">
      <c r="A11" s="379" t="s">
        <v>34</v>
      </c>
      <c r="B11" s="379"/>
      <c r="C11" s="379"/>
      <c r="D11" s="379"/>
      <c r="E11" s="379"/>
      <c r="F11" s="379"/>
      <c r="G11" s="379"/>
    </row>
    <row r="12" spans="1:7" ht="15" customHeight="1">
      <c r="A12" s="379" t="s">
        <v>565</v>
      </c>
      <c r="B12" s="379"/>
      <c r="C12" s="379"/>
      <c r="D12" s="379"/>
      <c r="E12" s="379"/>
      <c r="F12" s="379"/>
      <c r="G12" s="379"/>
    </row>
    <row r="13" spans="1:7" ht="15" customHeight="1">
      <c r="A13" s="388" t="s">
        <v>41</v>
      </c>
      <c r="B13" s="388"/>
      <c r="C13" s="388"/>
      <c r="D13" s="388"/>
      <c r="E13" s="388"/>
      <c r="F13" s="388"/>
      <c r="G13" s="388"/>
    </row>
    <row r="14" spans="1:7" ht="15" customHeight="1">
      <c r="A14" s="377" t="s">
        <v>566</v>
      </c>
      <c r="B14" s="378"/>
      <c r="C14" s="378"/>
      <c r="D14" s="378"/>
      <c r="E14" s="378"/>
      <c r="F14" s="378"/>
      <c r="G14" s="378"/>
    </row>
    <row r="15" spans="1:7" s="76" customFormat="1" ht="30" customHeight="1">
      <c r="A15" s="381" t="s">
        <v>36</v>
      </c>
      <c r="B15" s="380" t="s">
        <v>42</v>
      </c>
      <c r="C15" s="380" t="s">
        <v>401</v>
      </c>
      <c r="D15" s="380" t="s">
        <v>400</v>
      </c>
      <c r="E15" s="380" t="s">
        <v>45</v>
      </c>
      <c r="F15" s="392" t="s">
        <v>554</v>
      </c>
      <c r="G15" s="392" t="s">
        <v>555</v>
      </c>
    </row>
    <row r="16" spans="1:7" s="76" customFormat="1" ht="30" customHeight="1">
      <c r="A16" s="369"/>
      <c r="B16" s="369"/>
      <c r="C16" s="369"/>
      <c r="D16" s="369"/>
      <c r="E16" s="369"/>
      <c r="F16" s="393"/>
      <c r="G16" s="393"/>
    </row>
    <row r="17" spans="1:7" s="76" customFormat="1" ht="15" customHeight="1">
      <c r="A17" s="10" t="s">
        <v>37</v>
      </c>
      <c r="B17" s="12">
        <v>2</v>
      </c>
      <c r="C17" s="12">
        <v>3</v>
      </c>
      <c r="D17" s="12">
        <v>4</v>
      </c>
      <c r="E17" s="12">
        <v>5</v>
      </c>
      <c r="F17" s="52">
        <v>6</v>
      </c>
      <c r="G17" s="52">
        <v>7</v>
      </c>
    </row>
    <row r="18" spans="1:7" s="76" customFormat="1" ht="15" customHeight="1">
      <c r="A18" s="84"/>
      <c r="B18" s="382" t="s">
        <v>46</v>
      </c>
      <c r="C18" s="383"/>
      <c r="D18" s="383"/>
      <c r="E18" s="384"/>
      <c r="F18" s="85">
        <f>F19+F25+F31+F47+F95+F114+F132+F139+F162+F168+F234+F241+F251+F264+F285+F295</f>
        <v>100546.12331000001</v>
      </c>
      <c r="G18" s="85">
        <f>G19+G25+G31+G47+G95+G114+G132+G139+G162+G168+G234+G241+G251+G264+G285+G295</f>
        <v>89332.15028999999</v>
      </c>
    </row>
    <row r="19" spans="1:7" s="76" customFormat="1" ht="45" customHeight="1">
      <c r="A19" s="86">
        <v>1</v>
      </c>
      <c r="B19" s="271" t="s">
        <v>372</v>
      </c>
      <c r="C19" s="87" t="s">
        <v>377</v>
      </c>
      <c r="D19" s="88"/>
      <c r="E19" s="88"/>
      <c r="F19" s="89">
        <f aca="true" t="shared" si="0" ref="F19:G23">F20</f>
        <v>190</v>
      </c>
      <c r="G19" s="89">
        <f t="shared" si="0"/>
        <v>59.159</v>
      </c>
    </row>
    <row r="20" spans="1:7" s="76" customFormat="1" ht="105" customHeight="1">
      <c r="A20" s="90"/>
      <c r="B20" s="272" t="s">
        <v>373</v>
      </c>
      <c r="C20" s="91" t="s">
        <v>376</v>
      </c>
      <c r="D20" s="92"/>
      <c r="E20" s="92"/>
      <c r="F20" s="93">
        <f t="shared" si="0"/>
        <v>190</v>
      </c>
      <c r="G20" s="93">
        <f t="shared" si="0"/>
        <v>59.159</v>
      </c>
    </row>
    <row r="21" spans="1:7" s="76" customFormat="1" ht="75" customHeight="1">
      <c r="A21" s="247"/>
      <c r="B21" s="293" t="s">
        <v>374</v>
      </c>
      <c r="C21" s="242" t="s">
        <v>375</v>
      </c>
      <c r="D21" s="243"/>
      <c r="E21" s="243"/>
      <c r="F21" s="294">
        <f t="shared" si="0"/>
        <v>190</v>
      </c>
      <c r="G21" s="294">
        <f t="shared" si="0"/>
        <v>59.159</v>
      </c>
    </row>
    <row r="22" spans="1:7" s="76" customFormat="1" ht="30" customHeight="1">
      <c r="A22" s="31"/>
      <c r="B22" s="183" t="s">
        <v>53</v>
      </c>
      <c r="C22" s="29" t="s">
        <v>375</v>
      </c>
      <c r="D22" s="30">
        <v>200</v>
      </c>
      <c r="E22" s="30"/>
      <c r="F22" s="94">
        <f t="shared" si="0"/>
        <v>190</v>
      </c>
      <c r="G22" s="94">
        <f t="shared" si="0"/>
        <v>59.159</v>
      </c>
    </row>
    <row r="23" spans="1:7" s="76" customFormat="1" ht="30" customHeight="1">
      <c r="A23" s="31"/>
      <c r="B23" s="273" t="s">
        <v>54</v>
      </c>
      <c r="C23" s="29" t="s">
        <v>375</v>
      </c>
      <c r="D23" s="29" t="s">
        <v>55</v>
      </c>
      <c r="E23" s="29"/>
      <c r="F23" s="95">
        <f t="shared" si="0"/>
        <v>190</v>
      </c>
      <c r="G23" s="95">
        <f t="shared" si="0"/>
        <v>59.159</v>
      </c>
    </row>
    <row r="24" spans="1:7" s="76" customFormat="1" ht="45" customHeight="1">
      <c r="A24" s="31"/>
      <c r="B24" s="273" t="s">
        <v>8</v>
      </c>
      <c r="C24" s="29" t="s">
        <v>375</v>
      </c>
      <c r="D24" s="29" t="s">
        <v>55</v>
      </c>
      <c r="E24" s="29" t="s">
        <v>213</v>
      </c>
      <c r="F24" s="95">
        <v>190</v>
      </c>
      <c r="G24" s="95">
        <v>59.159</v>
      </c>
    </row>
    <row r="25" spans="1:7" ht="45" customHeight="1">
      <c r="A25" s="86">
        <v>2</v>
      </c>
      <c r="B25" s="271" t="s">
        <v>47</v>
      </c>
      <c r="C25" s="87" t="s">
        <v>48</v>
      </c>
      <c r="D25" s="88"/>
      <c r="E25" s="88"/>
      <c r="F25" s="89">
        <f aca="true" t="shared" si="1" ref="F25:G29">F26</f>
        <v>450</v>
      </c>
      <c r="G25" s="89">
        <f t="shared" si="1"/>
        <v>94.62115</v>
      </c>
    </row>
    <row r="26" spans="1:7" ht="15" customHeight="1">
      <c r="A26" s="90"/>
      <c r="B26" s="272" t="s">
        <v>49</v>
      </c>
      <c r="C26" s="91" t="s">
        <v>50</v>
      </c>
      <c r="D26" s="92"/>
      <c r="E26" s="92"/>
      <c r="F26" s="93">
        <f t="shared" si="1"/>
        <v>450</v>
      </c>
      <c r="G26" s="93">
        <f t="shared" si="1"/>
        <v>94.62115</v>
      </c>
    </row>
    <row r="27" spans="1:7" ht="30" customHeight="1">
      <c r="A27" s="247"/>
      <c r="B27" s="293" t="s">
        <v>51</v>
      </c>
      <c r="C27" s="242" t="s">
        <v>52</v>
      </c>
      <c r="D27" s="243"/>
      <c r="E27" s="243"/>
      <c r="F27" s="294">
        <f t="shared" si="1"/>
        <v>450</v>
      </c>
      <c r="G27" s="294">
        <f t="shared" si="1"/>
        <v>94.62115</v>
      </c>
    </row>
    <row r="28" spans="1:7" ht="30" customHeight="1">
      <c r="A28" s="31"/>
      <c r="B28" s="183" t="s">
        <v>53</v>
      </c>
      <c r="C28" s="29" t="s">
        <v>52</v>
      </c>
      <c r="D28" s="30">
        <v>200</v>
      </c>
      <c r="E28" s="30"/>
      <c r="F28" s="94">
        <f t="shared" si="1"/>
        <v>450</v>
      </c>
      <c r="G28" s="94">
        <f t="shared" si="1"/>
        <v>94.62115</v>
      </c>
    </row>
    <row r="29" spans="1:7" ht="30" customHeight="1">
      <c r="A29" s="31"/>
      <c r="B29" s="273" t="s">
        <v>54</v>
      </c>
      <c r="C29" s="29" t="s">
        <v>52</v>
      </c>
      <c r="D29" s="29" t="s">
        <v>55</v>
      </c>
      <c r="E29" s="29"/>
      <c r="F29" s="95">
        <f t="shared" si="1"/>
        <v>450</v>
      </c>
      <c r="G29" s="95">
        <f t="shared" si="1"/>
        <v>94.62115</v>
      </c>
    </row>
    <row r="30" spans="1:7" ht="15" customHeight="1">
      <c r="A30" s="31"/>
      <c r="B30" s="273" t="s">
        <v>56</v>
      </c>
      <c r="C30" s="29" t="s">
        <v>52</v>
      </c>
      <c r="D30" s="29" t="s">
        <v>55</v>
      </c>
      <c r="E30" s="29" t="s">
        <v>57</v>
      </c>
      <c r="F30" s="95">
        <v>450</v>
      </c>
      <c r="G30" s="95">
        <v>94.62115</v>
      </c>
    </row>
    <row r="31" spans="1:7" ht="60" customHeight="1" hidden="1">
      <c r="A31" s="86">
        <v>3</v>
      </c>
      <c r="B31" s="271" t="s">
        <v>407</v>
      </c>
      <c r="C31" s="87" t="s">
        <v>413</v>
      </c>
      <c r="D31" s="88" t="s">
        <v>59</v>
      </c>
      <c r="E31" s="88"/>
      <c r="F31" s="89">
        <f>F32+F37+F42</f>
        <v>0</v>
      </c>
      <c r="G31" s="89">
        <f>G32+G37+G42</f>
        <v>0</v>
      </c>
    </row>
    <row r="32" spans="1:7" s="145" customFormat="1" ht="45" customHeight="1" hidden="1">
      <c r="A32" s="143"/>
      <c r="B32" s="274" t="s">
        <v>408</v>
      </c>
      <c r="C32" s="91" t="s">
        <v>414</v>
      </c>
      <c r="D32" s="137"/>
      <c r="E32" s="137"/>
      <c r="F32" s="138">
        <f>F33</f>
        <v>0</v>
      </c>
      <c r="G32" s="138">
        <f>G33</f>
        <v>0</v>
      </c>
    </row>
    <row r="33" spans="1:7" ht="45" customHeight="1" hidden="1">
      <c r="A33" s="247"/>
      <c r="B33" s="293" t="s">
        <v>448</v>
      </c>
      <c r="C33" s="242" t="s">
        <v>415</v>
      </c>
      <c r="D33" s="242"/>
      <c r="E33" s="242"/>
      <c r="F33" s="295">
        <f aca="true" t="shared" si="2" ref="F33:G35">F34</f>
        <v>0</v>
      </c>
      <c r="G33" s="295">
        <f t="shared" si="2"/>
        <v>0</v>
      </c>
    </row>
    <row r="34" spans="1:7" ht="15" customHeight="1" hidden="1">
      <c r="A34" s="122"/>
      <c r="B34" s="273" t="s">
        <v>262</v>
      </c>
      <c r="C34" s="29" t="s">
        <v>415</v>
      </c>
      <c r="D34" s="30">
        <v>300</v>
      </c>
      <c r="E34" s="29"/>
      <c r="F34" s="95">
        <f t="shared" si="2"/>
        <v>0</v>
      </c>
      <c r="G34" s="95">
        <f t="shared" si="2"/>
        <v>0</v>
      </c>
    </row>
    <row r="35" spans="1:7" ht="30" customHeight="1" hidden="1">
      <c r="A35" s="122"/>
      <c r="B35" s="273" t="s">
        <v>263</v>
      </c>
      <c r="C35" s="29" t="s">
        <v>415</v>
      </c>
      <c r="D35" s="29" t="s">
        <v>264</v>
      </c>
      <c r="E35" s="29"/>
      <c r="F35" s="95">
        <f t="shared" si="2"/>
        <v>0</v>
      </c>
      <c r="G35" s="95">
        <f t="shared" si="2"/>
        <v>0</v>
      </c>
    </row>
    <row r="36" spans="1:7" ht="15" customHeight="1" hidden="1">
      <c r="A36" s="122"/>
      <c r="B36" s="275" t="s">
        <v>121</v>
      </c>
      <c r="C36" s="29" t="s">
        <v>415</v>
      </c>
      <c r="D36" s="29" t="s">
        <v>264</v>
      </c>
      <c r="E36" s="29" t="s">
        <v>277</v>
      </c>
      <c r="F36" s="95"/>
      <c r="G36" s="95"/>
    </row>
    <row r="37" spans="1:7" ht="15" customHeight="1" hidden="1">
      <c r="A37" s="143"/>
      <c r="B37" s="274" t="s">
        <v>409</v>
      </c>
      <c r="C37" s="91" t="s">
        <v>416</v>
      </c>
      <c r="D37" s="137"/>
      <c r="E37" s="137"/>
      <c r="F37" s="138">
        <f>F38</f>
        <v>0</v>
      </c>
      <c r="G37" s="138">
        <f>G38</f>
        <v>0</v>
      </c>
    </row>
    <row r="38" spans="1:7" ht="75" customHeight="1" hidden="1">
      <c r="A38" s="247"/>
      <c r="B38" s="293" t="s">
        <v>449</v>
      </c>
      <c r="C38" s="242" t="s">
        <v>417</v>
      </c>
      <c r="D38" s="242"/>
      <c r="E38" s="242"/>
      <c r="F38" s="295">
        <f aca="true" t="shared" si="3" ref="F38:G40">F39</f>
        <v>0</v>
      </c>
      <c r="G38" s="295">
        <f t="shared" si="3"/>
        <v>0</v>
      </c>
    </row>
    <row r="39" spans="1:7" ht="15" customHeight="1" hidden="1">
      <c r="A39" s="122"/>
      <c r="B39" s="273" t="s">
        <v>262</v>
      </c>
      <c r="C39" s="29" t="s">
        <v>417</v>
      </c>
      <c r="D39" s="30">
        <v>300</v>
      </c>
      <c r="E39" s="29"/>
      <c r="F39" s="95">
        <f t="shared" si="3"/>
        <v>0</v>
      </c>
      <c r="G39" s="95">
        <f t="shared" si="3"/>
        <v>0</v>
      </c>
    </row>
    <row r="40" spans="1:7" ht="30" customHeight="1" hidden="1">
      <c r="A40" s="122"/>
      <c r="B40" s="273" t="s">
        <v>263</v>
      </c>
      <c r="C40" s="29" t="s">
        <v>417</v>
      </c>
      <c r="D40" s="29" t="s">
        <v>264</v>
      </c>
      <c r="E40" s="29"/>
      <c r="F40" s="95">
        <f t="shared" si="3"/>
        <v>0</v>
      </c>
      <c r="G40" s="95">
        <f t="shared" si="3"/>
        <v>0</v>
      </c>
    </row>
    <row r="41" spans="1:7" ht="15" customHeight="1" hidden="1">
      <c r="A41" s="122"/>
      <c r="B41" s="275" t="s">
        <v>121</v>
      </c>
      <c r="C41" s="29" t="s">
        <v>417</v>
      </c>
      <c r="D41" s="29" t="s">
        <v>264</v>
      </c>
      <c r="E41" s="29" t="s">
        <v>277</v>
      </c>
      <c r="F41" s="95"/>
      <c r="G41" s="95"/>
    </row>
    <row r="42" spans="1:7" ht="45" customHeight="1" hidden="1">
      <c r="A42" s="100"/>
      <c r="B42" s="274" t="s">
        <v>60</v>
      </c>
      <c r="C42" s="91" t="s">
        <v>418</v>
      </c>
      <c r="D42" s="101"/>
      <c r="E42" s="101"/>
      <c r="F42" s="93">
        <f>F43</f>
        <v>0</v>
      </c>
      <c r="G42" s="93">
        <f>G43</f>
        <v>0</v>
      </c>
    </row>
    <row r="43" spans="1:7" ht="45" customHeight="1" hidden="1">
      <c r="A43" s="247"/>
      <c r="B43" s="296" t="s">
        <v>536</v>
      </c>
      <c r="C43" s="242" t="s">
        <v>419</v>
      </c>
      <c r="D43" s="242"/>
      <c r="E43" s="242"/>
      <c r="F43" s="295">
        <f aca="true" t="shared" si="4" ref="F43:G45">F44</f>
        <v>0</v>
      </c>
      <c r="G43" s="295">
        <f t="shared" si="4"/>
        <v>0</v>
      </c>
    </row>
    <row r="44" spans="1:7" ht="30" customHeight="1" hidden="1">
      <c r="A44" s="31"/>
      <c r="B44" s="276" t="s">
        <v>61</v>
      </c>
      <c r="C44" s="29" t="s">
        <v>419</v>
      </c>
      <c r="D44" s="29" t="s">
        <v>66</v>
      </c>
      <c r="E44" s="29"/>
      <c r="F44" s="95">
        <f t="shared" si="4"/>
        <v>0</v>
      </c>
      <c r="G44" s="95">
        <f t="shared" si="4"/>
        <v>0</v>
      </c>
    </row>
    <row r="45" spans="1:7" ht="15" customHeight="1" hidden="1">
      <c r="A45" s="31"/>
      <c r="B45" s="276" t="s">
        <v>62</v>
      </c>
      <c r="C45" s="29" t="s">
        <v>419</v>
      </c>
      <c r="D45" s="29" t="s">
        <v>63</v>
      </c>
      <c r="E45" s="29"/>
      <c r="F45" s="95">
        <f t="shared" si="4"/>
        <v>0</v>
      </c>
      <c r="G45" s="95">
        <f t="shared" si="4"/>
        <v>0</v>
      </c>
    </row>
    <row r="46" spans="1:7" ht="15" customHeight="1" hidden="1">
      <c r="A46" s="31"/>
      <c r="B46" s="273" t="s">
        <v>64</v>
      </c>
      <c r="C46" s="29" t="s">
        <v>419</v>
      </c>
      <c r="D46" s="29" t="s">
        <v>63</v>
      </c>
      <c r="E46" s="29" t="s">
        <v>65</v>
      </c>
      <c r="F46" s="95">
        <f>200-200</f>
        <v>0</v>
      </c>
      <c r="G46" s="95">
        <v>0</v>
      </c>
    </row>
    <row r="47" spans="1:7" ht="45" customHeight="1">
      <c r="A47" s="86">
        <v>3</v>
      </c>
      <c r="B47" s="271" t="s">
        <v>420</v>
      </c>
      <c r="C47" s="87" t="s">
        <v>58</v>
      </c>
      <c r="D47" s="88" t="s">
        <v>59</v>
      </c>
      <c r="E47" s="88"/>
      <c r="F47" s="89">
        <f>F48+F65+F83</f>
        <v>2422.27966</v>
      </c>
      <c r="G47" s="89">
        <f>G48+G65+G83</f>
        <v>1683.05718</v>
      </c>
    </row>
    <row r="48" spans="1:7" ht="45" customHeight="1">
      <c r="A48" s="96"/>
      <c r="B48" s="277" t="s">
        <v>67</v>
      </c>
      <c r="C48" s="97" t="s">
        <v>421</v>
      </c>
      <c r="D48" s="97"/>
      <c r="E48" s="97"/>
      <c r="F48" s="99">
        <f>F49</f>
        <v>896</v>
      </c>
      <c r="G48" s="99">
        <f>G49</f>
        <v>702.16902</v>
      </c>
    </row>
    <row r="49" spans="1:7" ht="30" customHeight="1">
      <c r="A49" s="100"/>
      <c r="B49" s="274" t="s">
        <v>69</v>
      </c>
      <c r="C49" s="91" t="s">
        <v>422</v>
      </c>
      <c r="D49" s="91"/>
      <c r="E49" s="91"/>
      <c r="F49" s="93">
        <f>F58+F50+F54</f>
        <v>896</v>
      </c>
      <c r="G49" s="93">
        <f>G58+G50+G54</f>
        <v>702.16902</v>
      </c>
    </row>
    <row r="50" spans="1:7" ht="30" customHeight="1" hidden="1">
      <c r="A50" s="247"/>
      <c r="B50" s="297" t="s">
        <v>71</v>
      </c>
      <c r="C50" s="242" t="s">
        <v>423</v>
      </c>
      <c r="D50" s="242"/>
      <c r="E50" s="242"/>
      <c r="F50" s="294">
        <f aca="true" t="shared" si="5" ref="F50:G52">F51</f>
        <v>0</v>
      </c>
      <c r="G50" s="294">
        <f t="shared" si="5"/>
        <v>0</v>
      </c>
    </row>
    <row r="51" spans="1:7" ht="30" customHeight="1" hidden="1">
      <c r="A51" s="126"/>
      <c r="B51" s="279" t="s">
        <v>73</v>
      </c>
      <c r="C51" s="29" t="s">
        <v>423</v>
      </c>
      <c r="D51" s="29" t="s">
        <v>74</v>
      </c>
      <c r="E51" s="29"/>
      <c r="F51" s="94">
        <f t="shared" si="5"/>
        <v>0</v>
      </c>
      <c r="G51" s="94">
        <f t="shared" si="5"/>
        <v>0</v>
      </c>
    </row>
    <row r="52" spans="1:7" ht="30" customHeight="1" hidden="1">
      <c r="A52" s="126"/>
      <c r="B52" s="273" t="s">
        <v>75</v>
      </c>
      <c r="C52" s="29" t="s">
        <v>423</v>
      </c>
      <c r="D52" s="29" t="s">
        <v>76</v>
      </c>
      <c r="E52" s="29"/>
      <c r="F52" s="94">
        <f t="shared" si="5"/>
        <v>0</v>
      </c>
      <c r="G52" s="94">
        <f t="shared" si="5"/>
        <v>0</v>
      </c>
    </row>
    <row r="53" spans="1:7" ht="15" customHeight="1" hidden="1">
      <c r="A53" s="126"/>
      <c r="B53" s="273" t="s">
        <v>64</v>
      </c>
      <c r="C53" s="29" t="s">
        <v>423</v>
      </c>
      <c r="D53" s="29" t="s">
        <v>76</v>
      </c>
      <c r="E53" s="29" t="s">
        <v>65</v>
      </c>
      <c r="F53" s="94">
        <v>0</v>
      </c>
      <c r="G53" s="94">
        <v>0</v>
      </c>
    </row>
    <row r="54" spans="1:7" ht="30" customHeight="1" hidden="1">
      <c r="A54" s="247"/>
      <c r="B54" s="297" t="s">
        <v>296</v>
      </c>
      <c r="C54" s="242" t="s">
        <v>424</v>
      </c>
      <c r="D54" s="242"/>
      <c r="E54" s="242"/>
      <c r="F54" s="294">
        <f aca="true" t="shared" si="6" ref="F54:G56">F55</f>
        <v>0</v>
      </c>
      <c r="G54" s="294">
        <f t="shared" si="6"/>
        <v>0</v>
      </c>
    </row>
    <row r="55" spans="1:7" ht="30" customHeight="1" hidden="1">
      <c r="A55" s="126"/>
      <c r="B55" s="280" t="s">
        <v>53</v>
      </c>
      <c r="C55" s="29" t="s">
        <v>424</v>
      </c>
      <c r="D55" s="29" t="s">
        <v>72</v>
      </c>
      <c r="E55" s="29"/>
      <c r="F55" s="94">
        <f t="shared" si="6"/>
        <v>0</v>
      </c>
      <c r="G55" s="94">
        <f t="shared" si="6"/>
        <v>0</v>
      </c>
    </row>
    <row r="56" spans="1:7" ht="30" customHeight="1" hidden="1">
      <c r="A56" s="126"/>
      <c r="B56" s="273" t="s">
        <v>54</v>
      </c>
      <c r="C56" s="29" t="s">
        <v>424</v>
      </c>
      <c r="D56" s="29" t="s">
        <v>55</v>
      </c>
      <c r="E56" s="29"/>
      <c r="F56" s="94">
        <f t="shared" si="6"/>
        <v>0</v>
      </c>
      <c r="G56" s="94">
        <f t="shared" si="6"/>
        <v>0</v>
      </c>
    </row>
    <row r="57" spans="1:7" ht="15" customHeight="1" hidden="1">
      <c r="A57" s="126"/>
      <c r="B57" s="273" t="s">
        <v>64</v>
      </c>
      <c r="C57" s="29" t="s">
        <v>424</v>
      </c>
      <c r="D57" s="29" t="s">
        <v>55</v>
      </c>
      <c r="E57" s="29" t="s">
        <v>65</v>
      </c>
      <c r="F57" s="94">
        <v>0</v>
      </c>
      <c r="G57" s="94">
        <v>0</v>
      </c>
    </row>
    <row r="58" spans="1:7" ht="30" customHeight="1">
      <c r="A58" s="247"/>
      <c r="B58" s="297" t="s">
        <v>71</v>
      </c>
      <c r="C58" s="242" t="s">
        <v>425</v>
      </c>
      <c r="D58" s="242"/>
      <c r="E58" s="242"/>
      <c r="F58" s="294">
        <f>F59+F62</f>
        <v>896</v>
      </c>
      <c r="G58" s="294">
        <f>G59+G62</f>
        <v>702.16902</v>
      </c>
    </row>
    <row r="59" spans="1:7" ht="30" customHeight="1">
      <c r="A59" s="31"/>
      <c r="B59" s="280" t="s">
        <v>53</v>
      </c>
      <c r="C59" s="29" t="s">
        <v>425</v>
      </c>
      <c r="D59" s="29" t="s">
        <v>72</v>
      </c>
      <c r="E59" s="29"/>
      <c r="F59" s="94">
        <f>F60</f>
        <v>896</v>
      </c>
      <c r="G59" s="94">
        <f>G60</f>
        <v>702.16902</v>
      </c>
    </row>
    <row r="60" spans="1:7" ht="30" customHeight="1">
      <c r="A60" s="31"/>
      <c r="B60" s="273" t="s">
        <v>54</v>
      </c>
      <c r="C60" s="29" t="s">
        <v>425</v>
      </c>
      <c r="D60" s="29" t="s">
        <v>55</v>
      </c>
      <c r="E60" s="29"/>
      <c r="F60" s="94">
        <f>F61</f>
        <v>896</v>
      </c>
      <c r="G60" s="94">
        <f>G61</f>
        <v>702.16902</v>
      </c>
    </row>
    <row r="61" spans="1:7" ht="15" customHeight="1">
      <c r="A61" s="31"/>
      <c r="B61" s="273" t="s">
        <v>64</v>
      </c>
      <c r="C61" s="29" t="s">
        <v>425</v>
      </c>
      <c r="D61" s="29" t="s">
        <v>55</v>
      </c>
      <c r="E61" s="29" t="s">
        <v>65</v>
      </c>
      <c r="F61" s="94">
        <v>896</v>
      </c>
      <c r="G61" s="94">
        <v>702.16902</v>
      </c>
    </row>
    <row r="62" spans="1:7" ht="30" customHeight="1" hidden="1">
      <c r="A62" s="31"/>
      <c r="B62" s="279" t="s">
        <v>73</v>
      </c>
      <c r="C62" s="29" t="s">
        <v>425</v>
      </c>
      <c r="D62" s="29" t="s">
        <v>74</v>
      </c>
      <c r="E62" s="29"/>
      <c r="F62" s="94">
        <f aca="true" t="shared" si="7" ref="F62:G77">F63</f>
        <v>0</v>
      </c>
      <c r="G62" s="94">
        <f t="shared" si="7"/>
        <v>0</v>
      </c>
    </row>
    <row r="63" spans="1:7" ht="30" customHeight="1" hidden="1">
      <c r="A63" s="31"/>
      <c r="B63" s="273" t="s">
        <v>75</v>
      </c>
      <c r="C63" s="29" t="s">
        <v>425</v>
      </c>
      <c r="D63" s="29" t="s">
        <v>76</v>
      </c>
      <c r="E63" s="29"/>
      <c r="F63" s="94">
        <f t="shared" si="7"/>
        <v>0</v>
      </c>
      <c r="G63" s="94">
        <f t="shared" si="7"/>
        <v>0</v>
      </c>
    </row>
    <row r="64" spans="1:7" ht="15" customHeight="1" hidden="1">
      <c r="A64" s="31"/>
      <c r="B64" s="273" t="s">
        <v>64</v>
      </c>
      <c r="C64" s="29" t="s">
        <v>425</v>
      </c>
      <c r="D64" s="29" t="s">
        <v>76</v>
      </c>
      <c r="E64" s="29" t="s">
        <v>65</v>
      </c>
      <c r="F64" s="94">
        <v>0</v>
      </c>
      <c r="G64" s="94">
        <v>0</v>
      </c>
    </row>
    <row r="65" spans="1:7" ht="30" customHeight="1">
      <c r="A65" s="96"/>
      <c r="B65" s="277" t="s">
        <v>77</v>
      </c>
      <c r="C65" s="97" t="s">
        <v>68</v>
      </c>
      <c r="D65" s="98" t="s">
        <v>59</v>
      </c>
      <c r="E65" s="98"/>
      <c r="F65" s="99">
        <f t="shared" si="7"/>
        <v>279.5</v>
      </c>
      <c r="G65" s="99">
        <f t="shared" si="7"/>
        <v>279.5</v>
      </c>
    </row>
    <row r="66" spans="1:7" ht="30" customHeight="1">
      <c r="A66" s="100"/>
      <c r="B66" s="274" t="s">
        <v>79</v>
      </c>
      <c r="C66" s="91" t="s">
        <v>70</v>
      </c>
      <c r="D66" s="101"/>
      <c r="E66" s="101"/>
      <c r="F66" s="93">
        <f>F67+F75+F71+F79</f>
        <v>279.5</v>
      </c>
      <c r="G66" s="93">
        <f>G67+G75+G71+G79</f>
        <v>279.5</v>
      </c>
    </row>
    <row r="67" spans="1:7" ht="30" customHeight="1" hidden="1">
      <c r="A67" s="247"/>
      <c r="B67" s="297" t="s">
        <v>81</v>
      </c>
      <c r="C67" s="242" t="s">
        <v>426</v>
      </c>
      <c r="D67" s="243"/>
      <c r="E67" s="243"/>
      <c r="F67" s="295">
        <f t="shared" si="7"/>
        <v>0</v>
      </c>
      <c r="G67" s="295">
        <f t="shared" si="7"/>
        <v>0</v>
      </c>
    </row>
    <row r="68" spans="1:7" ht="30" customHeight="1" hidden="1">
      <c r="A68" s="31"/>
      <c r="B68" s="280" t="s">
        <v>61</v>
      </c>
      <c r="C68" s="29" t="s">
        <v>426</v>
      </c>
      <c r="D68" s="30">
        <v>400</v>
      </c>
      <c r="E68" s="30"/>
      <c r="F68" s="95">
        <f t="shared" si="7"/>
        <v>0</v>
      </c>
      <c r="G68" s="95">
        <f t="shared" si="7"/>
        <v>0</v>
      </c>
    </row>
    <row r="69" spans="1:7" ht="15" customHeight="1" hidden="1">
      <c r="A69" s="31"/>
      <c r="B69" s="273" t="s">
        <v>62</v>
      </c>
      <c r="C69" s="29" t="s">
        <v>426</v>
      </c>
      <c r="D69" s="29" t="s">
        <v>63</v>
      </c>
      <c r="E69" s="29"/>
      <c r="F69" s="94">
        <f t="shared" si="7"/>
        <v>0</v>
      </c>
      <c r="G69" s="94">
        <f t="shared" si="7"/>
        <v>0</v>
      </c>
    </row>
    <row r="70" spans="1:7" ht="15" customHeight="1" hidden="1">
      <c r="A70" s="31"/>
      <c r="B70" s="273" t="s">
        <v>64</v>
      </c>
      <c r="C70" s="29" t="s">
        <v>426</v>
      </c>
      <c r="D70" s="29" t="s">
        <v>63</v>
      </c>
      <c r="E70" s="29" t="s">
        <v>65</v>
      </c>
      <c r="F70" s="95">
        <v>0</v>
      </c>
      <c r="G70" s="95">
        <v>0</v>
      </c>
    </row>
    <row r="71" spans="1:7" ht="30" customHeight="1" hidden="1">
      <c r="A71" s="247"/>
      <c r="B71" s="297" t="s">
        <v>82</v>
      </c>
      <c r="C71" s="242" t="s">
        <v>527</v>
      </c>
      <c r="D71" s="243"/>
      <c r="E71" s="243"/>
      <c r="F71" s="295">
        <f aca="true" t="shared" si="8" ref="F71:G73">F72</f>
        <v>0</v>
      </c>
      <c r="G71" s="295">
        <f t="shared" si="8"/>
        <v>0</v>
      </c>
    </row>
    <row r="72" spans="1:7" ht="30" customHeight="1" hidden="1">
      <c r="A72" s="31"/>
      <c r="B72" s="280" t="s">
        <v>53</v>
      </c>
      <c r="C72" s="29" t="s">
        <v>527</v>
      </c>
      <c r="D72" s="30">
        <v>200</v>
      </c>
      <c r="E72" s="30"/>
      <c r="F72" s="95">
        <f t="shared" si="8"/>
        <v>0</v>
      </c>
      <c r="G72" s="95">
        <f t="shared" si="8"/>
        <v>0</v>
      </c>
    </row>
    <row r="73" spans="1:7" ht="30" customHeight="1" hidden="1">
      <c r="A73" s="31"/>
      <c r="B73" s="273" t="s">
        <v>54</v>
      </c>
      <c r="C73" s="29" t="s">
        <v>527</v>
      </c>
      <c r="D73" s="29" t="s">
        <v>55</v>
      </c>
      <c r="E73" s="29"/>
      <c r="F73" s="94">
        <f t="shared" si="8"/>
        <v>0</v>
      </c>
      <c r="G73" s="94">
        <f t="shared" si="8"/>
        <v>0</v>
      </c>
    </row>
    <row r="74" spans="1:7" ht="15" customHeight="1" hidden="1">
      <c r="A74" s="31"/>
      <c r="B74" s="273" t="s">
        <v>64</v>
      </c>
      <c r="C74" s="29" t="s">
        <v>527</v>
      </c>
      <c r="D74" s="29" t="s">
        <v>55</v>
      </c>
      <c r="E74" s="29" t="s">
        <v>65</v>
      </c>
      <c r="F74" s="95">
        <f>500+1000-300-300-700-200</f>
        <v>0</v>
      </c>
      <c r="G74" s="95">
        <v>0</v>
      </c>
    </row>
    <row r="75" spans="1:7" ht="30" customHeight="1">
      <c r="A75" s="247"/>
      <c r="B75" s="297" t="s">
        <v>524</v>
      </c>
      <c r="C75" s="242" t="s">
        <v>525</v>
      </c>
      <c r="D75" s="243"/>
      <c r="E75" s="243"/>
      <c r="F75" s="295">
        <f t="shared" si="7"/>
        <v>279.5</v>
      </c>
      <c r="G75" s="295">
        <f t="shared" si="7"/>
        <v>279.5</v>
      </c>
    </row>
    <row r="76" spans="1:7" ht="30" customHeight="1">
      <c r="A76" s="31"/>
      <c r="B76" s="280" t="s">
        <v>53</v>
      </c>
      <c r="C76" s="29" t="s">
        <v>525</v>
      </c>
      <c r="D76" s="30">
        <v>200</v>
      </c>
      <c r="E76" s="30"/>
      <c r="F76" s="95">
        <f t="shared" si="7"/>
        <v>279.5</v>
      </c>
      <c r="G76" s="95">
        <f t="shared" si="7"/>
        <v>279.5</v>
      </c>
    </row>
    <row r="77" spans="1:7" ht="30" customHeight="1">
      <c r="A77" s="31"/>
      <c r="B77" s="273" t="s">
        <v>54</v>
      </c>
      <c r="C77" s="29" t="s">
        <v>525</v>
      </c>
      <c r="D77" s="29" t="s">
        <v>55</v>
      </c>
      <c r="E77" s="29"/>
      <c r="F77" s="94">
        <f t="shared" si="7"/>
        <v>279.5</v>
      </c>
      <c r="G77" s="94">
        <f t="shared" si="7"/>
        <v>279.5</v>
      </c>
    </row>
    <row r="78" spans="1:7" ht="15" customHeight="1">
      <c r="A78" s="31"/>
      <c r="B78" s="273" t="s">
        <v>64</v>
      </c>
      <c r="C78" s="29" t="s">
        <v>525</v>
      </c>
      <c r="D78" s="29" t="s">
        <v>55</v>
      </c>
      <c r="E78" s="29" t="s">
        <v>65</v>
      </c>
      <c r="F78" s="95">
        <f>700-420.5</f>
        <v>279.5</v>
      </c>
      <c r="G78" s="95">
        <v>279.5</v>
      </c>
    </row>
    <row r="79" spans="1:7" ht="15" customHeight="1" hidden="1">
      <c r="A79" s="247"/>
      <c r="B79" s="297" t="s">
        <v>461</v>
      </c>
      <c r="C79" s="242" t="s">
        <v>460</v>
      </c>
      <c r="D79" s="243"/>
      <c r="E79" s="243"/>
      <c r="F79" s="295">
        <f aca="true" t="shared" si="9" ref="F79:G81">F80</f>
        <v>0</v>
      </c>
      <c r="G79" s="295">
        <f t="shared" si="9"/>
        <v>0</v>
      </c>
    </row>
    <row r="80" spans="1:7" ht="30" customHeight="1" hidden="1">
      <c r="A80" s="31"/>
      <c r="B80" s="280" t="s">
        <v>61</v>
      </c>
      <c r="C80" s="29" t="s">
        <v>460</v>
      </c>
      <c r="D80" s="30">
        <v>400</v>
      </c>
      <c r="E80" s="30"/>
      <c r="F80" s="95">
        <f t="shared" si="9"/>
        <v>0</v>
      </c>
      <c r="G80" s="95">
        <f t="shared" si="9"/>
        <v>0</v>
      </c>
    </row>
    <row r="81" spans="1:7" ht="15" customHeight="1" hidden="1">
      <c r="A81" s="31"/>
      <c r="B81" s="273" t="s">
        <v>62</v>
      </c>
      <c r="C81" s="29" t="s">
        <v>460</v>
      </c>
      <c r="D81" s="29" t="s">
        <v>63</v>
      </c>
      <c r="E81" s="29"/>
      <c r="F81" s="94">
        <f t="shared" si="9"/>
        <v>0</v>
      </c>
      <c r="G81" s="94">
        <f t="shared" si="9"/>
        <v>0</v>
      </c>
    </row>
    <row r="82" spans="1:7" ht="15" customHeight="1" hidden="1">
      <c r="A82" s="31"/>
      <c r="B82" s="273" t="s">
        <v>64</v>
      </c>
      <c r="C82" s="29" t="s">
        <v>460</v>
      </c>
      <c r="D82" s="29" t="s">
        <v>63</v>
      </c>
      <c r="E82" s="29" t="s">
        <v>65</v>
      </c>
      <c r="F82" s="95">
        <v>0</v>
      </c>
      <c r="G82" s="95">
        <v>0</v>
      </c>
    </row>
    <row r="83" spans="1:7" ht="15" customHeight="1">
      <c r="A83" s="96"/>
      <c r="B83" s="277" t="s">
        <v>427</v>
      </c>
      <c r="C83" s="97" t="s">
        <v>78</v>
      </c>
      <c r="D83" s="97"/>
      <c r="E83" s="97"/>
      <c r="F83" s="104">
        <f>F84+F90</f>
        <v>1246.77966</v>
      </c>
      <c r="G83" s="104">
        <f>G84+G90</f>
        <v>701.38816</v>
      </c>
    </row>
    <row r="84" spans="1:7" ht="30" customHeight="1">
      <c r="A84" s="100"/>
      <c r="B84" s="274" t="s">
        <v>185</v>
      </c>
      <c r="C84" s="91" t="s">
        <v>80</v>
      </c>
      <c r="D84" s="91"/>
      <c r="E84" s="91"/>
      <c r="F84" s="105">
        <f aca="true" t="shared" si="10" ref="F84:G86">F85</f>
        <v>547.22867</v>
      </c>
      <c r="G84" s="105">
        <f t="shared" si="10"/>
        <v>541.97145</v>
      </c>
    </row>
    <row r="85" spans="1:7" ht="15" customHeight="1">
      <c r="A85" s="247"/>
      <c r="B85" s="297" t="s">
        <v>187</v>
      </c>
      <c r="C85" s="242" t="s">
        <v>428</v>
      </c>
      <c r="D85" s="242"/>
      <c r="E85" s="242"/>
      <c r="F85" s="295">
        <f t="shared" si="10"/>
        <v>547.22867</v>
      </c>
      <c r="G85" s="295">
        <f t="shared" si="10"/>
        <v>541.97145</v>
      </c>
    </row>
    <row r="86" spans="1:7" ht="30" customHeight="1">
      <c r="A86" s="31"/>
      <c r="B86" s="280" t="s">
        <v>53</v>
      </c>
      <c r="C86" s="29" t="s">
        <v>428</v>
      </c>
      <c r="D86" s="29" t="s">
        <v>72</v>
      </c>
      <c r="E86" s="29"/>
      <c r="F86" s="95">
        <f t="shared" si="10"/>
        <v>547.22867</v>
      </c>
      <c r="G86" s="95">
        <f t="shared" si="10"/>
        <v>541.97145</v>
      </c>
    </row>
    <row r="87" spans="1:7" ht="30" customHeight="1">
      <c r="A87" s="31"/>
      <c r="B87" s="273" t="s">
        <v>54</v>
      </c>
      <c r="C87" s="29" t="s">
        <v>428</v>
      </c>
      <c r="D87" s="29" t="s">
        <v>55</v>
      </c>
      <c r="E87" s="29"/>
      <c r="F87" s="95">
        <f>F88+F89</f>
        <v>547.22867</v>
      </c>
      <c r="G87" s="95">
        <f>G88+G89</f>
        <v>541.97145</v>
      </c>
    </row>
    <row r="88" spans="1:7" ht="15" customHeight="1">
      <c r="A88" s="31"/>
      <c r="B88" s="273" t="s">
        <v>182</v>
      </c>
      <c r="C88" s="29" t="s">
        <v>428</v>
      </c>
      <c r="D88" s="29" t="s">
        <v>55</v>
      </c>
      <c r="E88" s="29" t="s">
        <v>183</v>
      </c>
      <c r="F88" s="95">
        <v>20</v>
      </c>
      <c r="G88" s="95">
        <v>14.74278</v>
      </c>
    </row>
    <row r="89" spans="1:7" ht="15" customHeight="1">
      <c r="A89" s="31"/>
      <c r="B89" s="273" t="s">
        <v>64</v>
      </c>
      <c r="C89" s="29" t="s">
        <v>428</v>
      </c>
      <c r="D89" s="29" t="s">
        <v>55</v>
      </c>
      <c r="E89" s="29" t="s">
        <v>65</v>
      </c>
      <c r="F89" s="95">
        <f>450+100-350-100+527.22867-100</f>
        <v>527.22867</v>
      </c>
      <c r="G89" s="95">
        <v>527.22867</v>
      </c>
    </row>
    <row r="90" spans="1:7" ht="30" customHeight="1">
      <c r="A90" s="100"/>
      <c r="B90" s="274" t="s">
        <v>430</v>
      </c>
      <c r="C90" s="91" t="s">
        <v>429</v>
      </c>
      <c r="D90" s="91"/>
      <c r="E90" s="91"/>
      <c r="F90" s="105">
        <f aca="true" t="shared" si="11" ref="F90:G93">F91</f>
        <v>699.55099</v>
      </c>
      <c r="G90" s="105">
        <f t="shared" si="11"/>
        <v>159.41671</v>
      </c>
    </row>
    <row r="91" spans="1:7" ht="30" customHeight="1">
      <c r="A91" s="247"/>
      <c r="B91" s="297" t="s">
        <v>180</v>
      </c>
      <c r="C91" s="242" t="s">
        <v>431</v>
      </c>
      <c r="D91" s="242"/>
      <c r="E91" s="242"/>
      <c r="F91" s="295">
        <f t="shared" si="11"/>
        <v>699.55099</v>
      </c>
      <c r="G91" s="295">
        <f t="shared" si="11"/>
        <v>159.41671</v>
      </c>
    </row>
    <row r="92" spans="1:7" ht="30" customHeight="1">
      <c r="A92" s="31"/>
      <c r="B92" s="280" t="s">
        <v>53</v>
      </c>
      <c r="C92" s="29" t="s">
        <v>431</v>
      </c>
      <c r="D92" s="29" t="s">
        <v>72</v>
      </c>
      <c r="E92" s="29"/>
      <c r="F92" s="95">
        <f t="shared" si="11"/>
        <v>699.55099</v>
      </c>
      <c r="G92" s="95">
        <f t="shared" si="11"/>
        <v>159.41671</v>
      </c>
    </row>
    <row r="93" spans="1:7" ht="30" customHeight="1">
      <c r="A93" s="31"/>
      <c r="B93" s="273" t="s">
        <v>54</v>
      </c>
      <c r="C93" s="29" t="s">
        <v>431</v>
      </c>
      <c r="D93" s="29" t="s">
        <v>55</v>
      </c>
      <c r="E93" s="29"/>
      <c r="F93" s="95">
        <f t="shared" si="11"/>
        <v>699.55099</v>
      </c>
      <c r="G93" s="95">
        <f t="shared" si="11"/>
        <v>159.41671</v>
      </c>
    </row>
    <row r="94" spans="1:7" ht="15" customHeight="1">
      <c r="A94" s="31"/>
      <c r="B94" s="273" t="s">
        <v>182</v>
      </c>
      <c r="C94" s="29" t="s">
        <v>431</v>
      </c>
      <c r="D94" s="29" t="s">
        <v>55</v>
      </c>
      <c r="E94" s="29" t="s">
        <v>183</v>
      </c>
      <c r="F94" s="95">
        <f>200+600-100-0.44901</f>
        <v>699.55099</v>
      </c>
      <c r="G94" s="95">
        <v>159.41671</v>
      </c>
    </row>
    <row r="95" spans="1:7" ht="45" customHeight="1">
      <c r="A95" s="86">
        <v>4</v>
      </c>
      <c r="B95" s="281" t="s">
        <v>412</v>
      </c>
      <c r="C95" s="87" t="s">
        <v>83</v>
      </c>
      <c r="D95" s="102"/>
      <c r="E95" s="102"/>
      <c r="F95" s="89">
        <f>F96</f>
        <v>18225.9</v>
      </c>
      <c r="G95" s="89">
        <f>G96</f>
        <v>17895.0567</v>
      </c>
    </row>
    <row r="96" spans="1:7" ht="15" customHeight="1">
      <c r="A96" s="100"/>
      <c r="B96" s="282" t="s">
        <v>84</v>
      </c>
      <c r="C96" s="91" t="s">
        <v>85</v>
      </c>
      <c r="D96" s="91"/>
      <c r="E96" s="91"/>
      <c r="F96" s="93">
        <f>F97+F110</f>
        <v>18225.9</v>
      </c>
      <c r="G96" s="93">
        <f>G97+G110</f>
        <v>17895.0567</v>
      </c>
    </row>
    <row r="97" spans="1:7" ht="30" customHeight="1">
      <c r="A97" s="247"/>
      <c r="B97" s="293" t="s">
        <v>86</v>
      </c>
      <c r="C97" s="242" t="s">
        <v>87</v>
      </c>
      <c r="D97" s="242"/>
      <c r="E97" s="242"/>
      <c r="F97" s="295">
        <f>F98+F101+F104+F108</f>
        <v>12606.1</v>
      </c>
      <c r="G97" s="295">
        <f>G98+G101+G104+G108</f>
        <v>12295.4894</v>
      </c>
    </row>
    <row r="98" spans="1:7" ht="60" customHeight="1">
      <c r="A98" s="31"/>
      <c r="B98" s="283" t="s">
        <v>88</v>
      </c>
      <c r="C98" s="29" t="s">
        <v>87</v>
      </c>
      <c r="D98" s="29" t="s">
        <v>89</v>
      </c>
      <c r="E98" s="29"/>
      <c r="F98" s="95">
        <f>F99</f>
        <v>8968.958</v>
      </c>
      <c r="G98" s="95">
        <f>G99</f>
        <v>8931.86639</v>
      </c>
    </row>
    <row r="99" spans="1:7" ht="15" customHeight="1">
      <c r="A99" s="28"/>
      <c r="B99" s="273" t="s">
        <v>90</v>
      </c>
      <c r="C99" s="29" t="s">
        <v>87</v>
      </c>
      <c r="D99" s="30">
        <v>110</v>
      </c>
      <c r="E99" s="30"/>
      <c r="F99" s="94">
        <f>F100</f>
        <v>8968.958</v>
      </c>
      <c r="G99" s="94">
        <f>G100</f>
        <v>8931.86639</v>
      </c>
    </row>
    <row r="100" spans="1:7" ht="15" customHeight="1">
      <c r="A100" s="31"/>
      <c r="B100" s="273" t="s">
        <v>91</v>
      </c>
      <c r="C100" s="29" t="s">
        <v>87</v>
      </c>
      <c r="D100" s="30">
        <v>110</v>
      </c>
      <c r="E100" s="29" t="s">
        <v>92</v>
      </c>
      <c r="F100" s="94">
        <f>9407.958-439</f>
        <v>8968.958</v>
      </c>
      <c r="G100" s="94">
        <v>8931.86639</v>
      </c>
    </row>
    <row r="101" spans="1:7" ht="30" customHeight="1">
      <c r="A101" s="31"/>
      <c r="B101" s="183" t="s">
        <v>53</v>
      </c>
      <c r="C101" s="29" t="s">
        <v>87</v>
      </c>
      <c r="D101" s="30">
        <v>200</v>
      </c>
      <c r="E101" s="29"/>
      <c r="F101" s="94">
        <f>F102</f>
        <v>3490.1420000000003</v>
      </c>
      <c r="G101" s="94">
        <f>G102</f>
        <v>3227.74976</v>
      </c>
    </row>
    <row r="102" spans="1:7" ht="30" customHeight="1">
      <c r="A102" s="31"/>
      <c r="B102" s="273" t="s">
        <v>54</v>
      </c>
      <c r="C102" s="29" t="s">
        <v>87</v>
      </c>
      <c r="D102" s="29" t="s">
        <v>55</v>
      </c>
      <c r="E102" s="29"/>
      <c r="F102" s="95">
        <f>F103</f>
        <v>3490.1420000000003</v>
      </c>
      <c r="G102" s="95">
        <f>G103</f>
        <v>3227.74976</v>
      </c>
    </row>
    <row r="103" spans="1:7" ht="15" customHeight="1">
      <c r="A103" s="31"/>
      <c r="B103" s="273" t="s">
        <v>91</v>
      </c>
      <c r="C103" s="29" t="s">
        <v>87</v>
      </c>
      <c r="D103" s="29" t="s">
        <v>55</v>
      </c>
      <c r="E103" s="29" t="s">
        <v>92</v>
      </c>
      <c r="F103" s="95">
        <f>2786.342+87.8+616</f>
        <v>3490.1420000000003</v>
      </c>
      <c r="G103" s="95">
        <v>3227.74976</v>
      </c>
    </row>
    <row r="104" spans="1:7" ht="30" customHeight="1" hidden="1">
      <c r="A104" s="31"/>
      <c r="B104" s="284" t="s">
        <v>61</v>
      </c>
      <c r="C104" s="29" t="s">
        <v>87</v>
      </c>
      <c r="D104" s="29" t="s">
        <v>66</v>
      </c>
      <c r="E104" s="29"/>
      <c r="F104" s="95">
        <f>F105</f>
        <v>0</v>
      </c>
      <c r="G104" s="95">
        <f>G105</f>
        <v>0</v>
      </c>
    </row>
    <row r="105" spans="1:7" ht="15" customHeight="1" hidden="1">
      <c r="A105" s="31"/>
      <c r="B105" s="273" t="s">
        <v>62</v>
      </c>
      <c r="C105" s="29" t="s">
        <v>87</v>
      </c>
      <c r="D105" s="29" t="s">
        <v>63</v>
      </c>
      <c r="E105" s="29"/>
      <c r="F105" s="95">
        <f>F106</f>
        <v>0</v>
      </c>
      <c r="G105" s="95">
        <f>G106</f>
        <v>0</v>
      </c>
    </row>
    <row r="106" spans="1:7" ht="15" customHeight="1" hidden="1">
      <c r="A106" s="31"/>
      <c r="B106" s="273" t="s">
        <v>91</v>
      </c>
      <c r="C106" s="29" t="s">
        <v>87</v>
      </c>
      <c r="D106" s="29" t="s">
        <v>63</v>
      </c>
      <c r="E106" s="29" t="s">
        <v>92</v>
      </c>
      <c r="F106" s="95">
        <v>0</v>
      </c>
      <c r="G106" s="95">
        <v>0</v>
      </c>
    </row>
    <row r="107" spans="1:7" ht="15" customHeight="1">
      <c r="A107" s="31"/>
      <c r="B107" s="273" t="s">
        <v>93</v>
      </c>
      <c r="C107" s="29" t="s">
        <v>87</v>
      </c>
      <c r="D107" s="29" t="s">
        <v>94</v>
      </c>
      <c r="E107" s="29"/>
      <c r="F107" s="95">
        <f aca="true" t="shared" si="12" ref="F107:G112">F108</f>
        <v>147</v>
      </c>
      <c r="G107" s="95">
        <f t="shared" si="12"/>
        <v>135.87325</v>
      </c>
    </row>
    <row r="108" spans="1:7" ht="15" customHeight="1">
      <c r="A108" s="31"/>
      <c r="B108" s="273" t="s">
        <v>95</v>
      </c>
      <c r="C108" s="29" t="s">
        <v>87</v>
      </c>
      <c r="D108" s="29" t="s">
        <v>96</v>
      </c>
      <c r="E108" s="29"/>
      <c r="F108" s="94">
        <f t="shared" si="12"/>
        <v>147</v>
      </c>
      <c r="G108" s="94">
        <f t="shared" si="12"/>
        <v>135.87325</v>
      </c>
    </row>
    <row r="109" spans="1:7" s="77" customFormat="1" ht="15" customHeight="1">
      <c r="A109" s="31"/>
      <c r="B109" s="273" t="s">
        <v>91</v>
      </c>
      <c r="C109" s="29" t="s">
        <v>87</v>
      </c>
      <c r="D109" s="29" t="s">
        <v>96</v>
      </c>
      <c r="E109" s="29" t="s">
        <v>92</v>
      </c>
      <c r="F109" s="95">
        <v>147</v>
      </c>
      <c r="G109" s="95">
        <v>135.87325</v>
      </c>
    </row>
    <row r="110" spans="1:7" s="77" customFormat="1" ht="30" customHeight="1">
      <c r="A110" s="247"/>
      <c r="B110" s="259" t="s">
        <v>450</v>
      </c>
      <c r="C110" s="242" t="s">
        <v>451</v>
      </c>
      <c r="D110" s="242"/>
      <c r="E110" s="242"/>
      <c r="F110" s="295">
        <f t="shared" si="12"/>
        <v>5619.799999999999</v>
      </c>
      <c r="G110" s="295">
        <f t="shared" si="12"/>
        <v>5599.5673</v>
      </c>
    </row>
    <row r="111" spans="1:7" s="77" customFormat="1" ht="60" customHeight="1">
      <c r="A111" s="31"/>
      <c r="B111" s="283" t="s">
        <v>88</v>
      </c>
      <c r="C111" s="29" t="s">
        <v>451</v>
      </c>
      <c r="D111" s="29" t="s">
        <v>89</v>
      </c>
      <c r="E111" s="29"/>
      <c r="F111" s="95">
        <f t="shared" si="12"/>
        <v>5619.799999999999</v>
      </c>
      <c r="G111" s="95">
        <f t="shared" si="12"/>
        <v>5599.5673</v>
      </c>
    </row>
    <row r="112" spans="1:7" s="77" customFormat="1" ht="15" customHeight="1">
      <c r="A112" s="31"/>
      <c r="B112" s="273" t="s">
        <v>90</v>
      </c>
      <c r="C112" s="29" t="s">
        <v>451</v>
      </c>
      <c r="D112" s="29" t="s">
        <v>97</v>
      </c>
      <c r="E112" s="29"/>
      <c r="F112" s="95">
        <f t="shared" si="12"/>
        <v>5619.799999999999</v>
      </c>
      <c r="G112" s="95">
        <f t="shared" si="12"/>
        <v>5599.5673</v>
      </c>
    </row>
    <row r="113" spans="1:7" s="77" customFormat="1" ht="15" customHeight="1">
      <c r="A113" s="31"/>
      <c r="B113" s="273" t="s">
        <v>91</v>
      </c>
      <c r="C113" s="29" t="s">
        <v>451</v>
      </c>
      <c r="D113" s="29" t="s">
        <v>97</v>
      </c>
      <c r="E113" s="29" t="s">
        <v>92</v>
      </c>
      <c r="F113" s="95">
        <f>(2458.7-87.8)+2370.9+439+439</f>
        <v>5619.799999999999</v>
      </c>
      <c r="G113" s="95">
        <v>5599.5673</v>
      </c>
    </row>
    <row r="114" spans="1:7" s="78" customFormat="1" ht="45" customHeight="1">
      <c r="A114" s="86">
        <v>5</v>
      </c>
      <c r="B114" s="281" t="s">
        <v>440</v>
      </c>
      <c r="C114" s="87" t="s">
        <v>98</v>
      </c>
      <c r="D114" s="103"/>
      <c r="E114" s="103"/>
      <c r="F114" s="89">
        <f>F115+F126</f>
        <v>1246.62694</v>
      </c>
      <c r="G114" s="89">
        <f>G115+G126</f>
        <v>1022.11387</v>
      </c>
    </row>
    <row r="115" spans="1:7" ht="60" customHeight="1">
      <c r="A115" s="96"/>
      <c r="B115" s="285" t="s">
        <v>99</v>
      </c>
      <c r="C115" s="97" t="s">
        <v>100</v>
      </c>
      <c r="D115" s="97"/>
      <c r="E115" s="97"/>
      <c r="F115" s="104">
        <f>F116+F121</f>
        <v>913.62694</v>
      </c>
      <c r="G115" s="104">
        <f>G116+G121</f>
        <v>689.11387</v>
      </c>
    </row>
    <row r="116" spans="1:7" ht="45" customHeight="1">
      <c r="A116" s="100"/>
      <c r="B116" s="282" t="s">
        <v>101</v>
      </c>
      <c r="C116" s="91" t="s">
        <v>102</v>
      </c>
      <c r="D116" s="91"/>
      <c r="E116" s="91"/>
      <c r="F116" s="105">
        <f aca="true" t="shared" si="13" ref="F116:G119">F117</f>
        <v>103.62694</v>
      </c>
      <c r="G116" s="105">
        <f t="shared" si="13"/>
        <v>3.62694</v>
      </c>
    </row>
    <row r="117" spans="1:7" ht="30" customHeight="1">
      <c r="A117" s="247"/>
      <c r="B117" s="293" t="s">
        <v>103</v>
      </c>
      <c r="C117" s="242" t="s">
        <v>104</v>
      </c>
      <c r="D117" s="242"/>
      <c r="E117" s="242"/>
      <c r="F117" s="295">
        <f t="shared" si="13"/>
        <v>103.62694</v>
      </c>
      <c r="G117" s="295">
        <f t="shared" si="13"/>
        <v>3.62694</v>
      </c>
    </row>
    <row r="118" spans="1:7" ht="30" customHeight="1">
      <c r="A118" s="31"/>
      <c r="B118" s="183" t="s">
        <v>53</v>
      </c>
      <c r="C118" s="29" t="s">
        <v>104</v>
      </c>
      <c r="D118" s="29" t="s">
        <v>72</v>
      </c>
      <c r="E118" s="29"/>
      <c r="F118" s="95">
        <f t="shared" si="13"/>
        <v>103.62694</v>
      </c>
      <c r="G118" s="95">
        <f t="shared" si="13"/>
        <v>3.62694</v>
      </c>
    </row>
    <row r="119" spans="1:7" ht="30" customHeight="1">
      <c r="A119" s="31"/>
      <c r="B119" s="273" t="s">
        <v>54</v>
      </c>
      <c r="C119" s="29" t="s">
        <v>104</v>
      </c>
      <c r="D119" s="29" t="s">
        <v>55</v>
      </c>
      <c r="E119" s="29"/>
      <c r="F119" s="95">
        <f t="shared" si="13"/>
        <v>103.62694</v>
      </c>
      <c r="G119" s="95">
        <f t="shared" si="13"/>
        <v>3.62694</v>
      </c>
    </row>
    <row r="120" spans="1:7" ht="30" customHeight="1">
      <c r="A120" s="31"/>
      <c r="B120" s="273" t="s">
        <v>105</v>
      </c>
      <c r="C120" s="29" t="s">
        <v>104</v>
      </c>
      <c r="D120" s="29" t="s">
        <v>55</v>
      </c>
      <c r="E120" s="29" t="s">
        <v>106</v>
      </c>
      <c r="F120" s="95">
        <f>30+100-26.37306</f>
        <v>103.62694</v>
      </c>
      <c r="G120" s="95">
        <v>3.62694</v>
      </c>
    </row>
    <row r="121" spans="1:7" ht="15" customHeight="1">
      <c r="A121" s="100"/>
      <c r="B121" s="282" t="s">
        <v>107</v>
      </c>
      <c r="C121" s="91" t="s">
        <v>108</v>
      </c>
      <c r="D121" s="91"/>
      <c r="E121" s="91"/>
      <c r="F121" s="105">
        <f aca="true" t="shared" si="14" ref="F121:G124">F122</f>
        <v>810</v>
      </c>
      <c r="G121" s="105">
        <f t="shared" si="14"/>
        <v>685.48693</v>
      </c>
    </row>
    <row r="122" spans="1:7" ht="15" customHeight="1">
      <c r="A122" s="252"/>
      <c r="B122" s="293" t="s">
        <v>109</v>
      </c>
      <c r="C122" s="242" t="s">
        <v>110</v>
      </c>
      <c r="D122" s="298"/>
      <c r="E122" s="298"/>
      <c r="F122" s="295">
        <f t="shared" si="14"/>
        <v>810</v>
      </c>
      <c r="G122" s="295">
        <f t="shared" si="14"/>
        <v>685.48693</v>
      </c>
    </row>
    <row r="123" spans="1:7" ht="30" customHeight="1">
      <c r="A123" s="106"/>
      <c r="B123" s="183" t="s">
        <v>53</v>
      </c>
      <c r="C123" s="29" t="s">
        <v>110</v>
      </c>
      <c r="D123" s="107">
        <v>200</v>
      </c>
      <c r="E123" s="107"/>
      <c r="F123" s="95">
        <f t="shared" si="14"/>
        <v>810</v>
      </c>
      <c r="G123" s="95">
        <f t="shared" si="14"/>
        <v>685.48693</v>
      </c>
    </row>
    <row r="124" spans="1:7" s="78" customFormat="1" ht="30" customHeight="1">
      <c r="A124" s="108"/>
      <c r="B124" s="273" t="s">
        <v>54</v>
      </c>
      <c r="C124" s="29" t="s">
        <v>110</v>
      </c>
      <c r="D124" s="29" t="s">
        <v>55</v>
      </c>
      <c r="E124" s="109"/>
      <c r="F124" s="95">
        <f t="shared" si="14"/>
        <v>810</v>
      </c>
      <c r="G124" s="95">
        <f t="shared" si="14"/>
        <v>685.48693</v>
      </c>
    </row>
    <row r="125" spans="1:7" ht="30" customHeight="1">
      <c r="A125" s="31"/>
      <c r="B125" s="273" t="s">
        <v>105</v>
      </c>
      <c r="C125" s="29" t="s">
        <v>110</v>
      </c>
      <c r="D125" s="29" t="s">
        <v>55</v>
      </c>
      <c r="E125" s="29" t="s">
        <v>106</v>
      </c>
      <c r="F125" s="95">
        <f>10+200+500+100</f>
        <v>810</v>
      </c>
      <c r="G125" s="95">
        <v>685.48693</v>
      </c>
    </row>
    <row r="126" spans="1:7" ht="60" customHeight="1">
      <c r="A126" s="96"/>
      <c r="B126" s="285" t="s">
        <v>111</v>
      </c>
      <c r="C126" s="97" t="s">
        <v>112</v>
      </c>
      <c r="D126" s="97"/>
      <c r="E126" s="97"/>
      <c r="F126" s="104">
        <f aca="true" t="shared" si="15" ref="F126:G128">F127</f>
        <v>333</v>
      </c>
      <c r="G126" s="104">
        <f t="shared" si="15"/>
        <v>333</v>
      </c>
    </row>
    <row r="127" spans="1:7" ht="45" customHeight="1">
      <c r="A127" s="100"/>
      <c r="B127" s="286" t="s">
        <v>115</v>
      </c>
      <c r="C127" s="91" t="s">
        <v>453</v>
      </c>
      <c r="D127" s="91"/>
      <c r="E127" s="91"/>
      <c r="F127" s="105">
        <f t="shared" si="15"/>
        <v>333</v>
      </c>
      <c r="G127" s="105">
        <f t="shared" si="15"/>
        <v>333</v>
      </c>
    </row>
    <row r="128" spans="1:7" ht="30" customHeight="1">
      <c r="A128" s="247"/>
      <c r="B128" s="300" t="s">
        <v>454</v>
      </c>
      <c r="C128" s="242" t="s">
        <v>452</v>
      </c>
      <c r="D128" s="242"/>
      <c r="E128" s="242"/>
      <c r="F128" s="295">
        <f t="shared" si="15"/>
        <v>333</v>
      </c>
      <c r="G128" s="295">
        <f t="shared" si="15"/>
        <v>333</v>
      </c>
    </row>
    <row r="129" spans="1:7" ht="30" customHeight="1">
      <c r="A129" s="31"/>
      <c r="B129" s="183" t="s">
        <v>53</v>
      </c>
      <c r="C129" s="29" t="s">
        <v>452</v>
      </c>
      <c r="D129" s="29" t="s">
        <v>72</v>
      </c>
      <c r="E129" s="29"/>
      <c r="F129" s="95">
        <f>F130</f>
        <v>333</v>
      </c>
      <c r="G129" s="95">
        <f>G130</f>
        <v>333</v>
      </c>
    </row>
    <row r="130" spans="1:7" ht="30" customHeight="1">
      <c r="A130" s="31"/>
      <c r="B130" s="273" t="s">
        <v>54</v>
      </c>
      <c r="C130" s="29" t="s">
        <v>452</v>
      </c>
      <c r="D130" s="29" t="s">
        <v>55</v>
      </c>
      <c r="E130" s="29"/>
      <c r="F130" s="95">
        <f>F131</f>
        <v>333</v>
      </c>
      <c r="G130" s="95">
        <f>G131</f>
        <v>333</v>
      </c>
    </row>
    <row r="131" spans="1:7" ht="30" customHeight="1">
      <c r="A131" s="31"/>
      <c r="B131" s="280" t="s">
        <v>113</v>
      </c>
      <c r="C131" s="29" t="s">
        <v>452</v>
      </c>
      <c r="D131" s="29" t="s">
        <v>55</v>
      </c>
      <c r="E131" s="29" t="s">
        <v>114</v>
      </c>
      <c r="F131" s="95">
        <f>10+600-267-10</f>
        <v>333</v>
      </c>
      <c r="G131" s="95">
        <v>333</v>
      </c>
    </row>
    <row r="132" spans="1:7" ht="45" customHeight="1">
      <c r="A132" s="86">
        <v>6</v>
      </c>
      <c r="B132" s="271" t="s">
        <v>530</v>
      </c>
      <c r="C132" s="88" t="s">
        <v>117</v>
      </c>
      <c r="D132" s="110"/>
      <c r="E132" s="110"/>
      <c r="F132" s="89">
        <f aca="true" t="shared" si="16" ref="F132:G135">F133</f>
        <v>370</v>
      </c>
      <c r="G132" s="89">
        <f t="shared" si="16"/>
        <v>366.57989</v>
      </c>
    </row>
    <row r="133" spans="1:7" ht="30" customHeight="1">
      <c r="A133" s="90"/>
      <c r="B133" s="274" t="s">
        <v>531</v>
      </c>
      <c r="C133" s="101" t="s">
        <v>118</v>
      </c>
      <c r="D133" s="101"/>
      <c r="E133" s="101"/>
      <c r="F133" s="93">
        <f t="shared" si="16"/>
        <v>370</v>
      </c>
      <c r="G133" s="93">
        <f t="shared" si="16"/>
        <v>366.57989</v>
      </c>
    </row>
    <row r="134" spans="1:7" ht="30" customHeight="1">
      <c r="A134" s="301"/>
      <c r="B134" s="297" t="s">
        <v>358</v>
      </c>
      <c r="C134" s="243" t="s">
        <v>532</v>
      </c>
      <c r="D134" s="251"/>
      <c r="E134" s="251"/>
      <c r="F134" s="295">
        <f t="shared" si="16"/>
        <v>370</v>
      </c>
      <c r="G134" s="295">
        <f t="shared" si="16"/>
        <v>366.57989</v>
      </c>
    </row>
    <row r="135" spans="1:7" ht="30" customHeight="1">
      <c r="A135" s="112"/>
      <c r="B135" s="280" t="s">
        <v>53</v>
      </c>
      <c r="C135" s="30" t="s">
        <v>532</v>
      </c>
      <c r="D135" s="33" t="s">
        <v>72</v>
      </c>
      <c r="E135" s="33"/>
      <c r="F135" s="95">
        <f t="shared" si="16"/>
        <v>370</v>
      </c>
      <c r="G135" s="95">
        <f t="shared" si="16"/>
        <v>366.57989</v>
      </c>
    </row>
    <row r="136" spans="1:7" ht="30" customHeight="1">
      <c r="A136" s="31"/>
      <c r="B136" s="273" t="s">
        <v>54</v>
      </c>
      <c r="C136" s="30" t="s">
        <v>532</v>
      </c>
      <c r="D136" s="29" t="s">
        <v>55</v>
      </c>
      <c r="E136" s="32"/>
      <c r="F136" s="95">
        <f>F137+F138</f>
        <v>370</v>
      </c>
      <c r="G136" s="95">
        <f>G137+G138</f>
        <v>366.57989</v>
      </c>
    </row>
    <row r="137" spans="1:7" ht="15" customHeight="1">
      <c r="A137" s="31"/>
      <c r="B137" s="273" t="s">
        <v>137</v>
      </c>
      <c r="C137" s="30" t="s">
        <v>532</v>
      </c>
      <c r="D137" s="29" t="s">
        <v>55</v>
      </c>
      <c r="E137" s="33" t="s">
        <v>138</v>
      </c>
      <c r="F137" s="95">
        <f>20+350</f>
        <v>370</v>
      </c>
      <c r="G137" s="95">
        <v>366.57989</v>
      </c>
    </row>
    <row r="138" spans="1:7" ht="15" customHeight="1" hidden="1">
      <c r="A138" s="31"/>
      <c r="B138" s="273" t="s">
        <v>91</v>
      </c>
      <c r="C138" s="30" t="s">
        <v>532</v>
      </c>
      <c r="D138" s="29" t="s">
        <v>55</v>
      </c>
      <c r="E138" s="33" t="s">
        <v>92</v>
      </c>
      <c r="F138" s="95">
        <v>0</v>
      </c>
      <c r="G138" s="95">
        <v>0</v>
      </c>
    </row>
    <row r="139" spans="1:7" ht="45" customHeight="1">
      <c r="A139" s="86">
        <v>7</v>
      </c>
      <c r="B139" s="281" t="s">
        <v>406</v>
      </c>
      <c r="C139" s="87" t="s">
        <v>122</v>
      </c>
      <c r="D139" s="102"/>
      <c r="E139" s="102"/>
      <c r="F139" s="89">
        <f>F140</f>
        <v>20436.78478</v>
      </c>
      <c r="G139" s="89">
        <f>G140</f>
        <v>17312.88465</v>
      </c>
    </row>
    <row r="140" spans="1:7" ht="60" customHeight="1">
      <c r="A140" s="100"/>
      <c r="B140" s="282" t="s">
        <v>123</v>
      </c>
      <c r="C140" s="91" t="s">
        <v>124</v>
      </c>
      <c r="D140" s="91"/>
      <c r="E140" s="91"/>
      <c r="F140" s="105">
        <f>F141+F146+F150+F154+F158</f>
        <v>20436.78478</v>
      </c>
      <c r="G140" s="105">
        <f>G141+G146+G150+G154+G158</f>
        <v>17312.88465</v>
      </c>
    </row>
    <row r="141" spans="1:7" ht="30" customHeight="1">
      <c r="A141" s="247"/>
      <c r="B141" s="293" t="s">
        <v>125</v>
      </c>
      <c r="C141" s="242" t="s">
        <v>126</v>
      </c>
      <c r="D141" s="243"/>
      <c r="E141" s="243"/>
      <c r="F141" s="295">
        <f>F142</f>
        <v>7590.20751</v>
      </c>
      <c r="G141" s="295">
        <f>G142</f>
        <v>6954.32461</v>
      </c>
    </row>
    <row r="142" spans="1:7" ht="30" customHeight="1">
      <c r="A142" s="31"/>
      <c r="B142" s="280" t="s">
        <v>53</v>
      </c>
      <c r="C142" s="29" t="s">
        <v>126</v>
      </c>
      <c r="D142" s="30">
        <v>200</v>
      </c>
      <c r="E142" s="30"/>
      <c r="F142" s="95">
        <f>F143</f>
        <v>7590.20751</v>
      </c>
      <c r="G142" s="95">
        <f>G143</f>
        <v>6954.32461</v>
      </c>
    </row>
    <row r="143" spans="1:7" s="78" customFormat="1" ht="30" customHeight="1">
      <c r="A143" s="111"/>
      <c r="B143" s="273" t="s">
        <v>54</v>
      </c>
      <c r="C143" s="29" t="s">
        <v>126</v>
      </c>
      <c r="D143" s="29" t="s">
        <v>55</v>
      </c>
      <c r="E143" s="109"/>
      <c r="F143" s="95">
        <f>F144+F145</f>
        <v>7590.20751</v>
      </c>
      <c r="G143" s="95">
        <f>G144+G145</f>
        <v>6954.32461</v>
      </c>
    </row>
    <row r="144" spans="1:7" ht="15" customHeight="1">
      <c r="A144" s="31"/>
      <c r="B144" s="273" t="s">
        <v>127</v>
      </c>
      <c r="C144" s="29" t="s">
        <v>126</v>
      </c>
      <c r="D144" s="29" t="s">
        <v>55</v>
      </c>
      <c r="E144" s="29" t="s">
        <v>128</v>
      </c>
      <c r="F144" s="95">
        <f>1000+200+200-200+70-300-0.00022</f>
        <v>969.99978</v>
      </c>
      <c r="G144" s="95">
        <v>334.11688</v>
      </c>
    </row>
    <row r="145" spans="1:7" ht="15" customHeight="1">
      <c r="A145" s="31"/>
      <c r="B145" s="273" t="s">
        <v>137</v>
      </c>
      <c r="C145" s="29" t="s">
        <v>126</v>
      </c>
      <c r="D145" s="29" t="s">
        <v>55</v>
      </c>
      <c r="E145" s="29" t="s">
        <v>138</v>
      </c>
      <c r="F145" s="95">
        <f>380+100+500+800+8500-380-300-400-2300+70-349.79227</f>
        <v>6620.20773</v>
      </c>
      <c r="G145" s="95">
        <v>6620.20773</v>
      </c>
    </row>
    <row r="146" spans="1:7" s="79" customFormat="1" ht="30" customHeight="1">
      <c r="A146" s="241"/>
      <c r="B146" s="293" t="s">
        <v>129</v>
      </c>
      <c r="C146" s="242" t="s">
        <v>130</v>
      </c>
      <c r="D146" s="242"/>
      <c r="E146" s="242"/>
      <c r="F146" s="295">
        <f aca="true" t="shared" si="17" ref="F146:G148">F147</f>
        <v>5158.7772700000005</v>
      </c>
      <c r="G146" s="295">
        <f t="shared" si="17"/>
        <v>3473.06604</v>
      </c>
    </row>
    <row r="147" spans="1:7" s="79" customFormat="1" ht="30" customHeight="1">
      <c r="A147" s="28"/>
      <c r="B147" s="280" t="s">
        <v>53</v>
      </c>
      <c r="C147" s="29" t="s">
        <v>130</v>
      </c>
      <c r="D147" s="29" t="s">
        <v>72</v>
      </c>
      <c r="E147" s="29"/>
      <c r="F147" s="95">
        <f t="shared" si="17"/>
        <v>5158.7772700000005</v>
      </c>
      <c r="G147" s="95">
        <f t="shared" si="17"/>
        <v>3473.06604</v>
      </c>
    </row>
    <row r="148" spans="1:7" ht="30" customHeight="1">
      <c r="A148" s="31"/>
      <c r="B148" s="273" t="s">
        <v>54</v>
      </c>
      <c r="C148" s="29" t="s">
        <v>130</v>
      </c>
      <c r="D148" s="29" t="s">
        <v>55</v>
      </c>
      <c r="E148" s="29"/>
      <c r="F148" s="95">
        <f t="shared" si="17"/>
        <v>5158.7772700000005</v>
      </c>
      <c r="G148" s="95">
        <f t="shared" si="17"/>
        <v>3473.06604</v>
      </c>
    </row>
    <row r="149" spans="1:7" ht="15" customHeight="1">
      <c r="A149" s="31"/>
      <c r="B149" s="273" t="s">
        <v>127</v>
      </c>
      <c r="C149" s="29" t="s">
        <v>130</v>
      </c>
      <c r="D149" s="29" t="s">
        <v>55</v>
      </c>
      <c r="E149" s="29" t="s">
        <v>128</v>
      </c>
      <c r="F149" s="95">
        <f>3266.245+500+200+200+500+100-1266.245-200-200-2000+300+1800+1958.77727</f>
        <v>5158.7772700000005</v>
      </c>
      <c r="G149" s="95">
        <v>3473.06604</v>
      </c>
    </row>
    <row r="150" spans="1:7" ht="45" customHeight="1" hidden="1">
      <c r="A150" s="247"/>
      <c r="B150" s="293" t="s">
        <v>131</v>
      </c>
      <c r="C150" s="242" t="s">
        <v>132</v>
      </c>
      <c r="D150" s="243"/>
      <c r="E150" s="243"/>
      <c r="F150" s="295">
        <f aca="true" t="shared" si="18" ref="F150:G152">F151</f>
        <v>0</v>
      </c>
      <c r="G150" s="295">
        <f t="shared" si="18"/>
        <v>0</v>
      </c>
    </row>
    <row r="151" spans="1:7" ht="30" customHeight="1" hidden="1">
      <c r="A151" s="31"/>
      <c r="B151" s="280" t="s">
        <v>53</v>
      </c>
      <c r="C151" s="29" t="s">
        <v>132</v>
      </c>
      <c r="D151" s="30">
        <v>200</v>
      </c>
      <c r="E151" s="30"/>
      <c r="F151" s="95">
        <f t="shared" si="18"/>
        <v>0</v>
      </c>
      <c r="G151" s="95">
        <f t="shared" si="18"/>
        <v>0</v>
      </c>
    </row>
    <row r="152" spans="1:7" ht="30" customHeight="1" hidden="1">
      <c r="A152" s="31"/>
      <c r="B152" s="273" t="s">
        <v>54</v>
      </c>
      <c r="C152" s="29" t="s">
        <v>132</v>
      </c>
      <c r="D152" s="29" t="s">
        <v>55</v>
      </c>
      <c r="E152" s="109"/>
      <c r="F152" s="95">
        <f t="shared" si="18"/>
        <v>0</v>
      </c>
      <c r="G152" s="95">
        <f t="shared" si="18"/>
        <v>0</v>
      </c>
    </row>
    <row r="153" spans="1:7" ht="15" customHeight="1" hidden="1">
      <c r="A153" s="31"/>
      <c r="B153" s="273" t="s">
        <v>127</v>
      </c>
      <c r="C153" s="29" t="s">
        <v>132</v>
      </c>
      <c r="D153" s="29" t="s">
        <v>55</v>
      </c>
      <c r="E153" s="29" t="s">
        <v>128</v>
      </c>
      <c r="F153" s="95">
        <v>0</v>
      </c>
      <c r="G153" s="95">
        <v>0</v>
      </c>
    </row>
    <row r="154" spans="1:7" s="76" customFormat="1" ht="15" customHeight="1">
      <c r="A154" s="252"/>
      <c r="B154" s="293" t="s">
        <v>455</v>
      </c>
      <c r="C154" s="242" t="s">
        <v>410</v>
      </c>
      <c r="D154" s="242"/>
      <c r="E154" s="242"/>
      <c r="F154" s="295">
        <f aca="true" t="shared" si="19" ref="F154:G160">F155</f>
        <v>6987.8</v>
      </c>
      <c r="G154" s="295">
        <f t="shared" si="19"/>
        <v>6885.494</v>
      </c>
    </row>
    <row r="155" spans="1:7" s="76" customFormat="1" ht="30" customHeight="1">
      <c r="A155" s="106"/>
      <c r="B155" s="280" t="s">
        <v>53</v>
      </c>
      <c r="C155" s="29" t="s">
        <v>410</v>
      </c>
      <c r="D155" s="29" t="s">
        <v>72</v>
      </c>
      <c r="E155" s="29"/>
      <c r="F155" s="95">
        <f t="shared" si="19"/>
        <v>6987.8</v>
      </c>
      <c r="G155" s="95">
        <f t="shared" si="19"/>
        <v>6885.494</v>
      </c>
    </row>
    <row r="156" spans="1:7" s="76" customFormat="1" ht="30" customHeight="1">
      <c r="A156" s="106"/>
      <c r="B156" s="273" t="s">
        <v>54</v>
      </c>
      <c r="C156" s="29" t="s">
        <v>410</v>
      </c>
      <c r="D156" s="29" t="s">
        <v>55</v>
      </c>
      <c r="E156" s="29"/>
      <c r="F156" s="95">
        <f t="shared" si="19"/>
        <v>6987.8</v>
      </c>
      <c r="G156" s="95">
        <f t="shared" si="19"/>
        <v>6885.494</v>
      </c>
    </row>
    <row r="157" spans="1:7" s="76" customFormat="1" ht="15" customHeight="1">
      <c r="A157" s="106"/>
      <c r="B157" s="273" t="s">
        <v>127</v>
      </c>
      <c r="C157" s="29" t="s">
        <v>410</v>
      </c>
      <c r="D157" s="29" t="s">
        <v>55</v>
      </c>
      <c r="E157" s="29" t="s">
        <v>128</v>
      </c>
      <c r="F157" s="95">
        <f>700+1962.2+60+4265.6</f>
        <v>6987.8</v>
      </c>
      <c r="G157" s="95">
        <v>6885.494</v>
      </c>
    </row>
    <row r="158" spans="1:7" s="76" customFormat="1" ht="45" customHeight="1">
      <c r="A158" s="252"/>
      <c r="B158" s="293" t="s">
        <v>509</v>
      </c>
      <c r="C158" s="242" t="s">
        <v>508</v>
      </c>
      <c r="D158" s="242"/>
      <c r="E158" s="242"/>
      <c r="F158" s="295">
        <f t="shared" si="19"/>
        <v>700</v>
      </c>
      <c r="G158" s="295">
        <f t="shared" si="19"/>
        <v>0</v>
      </c>
    </row>
    <row r="159" spans="1:7" s="76" customFormat="1" ht="30" customHeight="1">
      <c r="A159" s="106"/>
      <c r="B159" s="280" t="s">
        <v>53</v>
      </c>
      <c r="C159" s="29" t="s">
        <v>508</v>
      </c>
      <c r="D159" s="29" t="s">
        <v>72</v>
      </c>
      <c r="E159" s="29"/>
      <c r="F159" s="95">
        <f t="shared" si="19"/>
        <v>700</v>
      </c>
      <c r="G159" s="95">
        <f t="shared" si="19"/>
        <v>0</v>
      </c>
    </row>
    <row r="160" spans="1:7" s="76" customFormat="1" ht="30" customHeight="1">
      <c r="A160" s="106"/>
      <c r="B160" s="273" t="s">
        <v>54</v>
      </c>
      <c r="C160" s="29" t="s">
        <v>508</v>
      </c>
      <c r="D160" s="29" t="s">
        <v>55</v>
      </c>
      <c r="E160" s="29"/>
      <c r="F160" s="95">
        <f t="shared" si="19"/>
        <v>700</v>
      </c>
      <c r="G160" s="95">
        <f t="shared" si="19"/>
        <v>0</v>
      </c>
    </row>
    <row r="161" spans="1:7" s="76" customFormat="1" ht="15" customHeight="1">
      <c r="A161" s="106"/>
      <c r="B161" s="273" t="s">
        <v>127</v>
      </c>
      <c r="C161" s="29" t="s">
        <v>508</v>
      </c>
      <c r="D161" s="29" t="s">
        <v>55</v>
      </c>
      <c r="E161" s="29" t="s">
        <v>128</v>
      </c>
      <c r="F161" s="95">
        <v>700</v>
      </c>
      <c r="G161" s="95">
        <v>0</v>
      </c>
    </row>
    <row r="162" spans="1:7" ht="60" customHeight="1" hidden="1">
      <c r="A162" s="86">
        <v>8</v>
      </c>
      <c r="B162" s="271" t="s">
        <v>510</v>
      </c>
      <c r="C162" s="88" t="s">
        <v>133</v>
      </c>
      <c r="D162" s="110"/>
      <c r="E162" s="110"/>
      <c r="F162" s="89">
        <f aca="true" t="shared" si="20" ref="F162:G166">F163</f>
        <v>0</v>
      </c>
      <c r="G162" s="89">
        <f t="shared" si="20"/>
        <v>0</v>
      </c>
    </row>
    <row r="163" spans="1:7" ht="30" customHeight="1" hidden="1">
      <c r="A163" s="90"/>
      <c r="B163" s="274" t="s">
        <v>134</v>
      </c>
      <c r="C163" s="101" t="s">
        <v>135</v>
      </c>
      <c r="D163" s="101"/>
      <c r="E163" s="101"/>
      <c r="F163" s="93">
        <f t="shared" si="20"/>
        <v>0</v>
      </c>
      <c r="G163" s="93">
        <f t="shared" si="20"/>
        <v>0</v>
      </c>
    </row>
    <row r="164" spans="1:7" ht="15" hidden="1">
      <c r="A164" s="301"/>
      <c r="B164" s="297" t="s">
        <v>282</v>
      </c>
      <c r="C164" s="243" t="s">
        <v>136</v>
      </c>
      <c r="D164" s="251"/>
      <c r="E164" s="251"/>
      <c r="F164" s="295">
        <f t="shared" si="20"/>
        <v>0</v>
      </c>
      <c r="G164" s="295">
        <f t="shared" si="20"/>
        <v>0</v>
      </c>
    </row>
    <row r="165" spans="1:7" ht="30" customHeight="1" hidden="1">
      <c r="A165" s="112"/>
      <c r="B165" s="280" t="s">
        <v>53</v>
      </c>
      <c r="C165" s="30" t="s">
        <v>136</v>
      </c>
      <c r="D165" s="33" t="s">
        <v>72</v>
      </c>
      <c r="E165" s="33"/>
      <c r="F165" s="95">
        <f t="shared" si="20"/>
        <v>0</v>
      </c>
      <c r="G165" s="95">
        <f t="shared" si="20"/>
        <v>0</v>
      </c>
    </row>
    <row r="166" spans="1:7" ht="30" customHeight="1" hidden="1">
      <c r="A166" s="31"/>
      <c r="B166" s="273" t="s">
        <v>54</v>
      </c>
      <c r="C166" s="30" t="s">
        <v>136</v>
      </c>
      <c r="D166" s="29" t="s">
        <v>55</v>
      </c>
      <c r="E166" s="32"/>
      <c r="F166" s="95">
        <f t="shared" si="20"/>
        <v>0</v>
      </c>
      <c r="G166" s="95">
        <f t="shared" si="20"/>
        <v>0</v>
      </c>
    </row>
    <row r="167" spans="1:7" ht="15" customHeight="1" hidden="1">
      <c r="A167" s="31"/>
      <c r="B167" s="273" t="s">
        <v>137</v>
      </c>
      <c r="C167" s="30" t="s">
        <v>136</v>
      </c>
      <c r="D167" s="29" t="s">
        <v>55</v>
      </c>
      <c r="E167" s="33" t="s">
        <v>138</v>
      </c>
      <c r="F167" s="95">
        <f>100+600+100-100-600-100</f>
        <v>0</v>
      </c>
      <c r="G167" s="95">
        <v>0</v>
      </c>
    </row>
    <row r="168" spans="1:7" ht="75" customHeight="1">
      <c r="A168" s="86">
        <v>8</v>
      </c>
      <c r="B168" s="271" t="s">
        <v>437</v>
      </c>
      <c r="C168" s="88" t="s">
        <v>139</v>
      </c>
      <c r="D168" s="110"/>
      <c r="E168" s="110"/>
      <c r="F168" s="89">
        <f>F169+F197+F218+F224</f>
        <v>16007.67</v>
      </c>
      <c r="G168" s="89">
        <f>G169+G197+G218+G224</f>
        <v>13066.10135</v>
      </c>
    </row>
    <row r="169" spans="1:7" ht="15" customHeight="1">
      <c r="A169" s="113"/>
      <c r="B169" s="277" t="s">
        <v>140</v>
      </c>
      <c r="C169" s="98" t="s">
        <v>141</v>
      </c>
      <c r="D169" s="97"/>
      <c r="E169" s="97"/>
      <c r="F169" s="104">
        <f>F170</f>
        <v>3252.67</v>
      </c>
      <c r="G169" s="104">
        <f>G170</f>
        <v>2048.959</v>
      </c>
    </row>
    <row r="170" spans="1:7" ht="15" customHeight="1">
      <c r="A170" s="114"/>
      <c r="B170" s="274" t="s">
        <v>142</v>
      </c>
      <c r="C170" s="101" t="s">
        <v>143</v>
      </c>
      <c r="D170" s="91"/>
      <c r="E170" s="91"/>
      <c r="F170" s="105">
        <f>F171+F178+F182+F193</f>
        <v>3252.67</v>
      </c>
      <c r="G170" s="105">
        <f>G171+G178+G182+G193</f>
        <v>2048.959</v>
      </c>
    </row>
    <row r="171" spans="1:7" ht="45" customHeight="1">
      <c r="A171" s="301"/>
      <c r="B171" s="297" t="s">
        <v>144</v>
      </c>
      <c r="C171" s="243" t="s">
        <v>145</v>
      </c>
      <c r="D171" s="242"/>
      <c r="E171" s="242"/>
      <c r="F171" s="295">
        <f>F172+F175</f>
        <v>664</v>
      </c>
      <c r="G171" s="295">
        <f>G172+G175</f>
        <v>156.2388</v>
      </c>
    </row>
    <row r="172" spans="1:7" ht="30" customHeight="1">
      <c r="A172" s="112"/>
      <c r="B172" s="278" t="s">
        <v>61</v>
      </c>
      <c r="C172" s="30" t="s">
        <v>145</v>
      </c>
      <c r="D172" s="29" t="s">
        <v>66</v>
      </c>
      <c r="E172" s="29"/>
      <c r="F172" s="95">
        <f>F173</f>
        <v>664</v>
      </c>
      <c r="G172" s="95">
        <f>G173</f>
        <v>156.2388</v>
      </c>
    </row>
    <row r="173" spans="1:7" ht="15" customHeight="1">
      <c r="A173" s="31"/>
      <c r="B173" s="276" t="s">
        <v>62</v>
      </c>
      <c r="C173" s="30" t="s">
        <v>145</v>
      </c>
      <c r="D173" s="30">
        <v>410</v>
      </c>
      <c r="E173" s="30"/>
      <c r="F173" s="95">
        <f>F174</f>
        <v>664</v>
      </c>
      <c r="G173" s="95">
        <f>G174</f>
        <v>156.2388</v>
      </c>
    </row>
    <row r="174" spans="1:7" ht="15" customHeight="1">
      <c r="A174" s="31"/>
      <c r="B174" s="275" t="s">
        <v>146</v>
      </c>
      <c r="C174" s="30" t="s">
        <v>145</v>
      </c>
      <c r="D174" s="30">
        <v>410</v>
      </c>
      <c r="E174" s="29" t="s">
        <v>147</v>
      </c>
      <c r="F174" s="95">
        <f>135+719.26+500-70-320.26-300</f>
        <v>664</v>
      </c>
      <c r="G174" s="95">
        <v>156.2388</v>
      </c>
    </row>
    <row r="175" spans="1:7" ht="15" customHeight="1" hidden="1">
      <c r="A175" s="31"/>
      <c r="B175" s="273" t="s">
        <v>93</v>
      </c>
      <c r="C175" s="30" t="s">
        <v>145</v>
      </c>
      <c r="D175" s="30">
        <v>800</v>
      </c>
      <c r="E175" s="29"/>
      <c r="F175" s="95">
        <f>F176</f>
        <v>0</v>
      </c>
      <c r="G175" s="95">
        <f>G176</f>
        <v>0</v>
      </c>
    </row>
    <row r="176" spans="1:7" ht="15" customHeight="1" hidden="1">
      <c r="A176" s="31"/>
      <c r="B176" s="273" t="s">
        <v>247</v>
      </c>
      <c r="C176" s="30" t="s">
        <v>145</v>
      </c>
      <c r="D176" s="30">
        <v>830</v>
      </c>
      <c r="E176" s="29"/>
      <c r="F176" s="95">
        <f>F177</f>
        <v>0</v>
      </c>
      <c r="G176" s="95">
        <f>G177</f>
        <v>0</v>
      </c>
    </row>
    <row r="177" spans="1:7" ht="15" customHeight="1" hidden="1">
      <c r="A177" s="31"/>
      <c r="B177" s="275" t="s">
        <v>146</v>
      </c>
      <c r="C177" s="30" t="s">
        <v>145</v>
      </c>
      <c r="D177" s="30">
        <v>830</v>
      </c>
      <c r="E177" s="29" t="s">
        <v>147</v>
      </c>
      <c r="F177" s="95">
        <v>0</v>
      </c>
      <c r="G177" s="95">
        <v>0</v>
      </c>
    </row>
    <row r="178" spans="1:7" ht="30" customHeight="1" hidden="1">
      <c r="A178" s="247"/>
      <c r="B178" s="302" t="s">
        <v>163</v>
      </c>
      <c r="C178" s="243" t="s">
        <v>365</v>
      </c>
      <c r="D178" s="242"/>
      <c r="E178" s="242"/>
      <c r="F178" s="295">
        <f aca="true" t="shared" si="21" ref="F178:G180">F179</f>
        <v>0</v>
      </c>
      <c r="G178" s="295">
        <f t="shared" si="21"/>
        <v>0</v>
      </c>
    </row>
    <row r="179" spans="1:7" ht="30" customHeight="1" hidden="1">
      <c r="A179" s="31"/>
      <c r="B179" s="280" t="s">
        <v>53</v>
      </c>
      <c r="C179" s="30" t="s">
        <v>365</v>
      </c>
      <c r="D179" s="29" t="s">
        <v>72</v>
      </c>
      <c r="E179" s="29"/>
      <c r="F179" s="95">
        <f t="shared" si="21"/>
        <v>0</v>
      </c>
      <c r="G179" s="95">
        <f t="shared" si="21"/>
        <v>0</v>
      </c>
    </row>
    <row r="180" spans="1:7" ht="30" customHeight="1" hidden="1">
      <c r="A180" s="31"/>
      <c r="B180" s="273" t="s">
        <v>54</v>
      </c>
      <c r="C180" s="30" t="s">
        <v>365</v>
      </c>
      <c r="D180" s="29" t="s">
        <v>55</v>
      </c>
      <c r="E180" s="29"/>
      <c r="F180" s="95">
        <f t="shared" si="21"/>
        <v>0</v>
      </c>
      <c r="G180" s="95">
        <f t="shared" si="21"/>
        <v>0</v>
      </c>
    </row>
    <row r="181" spans="1:7" ht="15" customHeight="1" hidden="1">
      <c r="A181" s="31"/>
      <c r="B181" s="275" t="s">
        <v>146</v>
      </c>
      <c r="C181" s="30" t="s">
        <v>365</v>
      </c>
      <c r="D181" s="29" t="s">
        <v>55</v>
      </c>
      <c r="E181" s="29" t="s">
        <v>147</v>
      </c>
      <c r="F181" s="95">
        <v>0</v>
      </c>
      <c r="G181" s="95">
        <v>0</v>
      </c>
    </row>
    <row r="182" spans="1:7" ht="15" customHeight="1">
      <c r="A182" s="247"/>
      <c r="B182" s="297" t="s">
        <v>149</v>
      </c>
      <c r="C182" s="243" t="s">
        <v>150</v>
      </c>
      <c r="D182" s="242"/>
      <c r="E182" s="242"/>
      <c r="F182" s="295">
        <f>F183+F186</f>
        <v>1100</v>
      </c>
      <c r="G182" s="295">
        <f>G183+G186</f>
        <v>937</v>
      </c>
    </row>
    <row r="183" spans="1:7" ht="30" customHeight="1">
      <c r="A183" s="31"/>
      <c r="B183" s="280" t="s">
        <v>53</v>
      </c>
      <c r="C183" s="30" t="s">
        <v>150</v>
      </c>
      <c r="D183" s="29" t="s">
        <v>72</v>
      </c>
      <c r="E183" s="29"/>
      <c r="F183" s="95">
        <f>F184</f>
        <v>1100</v>
      </c>
      <c r="G183" s="95">
        <f>G184</f>
        <v>937</v>
      </c>
    </row>
    <row r="184" spans="1:7" ht="30" customHeight="1">
      <c r="A184" s="31"/>
      <c r="B184" s="273" t="s">
        <v>54</v>
      </c>
      <c r="C184" s="30" t="s">
        <v>150</v>
      </c>
      <c r="D184" s="29" t="s">
        <v>55</v>
      </c>
      <c r="E184" s="29"/>
      <c r="F184" s="95">
        <f>F185</f>
        <v>1100</v>
      </c>
      <c r="G184" s="95">
        <f>G185</f>
        <v>937</v>
      </c>
    </row>
    <row r="185" spans="1:7" ht="15" customHeight="1">
      <c r="A185" s="31"/>
      <c r="B185" s="275" t="s">
        <v>146</v>
      </c>
      <c r="C185" s="30" t="s">
        <v>150</v>
      </c>
      <c r="D185" s="29" t="s">
        <v>55</v>
      </c>
      <c r="E185" s="29" t="s">
        <v>147</v>
      </c>
      <c r="F185" s="95">
        <f>1600-500</f>
        <v>1100</v>
      </c>
      <c r="G185" s="95">
        <v>937</v>
      </c>
    </row>
    <row r="186" spans="1:7" ht="15" customHeight="1" hidden="1">
      <c r="A186" s="31"/>
      <c r="B186" s="275" t="s">
        <v>93</v>
      </c>
      <c r="C186" s="30" t="s">
        <v>150</v>
      </c>
      <c r="D186" s="29" t="s">
        <v>94</v>
      </c>
      <c r="E186" s="29"/>
      <c r="F186" s="95">
        <f>F187</f>
        <v>0</v>
      </c>
      <c r="G186" s="95">
        <f>G187</f>
        <v>0</v>
      </c>
    </row>
    <row r="187" spans="1:7" ht="15" customHeight="1" hidden="1">
      <c r="A187" s="31"/>
      <c r="B187" s="275" t="s">
        <v>247</v>
      </c>
      <c r="C187" s="30" t="s">
        <v>150</v>
      </c>
      <c r="D187" s="29" t="s">
        <v>248</v>
      </c>
      <c r="E187" s="29"/>
      <c r="F187" s="95">
        <f>F188</f>
        <v>0</v>
      </c>
      <c r="G187" s="95">
        <f>G188</f>
        <v>0</v>
      </c>
    </row>
    <row r="188" spans="1:7" ht="15" customHeight="1" hidden="1">
      <c r="A188" s="31"/>
      <c r="B188" s="275" t="s">
        <v>146</v>
      </c>
      <c r="C188" s="30" t="s">
        <v>150</v>
      </c>
      <c r="D188" s="29" t="s">
        <v>248</v>
      </c>
      <c r="E188" s="29" t="s">
        <v>147</v>
      </c>
      <c r="F188" s="95">
        <v>0</v>
      </c>
      <c r="G188" s="95">
        <v>0</v>
      </c>
    </row>
    <row r="189" spans="1:7" ht="30" customHeight="1" hidden="1">
      <c r="A189" s="247"/>
      <c r="B189" s="297" t="s">
        <v>456</v>
      </c>
      <c r="C189" s="243" t="s">
        <v>359</v>
      </c>
      <c r="D189" s="242"/>
      <c r="E189" s="242"/>
      <c r="F189" s="295">
        <f aca="true" t="shared" si="22" ref="F189:G191">F190</f>
        <v>0</v>
      </c>
      <c r="G189" s="295">
        <f t="shared" si="22"/>
        <v>0</v>
      </c>
    </row>
    <row r="190" spans="1:7" ht="15" customHeight="1" hidden="1">
      <c r="A190" s="31"/>
      <c r="B190" s="275" t="s">
        <v>93</v>
      </c>
      <c r="C190" s="30" t="s">
        <v>359</v>
      </c>
      <c r="D190" s="29" t="s">
        <v>94</v>
      </c>
      <c r="E190" s="29"/>
      <c r="F190" s="95">
        <f t="shared" si="22"/>
        <v>0</v>
      </c>
      <c r="G190" s="95">
        <f t="shared" si="22"/>
        <v>0</v>
      </c>
    </row>
    <row r="191" spans="1:7" ht="45" customHeight="1" hidden="1">
      <c r="A191" s="31"/>
      <c r="B191" s="275" t="s">
        <v>148</v>
      </c>
      <c r="C191" s="30" t="s">
        <v>359</v>
      </c>
      <c r="D191" s="29" t="s">
        <v>17</v>
      </c>
      <c r="E191" s="29"/>
      <c r="F191" s="95">
        <f t="shared" si="22"/>
        <v>0</v>
      </c>
      <c r="G191" s="95">
        <f t="shared" si="22"/>
        <v>0</v>
      </c>
    </row>
    <row r="192" spans="1:7" ht="15" customHeight="1" hidden="1">
      <c r="A192" s="31"/>
      <c r="B192" s="275" t="s">
        <v>146</v>
      </c>
      <c r="C192" s="30" t="s">
        <v>359</v>
      </c>
      <c r="D192" s="29" t="s">
        <v>17</v>
      </c>
      <c r="E192" s="29" t="s">
        <v>147</v>
      </c>
      <c r="F192" s="95">
        <v>0</v>
      </c>
      <c r="G192" s="95">
        <v>0</v>
      </c>
    </row>
    <row r="193" spans="1:7" ht="45" customHeight="1">
      <c r="A193" s="247"/>
      <c r="B193" s="297" t="s">
        <v>144</v>
      </c>
      <c r="C193" s="243" t="s">
        <v>438</v>
      </c>
      <c r="D193" s="242"/>
      <c r="E193" s="242"/>
      <c r="F193" s="295">
        <f aca="true" t="shared" si="23" ref="F193:G195">F194</f>
        <v>1488.67</v>
      </c>
      <c r="G193" s="295">
        <f t="shared" si="23"/>
        <v>955.7202</v>
      </c>
    </row>
    <row r="194" spans="1:7" ht="30" customHeight="1">
      <c r="A194" s="31"/>
      <c r="B194" s="278" t="s">
        <v>61</v>
      </c>
      <c r="C194" s="30" t="s">
        <v>438</v>
      </c>
      <c r="D194" s="30">
        <v>400</v>
      </c>
      <c r="E194" s="29"/>
      <c r="F194" s="95">
        <f t="shared" si="23"/>
        <v>1488.67</v>
      </c>
      <c r="G194" s="95">
        <f t="shared" si="23"/>
        <v>955.7202</v>
      </c>
    </row>
    <row r="195" spans="1:7" ht="15" customHeight="1">
      <c r="A195" s="31"/>
      <c r="B195" s="276" t="s">
        <v>62</v>
      </c>
      <c r="C195" s="30" t="s">
        <v>438</v>
      </c>
      <c r="D195" s="30">
        <v>410</v>
      </c>
      <c r="E195" s="29"/>
      <c r="F195" s="95">
        <f t="shared" si="23"/>
        <v>1488.67</v>
      </c>
      <c r="G195" s="95">
        <f t="shared" si="23"/>
        <v>955.7202</v>
      </c>
    </row>
    <row r="196" spans="1:7" ht="15" customHeight="1">
      <c r="A196" s="31"/>
      <c r="B196" s="275" t="s">
        <v>146</v>
      </c>
      <c r="C196" s="30" t="s">
        <v>438</v>
      </c>
      <c r="D196" s="30">
        <v>410</v>
      </c>
      <c r="E196" s="29" t="s">
        <v>147</v>
      </c>
      <c r="F196" s="95">
        <f>484.74+1003.93</f>
        <v>1488.67</v>
      </c>
      <c r="G196" s="95">
        <v>955.7202</v>
      </c>
    </row>
    <row r="197" spans="1:7" ht="30" customHeight="1">
      <c r="A197" s="96"/>
      <c r="B197" s="277" t="s">
        <v>151</v>
      </c>
      <c r="C197" s="98" t="s">
        <v>152</v>
      </c>
      <c r="D197" s="98"/>
      <c r="E197" s="98"/>
      <c r="F197" s="104">
        <f>F198</f>
        <v>1358</v>
      </c>
      <c r="G197" s="104">
        <f>G198</f>
        <v>1148.09663</v>
      </c>
    </row>
    <row r="198" spans="1:7" ht="15" customHeight="1">
      <c r="A198" s="100"/>
      <c r="B198" s="274" t="s">
        <v>153</v>
      </c>
      <c r="C198" s="101" t="s">
        <v>154</v>
      </c>
      <c r="D198" s="101"/>
      <c r="E198" s="101"/>
      <c r="F198" s="105">
        <f>F199+F206+F210+F214</f>
        <v>1358</v>
      </c>
      <c r="G198" s="105">
        <f>G199+G206+G210+G214</f>
        <v>1148.09663</v>
      </c>
    </row>
    <row r="199" spans="1:7" ht="30" customHeight="1">
      <c r="A199" s="247"/>
      <c r="B199" s="293" t="s">
        <v>155</v>
      </c>
      <c r="C199" s="243" t="s">
        <v>156</v>
      </c>
      <c r="D199" s="242"/>
      <c r="E199" s="242"/>
      <c r="F199" s="295">
        <f>F200+F203</f>
        <v>258</v>
      </c>
      <c r="G199" s="295">
        <f>G200+G203</f>
        <v>65.65147</v>
      </c>
    </row>
    <row r="200" spans="1:7" ht="30" customHeight="1">
      <c r="A200" s="31"/>
      <c r="B200" s="280" t="s">
        <v>53</v>
      </c>
      <c r="C200" s="30" t="s">
        <v>156</v>
      </c>
      <c r="D200" s="29" t="s">
        <v>72</v>
      </c>
      <c r="E200" s="29"/>
      <c r="F200" s="95">
        <f>F201</f>
        <v>258</v>
      </c>
      <c r="G200" s="95">
        <f>G201</f>
        <v>65.65147</v>
      </c>
    </row>
    <row r="201" spans="1:7" ht="30" customHeight="1">
      <c r="A201" s="31"/>
      <c r="B201" s="273" t="s">
        <v>54</v>
      </c>
      <c r="C201" s="30" t="s">
        <v>156</v>
      </c>
      <c r="D201" s="29" t="s">
        <v>55</v>
      </c>
      <c r="E201" s="29"/>
      <c r="F201" s="95">
        <f>F202</f>
        <v>258</v>
      </c>
      <c r="G201" s="95">
        <f>G202</f>
        <v>65.65147</v>
      </c>
    </row>
    <row r="202" spans="1:7" ht="15" customHeight="1">
      <c r="A202" s="31"/>
      <c r="B202" s="275" t="s">
        <v>146</v>
      </c>
      <c r="C202" s="30" t="s">
        <v>156</v>
      </c>
      <c r="D202" s="29" t="s">
        <v>55</v>
      </c>
      <c r="E202" s="29" t="s">
        <v>147</v>
      </c>
      <c r="F202" s="95">
        <v>258</v>
      </c>
      <c r="G202" s="95">
        <v>65.65147</v>
      </c>
    </row>
    <row r="203" spans="1:7" ht="30" customHeight="1" hidden="1">
      <c r="A203" s="31"/>
      <c r="B203" s="275" t="s">
        <v>61</v>
      </c>
      <c r="C203" s="30" t="s">
        <v>156</v>
      </c>
      <c r="D203" s="29" t="s">
        <v>66</v>
      </c>
      <c r="E203" s="29"/>
      <c r="F203" s="95">
        <f>F204</f>
        <v>0</v>
      </c>
      <c r="G203" s="95">
        <f>G204</f>
        <v>0</v>
      </c>
    </row>
    <row r="204" spans="1:7" ht="15" customHeight="1" hidden="1">
      <c r="A204" s="31"/>
      <c r="B204" s="275" t="s">
        <v>62</v>
      </c>
      <c r="C204" s="30" t="s">
        <v>156</v>
      </c>
      <c r="D204" s="29" t="s">
        <v>63</v>
      </c>
      <c r="E204" s="29"/>
      <c r="F204" s="95">
        <f>F205</f>
        <v>0</v>
      </c>
      <c r="G204" s="95">
        <f>G205</f>
        <v>0</v>
      </c>
    </row>
    <row r="205" spans="1:7" ht="15" customHeight="1" hidden="1">
      <c r="A205" s="31"/>
      <c r="B205" s="275" t="s">
        <v>146</v>
      </c>
      <c r="C205" s="30" t="s">
        <v>156</v>
      </c>
      <c r="D205" s="29" t="s">
        <v>63</v>
      </c>
      <c r="E205" s="29" t="s">
        <v>147</v>
      </c>
      <c r="F205" s="95">
        <v>0</v>
      </c>
      <c r="G205" s="95">
        <v>0</v>
      </c>
    </row>
    <row r="206" spans="1:7" ht="30" customHeight="1" hidden="1">
      <c r="A206" s="247"/>
      <c r="B206" s="293" t="s">
        <v>157</v>
      </c>
      <c r="C206" s="243" t="s">
        <v>158</v>
      </c>
      <c r="D206" s="242"/>
      <c r="E206" s="242"/>
      <c r="F206" s="295">
        <f>F208</f>
        <v>0</v>
      </c>
      <c r="G206" s="295">
        <f>G208</f>
        <v>0</v>
      </c>
    </row>
    <row r="207" spans="1:7" ht="30" customHeight="1" hidden="1">
      <c r="A207" s="31"/>
      <c r="B207" s="280" t="s">
        <v>53</v>
      </c>
      <c r="C207" s="30" t="s">
        <v>158</v>
      </c>
      <c r="D207" s="29" t="s">
        <v>72</v>
      </c>
      <c r="E207" s="29"/>
      <c r="F207" s="95">
        <f>F208</f>
        <v>0</v>
      </c>
      <c r="G207" s="95">
        <f>G208</f>
        <v>0</v>
      </c>
    </row>
    <row r="208" spans="1:7" ht="30" customHeight="1" hidden="1">
      <c r="A208" s="31"/>
      <c r="B208" s="273" t="s">
        <v>54</v>
      </c>
      <c r="C208" s="30" t="s">
        <v>158</v>
      </c>
      <c r="D208" s="29" t="s">
        <v>55</v>
      </c>
      <c r="E208" s="29"/>
      <c r="F208" s="95">
        <f>F209</f>
        <v>0</v>
      </c>
      <c r="G208" s="95">
        <f>G209</f>
        <v>0</v>
      </c>
    </row>
    <row r="209" spans="1:7" ht="15" customHeight="1" hidden="1">
      <c r="A209" s="31"/>
      <c r="B209" s="275" t="s">
        <v>146</v>
      </c>
      <c r="C209" s="30" t="s">
        <v>158</v>
      </c>
      <c r="D209" s="29" t="s">
        <v>55</v>
      </c>
      <c r="E209" s="29" t="s">
        <v>147</v>
      </c>
      <c r="F209" s="95">
        <f>200+200-100-100-200</f>
        <v>0</v>
      </c>
      <c r="G209" s="95">
        <v>0</v>
      </c>
    </row>
    <row r="210" spans="1:7" s="80" customFormat="1" ht="30" customHeight="1">
      <c r="A210" s="247"/>
      <c r="B210" s="293" t="s">
        <v>457</v>
      </c>
      <c r="C210" s="243" t="s">
        <v>360</v>
      </c>
      <c r="D210" s="242"/>
      <c r="E210" s="242"/>
      <c r="F210" s="295">
        <f aca="true" t="shared" si="24" ref="F210:G212">F211</f>
        <v>1100</v>
      </c>
      <c r="G210" s="295">
        <f t="shared" si="24"/>
        <v>1082.44516</v>
      </c>
    </row>
    <row r="211" spans="1:7" s="80" customFormat="1" ht="30" customHeight="1">
      <c r="A211" s="31"/>
      <c r="B211" s="275" t="s">
        <v>61</v>
      </c>
      <c r="C211" s="30" t="s">
        <v>360</v>
      </c>
      <c r="D211" s="29" t="s">
        <v>66</v>
      </c>
      <c r="E211" s="29"/>
      <c r="F211" s="95">
        <f t="shared" si="24"/>
        <v>1100</v>
      </c>
      <c r="G211" s="95">
        <f t="shared" si="24"/>
        <v>1082.44516</v>
      </c>
    </row>
    <row r="212" spans="1:7" s="80" customFormat="1" ht="15" customHeight="1">
      <c r="A212" s="31"/>
      <c r="B212" s="275" t="s">
        <v>62</v>
      </c>
      <c r="C212" s="30" t="s">
        <v>360</v>
      </c>
      <c r="D212" s="29" t="s">
        <v>63</v>
      </c>
      <c r="E212" s="29"/>
      <c r="F212" s="95">
        <f t="shared" si="24"/>
        <v>1100</v>
      </c>
      <c r="G212" s="95">
        <f t="shared" si="24"/>
        <v>1082.44516</v>
      </c>
    </row>
    <row r="213" spans="1:7" s="80" customFormat="1" ht="15" customHeight="1">
      <c r="A213" s="31"/>
      <c r="B213" s="275" t="s">
        <v>146</v>
      </c>
      <c r="C213" s="30" t="s">
        <v>360</v>
      </c>
      <c r="D213" s="29" t="s">
        <v>63</v>
      </c>
      <c r="E213" s="29" t="s">
        <v>147</v>
      </c>
      <c r="F213" s="95">
        <f>11+1089</f>
        <v>1100</v>
      </c>
      <c r="G213" s="95">
        <v>1082.44516</v>
      </c>
    </row>
    <row r="214" spans="1:7" s="80" customFormat="1" ht="30" customHeight="1" hidden="1">
      <c r="A214" s="247"/>
      <c r="B214" s="293" t="s">
        <v>362</v>
      </c>
      <c r="C214" s="243" t="s">
        <v>361</v>
      </c>
      <c r="D214" s="242"/>
      <c r="E214" s="242"/>
      <c r="F214" s="295">
        <f aca="true" t="shared" si="25" ref="F214:G216">F215</f>
        <v>0</v>
      </c>
      <c r="G214" s="295">
        <f t="shared" si="25"/>
        <v>0</v>
      </c>
    </row>
    <row r="215" spans="1:7" s="80" customFormat="1" ht="30" customHeight="1" hidden="1">
      <c r="A215" s="31"/>
      <c r="B215" s="280" t="s">
        <v>53</v>
      </c>
      <c r="C215" s="30" t="s">
        <v>361</v>
      </c>
      <c r="D215" s="29" t="s">
        <v>72</v>
      </c>
      <c r="E215" s="29"/>
      <c r="F215" s="95">
        <f t="shared" si="25"/>
        <v>0</v>
      </c>
      <c r="G215" s="95">
        <f t="shared" si="25"/>
        <v>0</v>
      </c>
    </row>
    <row r="216" spans="1:7" s="80" customFormat="1" ht="30" customHeight="1" hidden="1">
      <c r="A216" s="31"/>
      <c r="B216" s="273" t="s">
        <v>54</v>
      </c>
      <c r="C216" s="30" t="s">
        <v>361</v>
      </c>
      <c r="D216" s="29" t="s">
        <v>55</v>
      </c>
      <c r="E216" s="29"/>
      <c r="F216" s="95">
        <f t="shared" si="25"/>
        <v>0</v>
      </c>
      <c r="G216" s="95">
        <f t="shared" si="25"/>
        <v>0</v>
      </c>
    </row>
    <row r="217" spans="1:7" s="80" customFormat="1" ht="15" customHeight="1" hidden="1">
      <c r="A217" s="31"/>
      <c r="B217" s="275" t="s">
        <v>146</v>
      </c>
      <c r="C217" s="30" t="s">
        <v>361</v>
      </c>
      <c r="D217" s="29" t="s">
        <v>55</v>
      </c>
      <c r="E217" s="29" t="s">
        <v>147</v>
      </c>
      <c r="F217" s="95">
        <v>0</v>
      </c>
      <c r="G217" s="95">
        <v>0</v>
      </c>
    </row>
    <row r="218" spans="1:7" s="80" customFormat="1" ht="15" customHeight="1">
      <c r="A218" s="139"/>
      <c r="B218" s="287" t="s">
        <v>378</v>
      </c>
      <c r="C218" s="140" t="s">
        <v>383</v>
      </c>
      <c r="D218" s="141"/>
      <c r="E218" s="141"/>
      <c r="F218" s="142">
        <f aca="true" t="shared" si="26" ref="F218:G222">F219</f>
        <v>200</v>
      </c>
      <c r="G218" s="142">
        <f t="shared" si="26"/>
        <v>0</v>
      </c>
    </row>
    <row r="219" spans="1:7" s="80" customFormat="1" ht="15" customHeight="1">
      <c r="A219" s="143"/>
      <c r="B219" s="288" t="s">
        <v>379</v>
      </c>
      <c r="C219" s="144" t="s">
        <v>382</v>
      </c>
      <c r="D219" s="137"/>
      <c r="E219" s="137"/>
      <c r="F219" s="138">
        <f>F220</f>
        <v>200</v>
      </c>
      <c r="G219" s="138">
        <f>G220</f>
        <v>0</v>
      </c>
    </row>
    <row r="220" spans="1:7" s="80" customFormat="1" ht="30" customHeight="1">
      <c r="A220" s="247"/>
      <c r="B220" s="293" t="s">
        <v>380</v>
      </c>
      <c r="C220" s="243" t="s">
        <v>381</v>
      </c>
      <c r="D220" s="242"/>
      <c r="E220" s="242"/>
      <c r="F220" s="295">
        <f t="shared" si="26"/>
        <v>200</v>
      </c>
      <c r="G220" s="295">
        <f t="shared" si="26"/>
        <v>0</v>
      </c>
    </row>
    <row r="221" spans="1:7" s="80" customFormat="1" ht="30" customHeight="1">
      <c r="A221" s="31"/>
      <c r="B221" s="280" t="s">
        <v>53</v>
      </c>
      <c r="C221" s="30" t="s">
        <v>381</v>
      </c>
      <c r="D221" s="29" t="s">
        <v>72</v>
      </c>
      <c r="E221" s="29"/>
      <c r="F221" s="95">
        <f t="shared" si="26"/>
        <v>200</v>
      </c>
      <c r="G221" s="95">
        <f t="shared" si="26"/>
        <v>0</v>
      </c>
    </row>
    <row r="222" spans="1:7" s="80" customFormat="1" ht="30" customHeight="1">
      <c r="A222" s="31"/>
      <c r="B222" s="273" t="s">
        <v>54</v>
      </c>
      <c r="C222" s="30" t="s">
        <v>381</v>
      </c>
      <c r="D222" s="29" t="s">
        <v>55</v>
      </c>
      <c r="E222" s="29"/>
      <c r="F222" s="95">
        <f t="shared" si="26"/>
        <v>200</v>
      </c>
      <c r="G222" s="95">
        <f t="shared" si="26"/>
        <v>0</v>
      </c>
    </row>
    <row r="223" spans="1:7" s="80" customFormat="1" ht="15" customHeight="1">
      <c r="A223" s="31"/>
      <c r="B223" s="275" t="s">
        <v>146</v>
      </c>
      <c r="C223" s="30" t="s">
        <v>381</v>
      </c>
      <c r="D223" s="29" t="s">
        <v>55</v>
      </c>
      <c r="E223" s="29" t="s">
        <v>147</v>
      </c>
      <c r="F223" s="95">
        <f>200+200-100-100</f>
        <v>200</v>
      </c>
      <c r="G223" s="95">
        <v>0</v>
      </c>
    </row>
    <row r="224" spans="1:7" s="81" customFormat="1" ht="45" customHeight="1">
      <c r="A224" s="96"/>
      <c r="B224" s="277" t="s">
        <v>159</v>
      </c>
      <c r="C224" s="98" t="s">
        <v>160</v>
      </c>
      <c r="D224" s="97"/>
      <c r="E224" s="97"/>
      <c r="F224" s="104">
        <f>F225</f>
        <v>11197</v>
      </c>
      <c r="G224" s="104">
        <f>G225</f>
        <v>9869.04572</v>
      </c>
    </row>
    <row r="225" spans="1:7" s="81" customFormat="1" ht="15" customHeight="1">
      <c r="A225" s="100"/>
      <c r="B225" s="274" t="s">
        <v>161</v>
      </c>
      <c r="C225" s="101" t="s">
        <v>162</v>
      </c>
      <c r="D225" s="91"/>
      <c r="E225" s="91"/>
      <c r="F225" s="105">
        <f>F226+F230</f>
        <v>11197</v>
      </c>
      <c r="G225" s="105">
        <f>G226+G230</f>
        <v>9869.04572</v>
      </c>
    </row>
    <row r="226" spans="1:7" ht="30" customHeight="1">
      <c r="A226" s="247"/>
      <c r="B226" s="297" t="s">
        <v>163</v>
      </c>
      <c r="C226" s="243" t="s">
        <v>164</v>
      </c>
      <c r="D226" s="242"/>
      <c r="E226" s="242"/>
      <c r="F226" s="295">
        <f aca="true" t="shared" si="27" ref="F226:G228">F227</f>
        <v>11197</v>
      </c>
      <c r="G226" s="295">
        <f t="shared" si="27"/>
        <v>9869.04572</v>
      </c>
    </row>
    <row r="227" spans="1:7" ht="30" customHeight="1">
      <c r="A227" s="31"/>
      <c r="B227" s="280" t="s">
        <v>53</v>
      </c>
      <c r="C227" s="30" t="s">
        <v>164</v>
      </c>
      <c r="D227" s="29" t="s">
        <v>72</v>
      </c>
      <c r="E227" s="29"/>
      <c r="F227" s="95">
        <f t="shared" si="27"/>
        <v>11197</v>
      </c>
      <c r="G227" s="95">
        <f t="shared" si="27"/>
        <v>9869.04572</v>
      </c>
    </row>
    <row r="228" spans="1:7" ht="30" customHeight="1">
      <c r="A228" s="31"/>
      <c r="B228" s="273" t="s">
        <v>54</v>
      </c>
      <c r="C228" s="30" t="s">
        <v>164</v>
      </c>
      <c r="D228" s="29" t="s">
        <v>55</v>
      </c>
      <c r="E228" s="29"/>
      <c r="F228" s="95">
        <f t="shared" si="27"/>
        <v>11197</v>
      </c>
      <c r="G228" s="95">
        <f t="shared" si="27"/>
        <v>9869.04572</v>
      </c>
    </row>
    <row r="229" spans="1:7" s="80" customFormat="1" ht="15" customHeight="1">
      <c r="A229" s="31"/>
      <c r="B229" s="273" t="s">
        <v>137</v>
      </c>
      <c r="C229" s="30" t="s">
        <v>164</v>
      </c>
      <c r="D229" s="29" t="s">
        <v>55</v>
      </c>
      <c r="E229" s="29" t="s">
        <v>138</v>
      </c>
      <c r="F229" s="95">
        <f>8000+600+500+100+100-400+2600-303</f>
        <v>11197</v>
      </c>
      <c r="G229" s="95">
        <v>9869.04572</v>
      </c>
    </row>
    <row r="230" spans="1:7" s="80" customFormat="1" ht="45" customHeight="1" hidden="1">
      <c r="A230" s="247"/>
      <c r="B230" s="303" t="s">
        <v>458</v>
      </c>
      <c r="C230" s="243" t="s">
        <v>165</v>
      </c>
      <c r="D230" s="242"/>
      <c r="E230" s="242"/>
      <c r="F230" s="295">
        <f aca="true" t="shared" si="28" ref="F230:G232">F231</f>
        <v>0</v>
      </c>
      <c r="G230" s="295">
        <f t="shared" si="28"/>
        <v>0</v>
      </c>
    </row>
    <row r="231" spans="1:7" s="80" customFormat="1" ht="30" customHeight="1" hidden="1">
      <c r="A231" s="31"/>
      <c r="B231" s="280" t="s">
        <v>53</v>
      </c>
      <c r="C231" s="30" t="s">
        <v>165</v>
      </c>
      <c r="D231" s="29" t="s">
        <v>72</v>
      </c>
      <c r="E231" s="29"/>
      <c r="F231" s="95">
        <f t="shared" si="28"/>
        <v>0</v>
      </c>
      <c r="G231" s="95">
        <f t="shared" si="28"/>
        <v>0</v>
      </c>
    </row>
    <row r="232" spans="1:7" s="80" customFormat="1" ht="30" customHeight="1" hidden="1">
      <c r="A232" s="31"/>
      <c r="B232" s="273" t="s">
        <v>54</v>
      </c>
      <c r="C232" s="30" t="s">
        <v>165</v>
      </c>
      <c r="D232" s="29" t="s">
        <v>55</v>
      </c>
      <c r="E232" s="29"/>
      <c r="F232" s="95">
        <f t="shared" si="28"/>
        <v>0</v>
      </c>
      <c r="G232" s="95">
        <f t="shared" si="28"/>
        <v>0</v>
      </c>
    </row>
    <row r="233" spans="1:7" s="80" customFormat="1" ht="15" customHeight="1" hidden="1">
      <c r="A233" s="31"/>
      <c r="B233" s="273" t="s">
        <v>137</v>
      </c>
      <c r="C233" s="30" t="s">
        <v>165</v>
      </c>
      <c r="D233" s="29" t="s">
        <v>55</v>
      </c>
      <c r="E233" s="29" t="s">
        <v>138</v>
      </c>
      <c r="F233" s="95">
        <v>0</v>
      </c>
      <c r="G233" s="95">
        <v>0</v>
      </c>
    </row>
    <row r="234" spans="1:7" s="80" customFormat="1" ht="60" customHeight="1">
      <c r="A234" s="86">
        <v>9</v>
      </c>
      <c r="B234" s="290" t="s">
        <v>391</v>
      </c>
      <c r="C234" s="153" t="s">
        <v>395</v>
      </c>
      <c r="D234" s="151"/>
      <c r="E234" s="151"/>
      <c r="F234" s="152">
        <f aca="true" t="shared" si="29" ref="F234:G237">F235</f>
        <v>2496.73</v>
      </c>
      <c r="G234" s="152">
        <f t="shared" si="29"/>
        <v>2490</v>
      </c>
    </row>
    <row r="235" spans="1:7" s="80" customFormat="1" ht="30" customHeight="1">
      <c r="A235" s="143"/>
      <c r="B235" s="291" t="s">
        <v>392</v>
      </c>
      <c r="C235" s="144" t="s">
        <v>394</v>
      </c>
      <c r="D235" s="137"/>
      <c r="E235" s="137"/>
      <c r="F235" s="138">
        <f t="shared" si="29"/>
        <v>2496.73</v>
      </c>
      <c r="G235" s="138">
        <f t="shared" si="29"/>
        <v>2490</v>
      </c>
    </row>
    <row r="236" spans="1:7" s="80" customFormat="1" ht="60" customHeight="1">
      <c r="A236" s="247"/>
      <c r="B236" s="293" t="s">
        <v>459</v>
      </c>
      <c r="C236" s="243" t="s">
        <v>393</v>
      </c>
      <c r="D236" s="242"/>
      <c r="E236" s="242"/>
      <c r="F236" s="295">
        <f t="shared" si="29"/>
        <v>2496.73</v>
      </c>
      <c r="G236" s="295">
        <f t="shared" si="29"/>
        <v>2490</v>
      </c>
    </row>
    <row r="237" spans="1:7" s="80" customFormat="1" ht="30" customHeight="1">
      <c r="A237" s="31"/>
      <c r="B237" s="280" t="s">
        <v>53</v>
      </c>
      <c r="C237" s="30" t="s">
        <v>393</v>
      </c>
      <c r="D237" s="29" t="s">
        <v>72</v>
      </c>
      <c r="E237" s="29"/>
      <c r="F237" s="95">
        <f t="shared" si="29"/>
        <v>2496.73</v>
      </c>
      <c r="G237" s="95">
        <f t="shared" si="29"/>
        <v>2490</v>
      </c>
    </row>
    <row r="238" spans="1:7" s="80" customFormat="1" ht="30" customHeight="1">
      <c r="A238" s="31"/>
      <c r="B238" s="273" t="s">
        <v>54</v>
      </c>
      <c r="C238" s="30" t="s">
        <v>393</v>
      </c>
      <c r="D238" s="29" t="s">
        <v>55</v>
      </c>
      <c r="E238" s="29"/>
      <c r="F238" s="95">
        <f>F239+F240</f>
        <v>2496.73</v>
      </c>
      <c r="G238" s="95">
        <f>G239+G240</f>
        <v>2490</v>
      </c>
    </row>
    <row r="239" spans="1:7" s="80" customFormat="1" ht="15" customHeight="1">
      <c r="A239" s="31"/>
      <c r="B239" s="273" t="s">
        <v>127</v>
      </c>
      <c r="C239" s="30" t="s">
        <v>393</v>
      </c>
      <c r="D239" s="29" t="s">
        <v>55</v>
      </c>
      <c r="E239" s="29" t="s">
        <v>128</v>
      </c>
      <c r="F239" s="95">
        <f>360+2136.73</f>
        <v>2496.73</v>
      </c>
      <c r="G239" s="95">
        <v>2490</v>
      </c>
    </row>
    <row r="240" spans="1:7" s="80" customFormat="1" ht="15" customHeight="1" hidden="1">
      <c r="A240" s="31"/>
      <c r="B240" s="273" t="s">
        <v>137</v>
      </c>
      <c r="C240" s="30" t="s">
        <v>393</v>
      </c>
      <c r="D240" s="29" t="s">
        <v>55</v>
      </c>
      <c r="E240" s="29" t="s">
        <v>138</v>
      </c>
      <c r="F240" s="95">
        <v>0</v>
      </c>
      <c r="G240" s="95">
        <v>0</v>
      </c>
    </row>
    <row r="241" spans="1:7" s="80" customFormat="1" ht="60" customHeight="1">
      <c r="A241" s="86">
        <v>10</v>
      </c>
      <c r="B241" s="281" t="s">
        <v>512</v>
      </c>
      <c r="C241" s="87" t="s">
        <v>167</v>
      </c>
      <c r="D241" s="102"/>
      <c r="E241" s="102"/>
      <c r="F241" s="89">
        <f>F242</f>
        <v>2000</v>
      </c>
      <c r="G241" s="89">
        <f>G242</f>
        <v>267.692</v>
      </c>
    </row>
    <row r="242" spans="1:7" s="80" customFormat="1" ht="30" customHeight="1">
      <c r="A242" s="90"/>
      <c r="B242" s="282" t="s">
        <v>464</v>
      </c>
      <c r="C242" s="91" t="s">
        <v>168</v>
      </c>
      <c r="D242" s="91"/>
      <c r="E242" s="91"/>
      <c r="F242" s="93">
        <f>F243+F247</f>
        <v>2000</v>
      </c>
      <c r="G242" s="93">
        <f>G243+G247</f>
        <v>267.692</v>
      </c>
    </row>
    <row r="243" spans="1:7" s="80" customFormat="1" ht="15" customHeight="1">
      <c r="A243" s="247"/>
      <c r="B243" s="293" t="s">
        <v>169</v>
      </c>
      <c r="C243" s="242" t="s">
        <v>170</v>
      </c>
      <c r="D243" s="242"/>
      <c r="E243" s="242"/>
      <c r="F243" s="295">
        <f>F246</f>
        <v>700</v>
      </c>
      <c r="G243" s="295">
        <f>G246</f>
        <v>97.5</v>
      </c>
    </row>
    <row r="244" spans="1:7" s="80" customFormat="1" ht="30" customHeight="1">
      <c r="A244" s="31"/>
      <c r="B244" s="280" t="s">
        <v>53</v>
      </c>
      <c r="C244" s="29" t="s">
        <v>170</v>
      </c>
      <c r="D244" s="29" t="s">
        <v>72</v>
      </c>
      <c r="E244" s="29"/>
      <c r="F244" s="95">
        <f>F245</f>
        <v>700</v>
      </c>
      <c r="G244" s="95">
        <f>G245</f>
        <v>97.5</v>
      </c>
    </row>
    <row r="245" spans="1:7" s="80" customFormat="1" ht="30" customHeight="1">
      <c r="A245" s="31"/>
      <c r="B245" s="273" t="s">
        <v>54</v>
      </c>
      <c r="C245" s="29" t="s">
        <v>170</v>
      </c>
      <c r="D245" s="29" t="s">
        <v>55</v>
      </c>
      <c r="E245" s="29"/>
      <c r="F245" s="95">
        <f>F246</f>
        <v>700</v>
      </c>
      <c r="G245" s="95">
        <f>G246</f>
        <v>97.5</v>
      </c>
    </row>
    <row r="246" spans="1:7" s="80" customFormat="1" ht="15" customHeight="1">
      <c r="A246" s="31"/>
      <c r="B246" s="273" t="s">
        <v>171</v>
      </c>
      <c r="C246" s="29" t="s">
        <v>170</v>
      </c>
      <c r="D246" s="29" t="s">
        <v>55</v>
      </c>
      <c r="E246" s="29" t="s">
        <v>172</v>
      </c>
      <c r="F246" s="95">
        <f>600+100</f>
        <v>700</v>
      </c>
      <c r="G246" s="95">
        <v>97.5</v>
      </c>
    </row>
    <row r="247" spans="1:7" s="80" customFormat="1" ht="30" customHeight="1">
      <c r="A247" s="247"/>
      <c r="B247" s="293" t="s">
        <v>173</v>
      </c>
      <c r="C247" s="242" t="s">
        <v>174</v>
      </c>
      <c r="D247" s="242"/>
      <c r="E247" s="242"/>
      <c r="F247" s="295">
        <f aca="true" t="shared" si="30" ref="F247:G249">F248</f>
        <v>1300</v>
      </c>
      <c r="G247" s="295">
        <f t="shared" si="30"/>
        <v>170.192</v>
      </c>
    </row>
    <row r="248" spans="1:7" s="80" customFormat="1" ht="30" customHeight="1">
      <c r="A248" s="31"/>
      <c r="B248" s="280" t="s">
        <v>53</v>
      </c>
      <c r="C248" s="29" t="s">
        <v>174</v>
      </c>
      <c r="D248" s="29" t="s">
        <v>72</v>
      </c>
      <c r="E248" s="29"/>
      <c r="F248" s="95">
        <f t="shared" si="30"/>
        <v>1300</v>
      </c>
      <c r="G248" s="95">
        <f t="shared" si="30"/>
        <v>170.192</v>
      </c>
    </row>
    <row r="249" spans="1:7" s="80" customFormat="1" ht="30" customHeight="1">
      <c r="A249" s="31"/>
      <c r="B249" s="273" t="s">
        <v>54</v>
      </c>
      <c r="C249" s="29" t="s">
        <v>174</v>
      </c>
      <c r="D249" s="29" t="s">
        <v>55</v>
      </c>
      <c r="E249" s="29"/>
      <c r="F249" s="95">
        <f t="shared" si="30"/>
        <v>1300</v>
      </c>
      <c r="G249" s="95">
        <f t="shared" si="30"/>
        <v>170.192</v>
      </c>
    </row>
    <row r="250" spans="1:7" s="80" customFormat="1" ht="15" customHeight="1">
      <c r="A250" s="31"/>
      <c r="B250" s="273" t="s">
        <v>171</v>
      </c>
      <c r="C250" s="29" t="s">
        <v>174</v>
      </c>
      <c r="D250" s="29" t="s">
        <v>55</v>
      </c>
      <c r="E250" s="29" t="s">
        <v>172</v>
      </c>
      <c r="F250" s="95">
        <f>300+1000</f>
        <v>1300</v>
      </c>
      <c r="G250" s="95">
        <v>170.192</v>
      </c>
    </row>
    <row r="251" spans="1:7" s="80" customFormat="1" ht="45" customHeight="1">
      <c r="A251" s="86">
        <v>11</v>
      </c>
      <c r="B251" s="271" t="s">
        <v>405</v>
      </c>
      <c r="C251" s="115" t="s">
        <v>175</v>
      </c>
      <c r="D251" s="102"/>
      <c r="E251" s="102"/>
      <c r="F251" s="89">
        <f>F252+F258</f>
        <v>700.71</v>
      </c>
      <c r="G251" s="89">
        <f>G252+G258</f>
        <v>108.50999999999999</v>
      </c>
    </row>
    <row r="252" spans="1:7" s="80" customFormat="1" ht="30" customHeight="1">
      <c r="A252" s="96"/>
      <c r="B252" s="285" t="s">
        <v>176</v>
      </c>
      <c r="C252" s="116" t="s">
        <v>177</v>
      </c>
      <c r="D252" s="97"/>
      <c r="E252" s="97"/>
      <c r="F252" s="104">
        <f aca="true" t="shared" si="31" ref="F252:G256">F253</f>
        <v>695</v>
      </c>
      <c r="G252" s="104">
        <f t="shared" si="31"/>
        <v>102.8</v>
      </c>
    </row>
    <row r="253" spans="1:7" s="80" customFormat="1" ht="30" customHeight="1">
      <c r="A253" s="100"/>
      <c r="B253" s="282" t="s">
        <v>178</v>
      </c>
      <c r="C253" s="117" t="s">
        <v>179</v>
      </c>
      <c r="D253" s="91"/>
      <c r="E253" s="91"/>
      <c r="F253" s="105">
        <f t="shared" si="31"/>
        <v>695</v>
      </c>
      <c r="G253" s="105">
        <f t="shared" si="31"/>
        <v>102.8</v>
      </c>
    </row>
    <row r="254" spans="1:7" ht="30" customHeight="1">
      <c r="A254" s="304"/>
      <c r="B254" s="297" t="s">
        <v>180</v>
      </c>
      <c r="C254" s="251" t="s">
        <v>181</v>
      </c>
      <c r="D254" s="305"/>
      <c r="E254" s="305"/>
      <c r="F254" s="295">
        <f t="shared" si="31"/>
        <v>695</v>
      </c>
      <c r="G254" s="295">
        <f t="shared" si="31"/>
        <v>102.8</v>
      </c>
    </row>
    <row r="255" spans="1:7" ht="30" customHeight="1">
      <c r="A255" s="108"/>
      <c r="B255" s="280" t="s">
        <v>53</v>
      </c>
      <c r="C255" s="33" t="s">
        <v>181</v>
      </c>
      <c r="D255" s="29" t="s">
        <v>72</v>
      </c>
      <c r="E255" s="109"/>
      <c r="F255" s="95">
        <f t="shared" si="31"/>
        <v>695</v>
      </c>
      <c r="G255" s="95">
        <f t="shared" si="31"/>
        <v>102.8</v>
      </c>
    </row>
    <row r="256" spans="1:7" ht="30" customHeight="1">
      <c r="A256" s="31"/>
      <c r="B256" s="273" t="s">
        <v>54</v>
      </c>
      <c r="C256" s="33" t="s">
        <v>181</v>
      </c>
      <c r="D256" s="29" t="s">
        <v>55</v>
      </c>
      <c r="E256" s="29"/>
      <c r="F256" s="95">
        <f t="shared" si="31"/>
        <v>695</v>
      </c>
      <c r="G256" s="95">
        <f t="shared" si="31"/>
        <v>102.8</v>
      </c>
    </row>
    <row r="257" spans="1:7" ht="15" customHeight="1">
      <c r="A257" s="31"/>
      <c r="B257" s="273" t="s">
        <v>182</v>
      </c>
      <c r="C257" s="33" t="s">
        <v>181</v>
      </c>
      <c r="D257" s="29" t="s">
        <v>55</v>
      </c>
      <c r="E257" s="29" t="s">
        <v>183</v>
      </c>
      <c r="F257" s="95">
        <f>465+150+80</f>
        <v>695</v>
      </c>
      <c r="G257" s="95">
        <v>102.8</v>
      </c>
    </row>
    <row r="258" spans="1:7" ht="45" customHeight="1">
      <c r="A258" s="96"/>
      <c r="B258" s="277" t="s">
        <v>188</v>
      </c>
      <c r="C258" s="97" t="s">
        <v>184</v>
      </c>
      <c r="D258" s="97"/>
      <c r="E258" s="97"/>
      <c r="F258" s="104">
        <f aca="true" t="shared" si="32" ref="F258:G262">F259</f>
        <v>5.710000000000001</v>
      </c>
      <c r="G258" s="104">
        <f t="shared" si="32"/>
        <v>5.71</v>
      </c>
    </row>
    <row r="259" spans="1:7" ht="30" customHeight="1">
      <c r="A259" s="100"/>
      <c r="B259" s="274" t="s">
        <v>189</v>
      </c>
      <c r="C259" s="91" t="s">
        <v>186</v>
      </c>
      <c r="D259" s="91"/>
      <c r="E259" s="91"/>
      <c r="F259" s="105">
        <f t="shared" si="32"/>
        <v>5.710000000000001</v>
      </c>
      <c r="G259" s="105">
        <f t="shared" si="32"/>
        <v>5.71</v>
      </c>
    </row>
    <row r="260" spans="1:7" ht="15" customHeight="1">
      <c r="A260" s="247"/>
      <c r="B260" s="297" t="s">
        <v>190</v>
      </c>
      <c r="C260" s="242" t="s">
        <v>411</v>
      </c>
      <c r="D260" s="242"/>
      <c r="E260" s="242"/>
      <c r="F260" s="295">
        <f t="shared" si="32"/>
        <v>5.710000000000001</v>
      </c>
      <c r="G260" s="295">
        <f t="shared" si="32"/>
        <v>5.71</v>
      </c>
    </row>
    <row r="261" spans="1:7" ht="30" customHeight="1">
      <c r="A261" s="31"/>
      <c r="B261" s="280" t="s">
        <v>53</v>
      </c>
      <c r="C261" s="29" t="s">
        <v>411</v>
      </c>
      <c r="D261" s="29" t="s">
        <v>72</v>
      </c>
      <c r="E261" s="29"/>
      <c r="F261" s="95">
        <f t="shared" si="32"/>
        <v>5.710000000000001</v>
      </c>
      <c r="G261" s="95">
        <f t="shared" si="32"/>
        <v>5.71</v>
      </c>
    </row>
    <row r="262" spans="1:7" ht="30" customHeight="1">
      <c r="A262" s="31"/>
      <c r="B262" s="273" t="s">
        <v>54</v>
      </c>
      <c r="C262" s="29" t="s">
        <v>411</v>
      </c>
      <c r="D262" s="29" t="s">
        <v>55</v>
      </c>
      <c r="E262" s="29"/>
      <c r="F262" s="95">
        <f t="shared" si="32"/>
        <v>5.710000000000001</v>
      </c>
      <c r="G262" s="95">
        <f t="shared" si="32"/>
        <v>5.71</v>
      </c>
    </row>
    <row r="263" spans="1:7" ht="15" customHeight="1">
      <c r="A263" s="31"/>
      <c r="B263" s="273" t="s">
        <v>91</v>
      </c>
      <c r="C263" s="29" t="s">
        <v>411</v>
      </c>
      <c r="D263" s="29" t="s">
        <v>55</v>
      </c>
      <c r="E263" s="29" t="s">
        <v>92</v>
      </c>
      <c r="F263" s="95">
        <f>60-54.29</f>
        <v>5.710000000000001</v>
      </c>
      <c r="G263" s="95">
        <v>5.71</v>
      </c>
    </row>
    <row r="264" spans="1:7" ht="45" customHeight="1">
      <c r="A264" s="86">
        <v>12</v>
      </c>
      <c r="B264" s="271" t="s">
        <v>511</v>
      </c>
      <c r="C264" s="88" t="s">
        <v>191</v>
      </c>
      <c r="D264" s="102"/>
      <c r="E264" s="102"/>
      <c r="F264" s="89">
        <f>F265</f>
        <v>4272.00068</v>
      </c>
      <c r="G264" s="89">
        <f>G265</f>
        <v>3546.56695</v>
      </c>
    </row>
    <row r="265" spans="1:7" ht="15" customHeight="1">
      <c r="A265" s="90"/>
      <c r="B265" s="274" t="s">
        <v>192</v>
      </c>
      <c r="C265" s="101" t="s">
        <v>193</v>
      </c>
      <c r="D265" s="91"/>
      <c r="E265" s="91"/>
      <c r="F265" s="93">
        <f>F266+F270+F277+F281</f>
        <v>4272.00068</v>
      </c>
      <c r="G265" s="93">
        <f>G266+G270+G277+G281</f>
        <v>3546.56695</v>
      </c>
    </row>
    <row r="266" spans="1:7" ht="15" customHeight="1">
      <c r="A266" s="247"/>
      <c r="B266" s="293" t="s">
        <v>282</v>
      </c>
      <c r="C266" s="249" t="s">
        <v>366</v>
      </c>
      <c r="D266" s="298"/>
      <c r="E266" s="298"/>
      <c r="F266" s="295">
        <f aca="true" t="shared" si="33" ref="F266:G268">F267</f>
        <v>2404.10464</v>
      </c>
      <c r="G266" s="295">
        <f t="shared" si="33"/>
        <v>2404.10464</v>
      </c>
    </row>
    <row r="267" spans="1:7" ht="30" customHeight="1">
      <c r="A267" s="31"/>
      <c r="B267" s="280" t="s">
        <v>53</v>
      </c>
      <c r="C267" s="32" t="s">
        <v>366</v>
      </c>
      <c r="D267" s="107">
        <v>200</v>
      </c>
      <c r="E267" s="107"/>
      <c r="F267" s="95">
        <f t="shared" si="33"/>
        <v>2404.10464</v>
      </c>
      <c r="G267" s="95">
        <f t="shared" si="33"/>
        <v>2404.10464</v>
      </c>
    </row>
    <row r="268" spans="1:7" ht="30" customHeight="1">
      <c r="A268" s="31"/>
      <c r="B268" s="273" t="s">
        <v>54</v>
      </c>
      <c r="C268" s="32" t="s">
        <v>366</v>
      </c>
      <c r="D268" s="29" t="s">
        <v>55</v>
      </c>
      <c r="E268" s="109"/>
      <c r="F268" s="95">
        <f t="shared" si="33"/>
        <v>2404.10464</v>
      </c>
      <c r="G268" s="95">
        <f t="shared" si="33"/>
        <v>2404.10464</v>
      </c>
    </row>
    <row r="269" spans="1:7" ht="15" customHeight="1">
      <c r="A269" s="31"/>
      <c r="B269" s="273" t="s">
        <v>137</v>
      </c>
      <c r="C269" s="32" t="s">
        <v>366</v>
      </c>
      <c r="D269" s="29" t="s">
        <v>55</v>
      </c>
      <c r="E269" s="29" t="s">
        <v>138</v>
      </c>
      <c r="F269" s="95">
        <f>600+3000+100-400-1000-50+154.10464</f>
        <v>2404.10464</v>
      </c>
      <c r="G269" s="95">
        <v>2404.10464</v>
      </c>
    </row>
    <row r="270" spans="1:7" ht="15" customHeight="1">
      <c r="A270" s="252"/>
      <c r="B270" s="293" t="s">
        <v>194</v>
      </c>
      <c r="C270" s="249" t="s">
        <v>195</v>
      </c>
      <c r="D270" s="298"/>
      <c r="E270" s="298"/>
      <c r="F270" s="295">
        <f>F271+F274</f>
        <v>327.89603999999997</v>
      </c>
      <c r="G270" s="295">
        <f>G271+G274</f>
        <v>164.56231</v>
      </c>
    </row>
    <row r="271" spans="1:7" ht="30" customHeight="1">
      <c r="A271" s="106"/>
      <c r="B271" s="280" t="s">
        <v>53</v>
      </c>
      <c r="C271" s="32" t="s">
        <v>195</v>
      </c>
      <c r="D271" s="107">
        <v>200</v>
      </c>
      <c r="E271" s="107"/>
      <c r="F271" s="95">
        <f>F272</f>
        <v>327.89603999999997</v>
      </c>
      <c r="G271" s="95">
        <f>G272</f>
        <v>164.56231</v>
      </c>
    </row>
    <row r="272" spans="1:7" ht="30" customHeight="1">
      <c r="A272" s="108"/>
      <c r="B272" s="273" t="s">
        <v>54</v>
      </c>
      <c r="C272" s="32" t="s">
        <v>195</v>
      </c>
      <c r="D272" s="29" t="s">
        <v>55</v>
      </c>
      <c r="E272" s="109"/>
      <c r="F272" s="95">
        <f>F273</f>
        <v>327.89603999999997</v>
      </c>
      <c r="G272" s="95">
        <f>G273</f>
        <v>164.56231</v>
      </c>
    </row>
    <row r="273" spans="1:7" ht="15" customHeight="1">
      <c r="A273" s="31"/>
      <c r="B273" s="273" t="s">
        <v>137</v>
      </c>
      <c r="C273" s="32" t="s">
        <v>195</v>
      </c>
      <c r="D273" s="29" t="s">
        <v>55</v>
      </c>
      <c r="E273" s="29" t="s">
        <v>138</v>
      </c>
      <c r="F273" s="95">
        <f>1000+780-700-752.10396</f>
        <v>327.89603999999997</v>
      </c>
      <c r="G273" s="95">
        <v>164.56231</v>
      </c>
    </row>
    <row r="274" spans="1:7" ht="15" customHeight="1" hidden="1">
      <c r="A274" s="31"/>
      <c r="B274" s="273" t="s">
        <v>93</v>
      </c>
      <c r="C274" s="32" t="s">
        <v>195</v>
      </c>
      <c r="D274" s="29" t="s">
        <v>94</v>
      </c>
      <c r="E274" s="29"/>
      <c r="F274" s="95">
        <f>F275</f>
        <v>0</v>
      </c>
      <c r="G274" s="95">
        <f>G275</f>
        <v>0</v>
      </c>
    </row>
    <row r="275" spans="1:7" ht="15" customHeight="1" hidden="1">
      <c r="A275" s="31"/>
      <c r="B275" s="273" t="s">
        <v>247</v>
      </c>
      <c r="C275" s="32" t="s">
        <v>195</v>
      </c>
      <c r="D275" s="29" t="s">
        <v>248</v>
      </c>
      <c r="E275" s="29"/>
      <c r="F275" s="95">
        <f>F276</f>
        <v>0</v>
      </c>
      <c r="G275" s="95">
        <f>G276</f>
        <v>0</v>
      </c>
    </row>
    <row r="276" spans="1:7" ht="15" customHeight="1" hidden="1">
      <c r="A276" s="31"/>
      <c r="B276" s="273" t="s">
        <v>146</v>
      </c>
      <c r="C276" s="32" t="s">
        <v>195</v>
      </c>
      <c r="D276" s="29" t="s">
        <v>248</v>
      </c>
      <c r="E276" s="29" t="s">
        <v>147</v>
      </c>
      <c r="F276" s="95">
        <v>0</v>
      </c>
      <c r="G276" s="95">
        <v>0</v>
      </c>
    </row>
    <row r="277" spans="1:7" ht="30" customHeight="1" hidden="1">
      <c r="A277" s="247"/>
      <c r="B277" s="293" t="s">
        <v>542</v>
      </c>
      <c r="C277" s="249" t="s">
        <v>543</v>
      </c>
      <c r="D277" s="298"/>
      <c r="E277" s="298"/>
      <c r="F277" s="295">
        <f aca="true" t="shared" si="34" ref="F277:G283">F278</f>
        <v>0</v>
      </c>
      <c r="G277" s="295">
        <f t="shared" si="34"/>
        <v>0</v>
      </c>
    </row>
    <row r="278" spans="1:7" ht="30" customHeight="1" hidden="1">
      <c r="A278" s="31"/>
      <c r="B278" s="280" t="s">
        <v>53</v>
      </c>
      <c r="C278" s="32" t="s">
        <v>543</v>
      </c>
      <c r="D278" s="107">
        <v>200</v>
      </c>
      <c r="E278" s="107"/>
      <c r="F278" s="95">
        <f t="shared" si="34"/>
        <v>0</v>
      </c>
      <c r="G278" s="95">
        <f t="shared" si="34"/>
        <v>0</v>
      </c>
    </row>
    <row r="279" spans="1:7" ht="30" customHeight="1" hidden="1">
      <c r="A279" s="31"/>
      <c r="B279" s="273" t="s">
        <v>54</v>
      </c>
      <c r="C279" s="32" t="s">
        <v>543</v>
      </c>
      <c r="D279" s="29" t="s">
        <v>55</v>
      </c>
      <c r="E279" s="109"/>
      <c r="F279" s="95">
        <f t="shared" si="34"/>
        <v>0</v>
      </c>
      <c r="G279" s="95">
        <f t="shared" si="34"/>
        <v>0</v>
      </c>
    </row>
    <row r="280" spans="1:7" ht="15" customHeight="1" hidden="1">
      <c r="A280" s="31"/>
      <c r="B280" s="273" t="s">
        <v>137</v>
      </c>
      <c r="C280" s="32" t="s">
        <v>543</v>
      </c>
      <c r="D280" s="29" t="s">
        <v>55</v>
      </c>
      <c r="E280" s="29" t="s">
        <v>138</v>
      </c>
      <c r="F280" s="95">
        <v>0</v>
      </c>
      <c r="G280" s="95">
        <v>0</v>
      </c>
    </row>
    <row r="281" spans="1:7" ht="15" customHeight="1">
      <c r="A281" s="247"/>
      <c r="B281" s="293" t="s">
        <v>546</v>
      </c>
      <c r="C281" s="249" t="s">
        <v>545</v>
      </c>
      <c r="D281" s="298"/>
      <c r="E281" s="298"/>
      <c r="F281" s="295">
        <f t="shared" si="34"/>
        <v>1540</v>
      </c>
      <c r="G281" s="295">
        <f t="shared" si="34"/>
        <v>977.9</v>
      </c>
    </row>
    <row r="282" spans="1:7" ht="30" customHeight="1">
      <c r="A282" s="31"/>
      <c r="B282" s="280" t="s">
        <v>53</v>
      </c>
      <c r="C282" s="32" t="s">
        <v>545</v>
      </c>
      <c r="D282" s="107">
        <v>200</v>
      </c>
      <c r="E282" s="107"/>
      <c r="F282" s="95">
        <f t="shared" si="34"/>
        <v>1540</v>
      </c>
      <c r="G282" s="95">
        <f t="shared" si="34"/>
        <v>977.9</v>
      </c>
    </row>
    <row r="283" spans="1:7" ht="30" customHeight="1">
      <c r="A283" s="31"/>
      <c r="B283" s="273" t="s">
        <v>54</v>
      </c>
      <c r="C283" s="32" t="s">
        <v>545</v>
      </c>
      <c r="D283" s="29" t="s">
        <v>55</v>
      </c>
      <c r="E283" s="109"/>
      <c r="F283" s="95">
        <f t="shared" si="34"/>
        <v>1540</v>
      </c>
      <c r="G283" s="95">
        <f t="shared" si="34"/>
        <v>977.9</v>
      </c>
    </row>
    <row r="284" spans="1:7" ht="15" customHeight="1">
      <c r="A284" s="31"/>
      <c r="B284" s="273" t="s">
        <v>137</v>
      </c>
      <c r="C284" s="32" t="s">
        <v>545</v>
      </c>
      <c r="D284" s="29" t="s">
        <v>55</v>
      </c>
      <c r="E284" s="29" t="s">
        <v>138</v>
      </c>
      <c r="F284" s="95">
        <f>123.2+1416.8</f>
        <v>1540</v>
      </c>
      <c r="G284" s="95">
        <v>977.9</v>
      </c>
    </row>
    <row r="285" spans="1:7" ht="45" customHeight="1">
      <c r="A285" s="86">
        <v>13</v>
      </c>
      <c r="B285" s="281" t="s">
        <v>196</v>
      </c>
      <c r="C285" s="115" t="s">
        <v>197</v>
      </c>
      <c r="D285" s="102"/>
      <c r="E285" s="102"/>
      <c r="F285" s="89">
        <f aca="true" t="shared" si="35" ref="F285:G289">F286</f>
        <v>525</v>
      </c>
      <c r="G285" s="89">
        <f t="shared" si="35"/>
        <v>217.3863</v>
      </c>
    </row>
    <row r="286" spans="1:7" ht="15" customHeight="1">
      <c r="A286" s="90"/>
      <c r="B286" s="274" t="s">
        <v>404</v>
      </c>
      <c r="C286" s="91" t="s">
        <v>198</v>
      </c>
      <c r="D286" s="91"/>
      <c r="E286" s="91"/>
      <c r="F286" s="93">
        <f>F287+F291</f>
        <v>525</v>
      </c>
      <c r="G286" s="93">
        <f>G287+G291</f>
        <v>217.3863</v>
      </c>
    </row>
    <row r="287" spans="1:7" ht="15" customHeight="1">
      <c r="A287" s="247"/>
      <c r="B287" s="297" t="s">
        <v>403</v>
      </c>
      <c r="C287" s="242" t="s">
        <v>402</v>
      </c>
      <c r="D287" s="242"/>
      <c r="E287" s="242"/>
      <c r="F287" s="295">
        <f t="shared" si="35"/>
        <v>325</v>
      </c>
      <c r="G287" s="295">
        <f t="shared" si="35"/>
        <v>17.3863</v>
      </c>
    </row>
    <row r="288" spans="1:7" ht="30" customHeight="1">
      <c r="A288" s="31"/>
      <c r="B288" s="280" t="s">
        <v>53</v>
      </c>
      <c r="C288" s="29" t="s">
        <v>402</v>
      </c>
      <c r="D288" s="29" t="s">
        <v>72</v>
      </c>
      <c r="E288" s="29"/>
      <c r="F288" s="95">
        <f t="shared" si="35"/>
        <v>325</v>
      </c>
      <c r="G288" s="95">
        <f t="shared" si="35"/>
        <v>17.3863</v>
      </c>
    </row>
    <row r="289" spans="1:7" ht="30" customHeight="1">
      <c r="A289" s="31"/>
      <c r="B289" s="273" t="s">
        <v>54</v>
      </c>
      <c r="C289" s="29" t="s">
        <v>402</v>
      </c>
      <c r="D289" s="29" t="s">
        <v>55</v>
      </c>
      <c r="E289" s="29"/>
      <c r="F289" s="95">
        <f t="shared" si="35"/>
        <v>325</v>
      </c>
      <c r="G289" s="95">
        <f t="shared" si="35"/>
        <v>17.3863</v>
      </c>
    </row>
    <row r="290" spans="1:7" ht="15" customHeight="1">
      <c r="A290" s="111"/>
      <c r="B290" s="273" t="s">
        <v>462</v>
      </c>
      <c r="C290" s="29" t="s">
        <v>402</v>
      </c>
      <c r="D290" s="29" t="s">
        <v>55</v>
      </c>
      <c r="E290" s="29" t="s">
        <v>201</v>
      </c>
      <c r="F290" s="95">
        <v>325</v>
      </c>
      <c r="G290" s="95">
        <v>17.3863</v>
      </c>
    </row>
    <row r="291" spans="1:7" ht="15" customHeight="1">
      <c r="A291" s="247"/>
      <c r="B291" s="297" t="s">
        <v>199</v>
      </c>
      <c r="C291" s="242" t="s">
        <v>200</v>
      </c>
      <c r="D291" s="242"/>
      <c r="E291" s="242"/>
      <c r="F291" s="295">
        <f aca="true" t="shared" si="36" ref="F291:G293">F292</f>
        <v>200</v>
      </c>
      <c r="G291" s="295">
        <f t="shared" si="36"/>
        <v>200</v>
      </c>
    </row>
    <row r="292" spans="1:7" ht="30" customHeight="1">
      <c r="A292" s="31"/>
      <c r="B292" s="280" t="s">
        <v>53</v>
      </c>
      <c r="C292" s="29" t="s">
        <v>200</v>
      </c>
      <c r="D292" s="29" t="s">
        <v>72</v>
      </c>
      <c r="E292" s="29"/>
      <c r="F292" s="95">
        <f t="shared" si="36"/>
        <v>200</v>
      </c>
      <c r="G292" s="95">
        <f t="shared" si="36"/>
        <v>200</v>
      </c>
    </row>
    <row r="293" spans="1:7" ht="30" customHeight="1">
      <c r="A293" s="31"/>
      <c r="B293" s="273" t="s">
        <v>54</v>
      </c>
      <c r="C293" s="29" t="s">
        <v>200</v>
      </c>
      <c r="D293" s="29" t="s">
        <v>55</v>
      </c>
      <c r="E293" s="29"/>
      <c r="F293" s="95">
        <f t="shared" si="36"/>
        <v>200</v>
      </c>
      <c r="G293" s="95">
        <f t="shared" si="36"/>
        <v>200</v>
      </c>
    </row>
    <row r="294" spans="1:7" ht="15" customHeight="1">
      <c r="A294" s="111"/>
      <c r="B294" s="273" t="s">
        <v>462</v>
      </c>
      <c r="C294" s="29" t="s">
        <v>200</v>
      </c>
      <c r="D294" s="29" t="s">
        <v>55</v>
      </c>
      <c r="E294" s="29" t="s">
        <v>201</v>
      </c>
      <c r="F294" s="95">
        <v>200</v>
      </c>
      <c r="G294" s="95">
        <v>200</v>
      </c>
    </row>
    <row r="295" spans="1:7" ht="45" customHeight="1">
      <c r="A295" s="86">
        <v>14</v>
      </c>
      <c r="B295" s="281" t="s">
        <v>501</v>
      </c>
      <c r="C295" s="115" t="s">
        <v>432</v>
      </c>
      <c r="D295" s="102"/>
      <c r="E295" s="102"/>
      <c r="F295" s="89">
        <f>F296+F314</f>
        <v>31202.42125</v>
      </c>
      <c r="G295" s="89">
        <f>G296+G314</f>
        <v>31202.42125</v>
      </c>
    </row>
    <row r="296" spans="1:7" ht="15" customHeight="1">
      <c r="A296" s="90"/>
      <c r="B296" s="274" t="s">
        <v>434</v>
      </c>
      <c r="C296" s="91" t="s">
        <v>433</v>
      </c>
      <c r="D296" s="91"/>
      <c r="E296" s="91"/>
      <c r="F296" s="93">
        <f>F297+F302+F306+F310</f>
        <v>11101.56825</v>
      </c>
      <c r="G296" s="93">
        <f>G297+G302+G306+G310</f>
        <v>11101.56825</v>
      </c>
    </row>
    <row r="297" spans="1:7" ht="45" customHeight="1">
      <c r="A297" s="247"/>
      <c r="B297" s="293" t="s">
        <v>131</v>
      </c>
      <c r="C297" s="242" t="s">
        <v>447</v>
      </c>
      <c r="D297" s="243"/>
      <c r="E297" s="243"/>
      <c r="F297" s="295">
        <f>F298</f>
        <v>6754.56825</v>
      </c>
      <c r="G297" s="295">
        <f>G298</f>
        <v>6754.56825</v>
      </c>
    </row>
    <row r="298" spans="1:7" ht="30" customHeight="1">
      <c r="A298" s="31"/>
      <c r="B298" s="280" t="s">
        <v>53</v>
      </c>
      <c r="C298" s="29" t="s">
        <v>447</v>
      </c>
      <c r="D298" s="30">
        <v>200</v>
      </c>
      <c r="E298" s="30"/>
      <c r="F298" s="95">
        <f>F299</f>
        <v>6754.56825</v>
      </c>
      <c r="G298" s="95">
        <f>G299</f>
        <v>6754.56825</v>
      </c>
    </row>
    <row r="299" spans="1:7" ht="30" customHeight="1">
      <c r="A299" s="31"/>
      <c r="B299" s="273" t="s">
        <v>54</v>
      </c>
      <c r="C299" s="29" t="s">
        <v>447</v>
      </c>
      <c r="D299" s="29" t="s">
        <v>55</v>
      </c>
      <c r="E299" s="109"/>
      <c r="F299" s="95">
        <f>F300+F301</f>
        <v>6754.56825</v>
      </c>
      <c r="G299" s="95">
        <f>G300+G301</f>
        <v>6754.56825</v>
      </c>
    </row>
    <row r="300" spans="1:7" ht="15" customHeight="1">
      <c r="A300" s="111"/>
      <c r="B300" s="273" t="s">
        <v>127</v>
      </c>
      <c r="C300" s="29" t="s">
        <v>447</v>
      </c>
      <c r="D300" s="29" t="s">
        <v>55</v>
      </c>
      <c r="E300" s="29" t="s">
        <v>128</v>
      </c>
      <c r="F300" s="95">
        <f>15000+175-2000-5000+200-1695.43175</f>
        <v>6679.56825</v>
      </c>
      <c r="G300" s="95">
        <v>6679.56825</v>
      </c>
    </row>
    <row r="301" spans="1:7" ht="15" customHeight="1">
      <c r="A301" s="111"/>
      <c r="B301" s="273" t="s">
        <v>137</v>
      </c>
      <c r="C301" s="29" t="s">
        <v>447</v>
      </c>
      <c r="D301" s="29" t="s">
        <v>55</v>
      </c>
      <c r="E301" s="29" t="s">
        <v>138</v>
      </c>
      <c r="F301" s="95">
        <f>175-100</f>
        <v>75</v>
      </c>
      <c r="G301" s="95">
        <v>75</v>
      </c>
    </row>
    <row r="302" spans="1:7" ht="15" customHeight="1">
      <c r="A302" s="336"/>
      <c r="B302" s="293" t="s">
        <v>282</v>
      </c>
      <c r="C302" s="242" t="s">
        <v>481</v>
      </c>
      <c r="D302" s="242"/>
      <c r="E302" s="242"/>
      <c r="F302" s="295">
        <f aca="true" t="shared" si="37" ref="F302:G304">F303</f>
        <v>250</v>
      </c>
      <c r="G302" s="295">
        <f t="shared" si="37"/>
        <v>250</v>
      </c>
    </row>
    <row r="303" spans="1:7" ht="30" customHeight="1">
      <c r="A303" s="111"/>
      <c r="B303" s="280" t="s">
        <v>53</v>
      </c>
      <c r="C303" s="29" t="s">
        <v>481</v>
      </c>
      <c r="D303" s="29" t="s">
        <v>72</v>
      </c>
      <c r="E303" s="29"/>
      <c r="F303" s="95">
        <f t="shared" si="37"/>
        <v>250</v>
      </c>
      <c r="G303" s="95">
        <f t="shared" si="37"/>
        <v>250</v>
      </c>
    </row>
    <row r="304" spans="1:7" ht="30" customHeight="1">
      <c r="A304" s="111"/>
      <c r="B304" s="273" t="s">
        <v>54</v>
      </c>
      <c r="C304" s="29" t="s">
        <v>481</v>
      </c>
      <c r="D304" s="29" t="s">
        <v>55</v>
      </c>
      <c r="E304" s="29"/>
      <c r="F304" s="95">
        <f t="shared" si="37"/>
        <v>250</v>
      </c>
      <c r="G304" s="95">
        <f t="shared" si="37"/>
        <v>250</v>
      </c>
    </row>
    <row r="305" spans="1:7" ht="15" customHeight="1">
      <c r="A305" s="111"/>
      <c r="B305" s="273" t="s">
        <v>137</v>
      </c>
      <c r="C305" s="29" t="s">
        <v>481</v>
      </c>
      <c r="D305" s="29" t="s">
        <v>55</v>
      </c>
      <c r="E305" s="29" t="s">
        <v>138</v>
      </c>
      <c r="F305" s="95">
        <f>200+3000-100-2000+150-1000</f>
        <v>250</v>
      </c>
      <c r="G305" s="95">
        <v>250</v>
      </c>
    </row>
    <row r="306" spans="1:7" ht="30" customHeight="1">
      <c r="A306" s="336"/>
      <c r="B306" s="293" t="s">
        <v>526</v>
      </c>
      <c r="C306" s="242" t="s">
        <v>515</v>
      </c>
      <c r="D306" s="242"/>
      <c r="E306" s="242"/>
      <c r="F306" s="295">
        <f aca="true" t="shared" si="38" ref="F306:G308">F307</f>
        <v>4097</v>
      </c>
      <c r="G306" s="295">
        <f t="shared" si="38"/>
        <v>4097</v>
      </c>
    </row>
    <row r="307" spans="1:7" ht="30" customHeight="1">
      <c r="A307" s="111"/>
      <c r="B307" s="280" t="s">
        <v>53</v>
      </c>
      <c r="C307" s="29" t="s">
        <v>515</v>
      </c>
      <c r="D307" s="29" t="s">
        <v>72</v>
      </c>
      <c r="E307" s="29"/>
      <c r="F307" s="95">
        <f t="shared" si="38"/>
        <v>4097</v>
      </c>
      <c r="G307" s="95">
        <f t="shared" si="38"/>
        <v>4097</v>
      </c>
    </row>
    <row r="308" spans="1:7" ht="30" customHeight="1">
      <c r="A308" s="111"/>
      <c r="B308" s="273" t="s">
        <v>54</v>
      </c>
      <c r="C308" s="29" t="s">
        <v>515</v>
      </c>
      <c r="D308" s="29" t="s">
        <v>55</v>
      </c>
      <c r="E308" s="29"/>
      <c r="F308" s="95">
        <f t="shared" si="38"/>
        <v>4097</v>
      </c>
      <c r="G308" s="95">
        <f t="shared" si="38"/>
        <v>4097</v>
      </c>
    </row>
    <row r="309" spans="1:7" ht="15" customHeight="1">
      <c r="A309" s="111"/>
      <c r="B309" s="273" t="s">
        <v>137</v>
      </c>
      <c r="C309" s="29" t="s">
        <v>515</v>
      </c>
      <c r="D309" s="29" t="s">
        <v>55</v>
      </c>
      <c r="E309" s="29" t="s">
        <v>138</v>
      </c>
      <c r="F309" s="95">
        <f>500+3597</f>
        <v>4097</v>
      </c>
      <c r="G309" s="95">
        <v>4097</v>
      </c>
    </row>
    <row r="310" spans="1:7" ht="45" customHeight="1" hidden="1">
      <c r="A310" s="247"/>
      <c r="B310" s="297" t="s">
        <v>436</v>
      </c>
      <c r="C310" s="242" t="s">
        <v>435</v>
      </c>
      <c r="D310" s="242"/>
      <c r="E310" s="242"/>
      <c r="F310" s="295">
        <f aca="true" t="shared" si="39" ref="F310:G312">F311</f>
        <v>0</v>
      </c>
      <c r="G310" s="295">
        <f t="shared" si="39"/>
        <v>0</v>
      </c>
    </row>
    <row r="311" spans="1:7" ht="30" customHeight="1" hidden="1">
      <c r="A311" s="31"/>
      <c r="B311" s="280" t="s">
        <v>53</v>
      </c>
      <c r="C311" s="29" t="s">
        <v>435</v>
      </c>
      <c r="D311" s="29" t="s">
        <v>72</v>
      </c>
      <c r="E311" s="29"/>
      <c r="F311" s="95">
        <f t="shared" si="39"/>
        <v>0</v>
      </c>
      <c r="G311" s="95">
        <f t="shared" si="39"/>
        <v>0</v>
      </c>
    </row>
    <row r="312" spans="1:7" ht="30" customHeight="1" hidden="1">
      <c r="A312" s="31"/>
      <c r="B312" s="273" t="s">
        <v>54</v>
      </c>
      <c r="C312" s="29" t="s">
        <v>435</v>
      </c>
      <c r="D312" s="29" t="s">
        <v>55</v>
      </c>
      <c r="E312" s="29"/>
      <c r="F312" s="95">
        <f t="shared" si="39"/>
        <v>0</v>
      </c>
      <c r="G312" s="95">
        <f t="shared" si="39"/>
        <v>0</v>
      </c>
    </row>
    <row r="313" spans="1:7" ht="15" customHeight="1" hidden="1">
      <c r="A313" s="111"/>
      <c r="B313" s="273" t="s">
        <v>137</v>
      </c>
      <c r="C313" s="29" t="s">
        <v>435</v>
      </c>
      <c r="D313" s="29" t="s">
        <v>55</v>
      </c>
      <c r="E313" s="29" t="s">
        <v>138</v>
      </c>
      <c r="F313" s="95">
        <v>0</v>
      </c>
      <c r="G313" s="95">
        <v>0</v>
      </c>
    </row>
    <row r="314" spans="1:7" ht="30" customHeight="1">
      <c r="A314" s="90"/>
      <c r="B314" s="274" t="s">
        <v>502</v>
      </c>
      <c r="C314" s="91" t="s">
        <v>498</v>
      </c>
      <c r="D314" s="91"/>
      <c r="E314" s="91"/>
      <c r="F314" s="93">
        <f>F315</f>
        <v>20100.853</v>
      </c>
      <c r="G314" s="93">
        <f>G315</f>
        <v>20100.853</v>
      </c>
    </row>
    <row r="315" spans="1:7" ht="15" customHeight="1">
      <c r="A315" s="247"/>
      <c r="B315" s="297" t="s">
        <v>499</v>
      </c>
      <c r="C315" s="242" t="s">
        <v>500</v>
      </c>
      <c r="D315" s="242"/>
      <c r="E315" s="242"/>
      <c r="F315" s="295">
        <f aca="true" t="shared" si="40" ref="F315:G317">F316</f>
        <v>20100.853</v>
      </c>
      <c r="G315" s="295">
        <f t="shared" si="40"/>
        <v>20100.853</v>
      </c>
    </row>
    <row r="316" spans="1:7" ht="30" customHeight="1">
      <c r="A316" s="31"/>
      <c r="B316" s="280" t="s">
        <v>53</v>
      </c>
      <c r="C316" s="29" t="s">
        <v>500</v>
      </c>
      <c r="D316" s="29" t="s">
        <v>72</v>
      </c>
      <c r="E316" s="29"/>
      <c r="F316" s="95">
        <f t="shared" si="40"/>
        <v>20100.853</v>
      </c>
      <c r="G316" s="95">
        <f t="shared" si="40"/>
        <v>20100.853</v>
      </c>
    </row>
    <row r="317" spans="1:7" ht="30" customHeight="1">
      <c r="A317" s="31"/>
      <c r="B317" s="273" t="s">
        <v>54</v>
      </c>
      <c r="C317" s="29" t="s">
        <v>500</v>
      </c>
      <c r="D317" s="29" t="s">
        <v>55</v>
      </c>
      <c r="E317" s="29"/>
      <c r="F317" s="95">
        <f t="shared" si="40"/>
        <v>20100.853</v>
      </c>
      <c r="G317" s="95">
        <f t="shared" si="40"/>
        <v>20100.853</v>
      </c>
    </row>
    <row r="318" spans="1:7" ht="15" customHeight="1">
      <c r="A318" s="111"/>
      <c r="B318" s="273" t="s">
        <v>137</v>
      </c>
      <c r="C318" s="29" t="s">
        <v>500</v>
      </c>
      <c r="D318" s="29" t="s">
        <v>55</v>
      </c>
      <c r="E318" s="29" t="s">
        <v>138</v>
      </c>
      <c r="F318" s="95">
        <f>4000+11268.73+5550.27-718.147</f>
        <v>20100.853</v>
      </c>
      <c r="G318" s="95">
        <v>20100.853</v>
      </c>
    </row>
    <row r="319" spans="1:7" s="78" customFormat="1" ht="15" customHeight="1">
      <c r="A319" s="118"/>
      <c r="B319" s="382" t="s">
        <v>202</v>
      </c>
      <c r="C319" s="383"/>
      <c r="D319" s="383"/>
      <c r="E319" s="384"/>
      <c r="F319" s="85">
        <f>F320+F374+F386+F399</f>
        <v>38319.8091</v>
      </c>
      <c r="G319" s="85">
        <f>G320+G374+G386+G399</f>
        <v>34598.65810999999</v>
      </c>
    </row>
    <row r="320" spans="1:7" s="78" customFormat="1" ht="45" customHeight="1">
      <c r="A320" s="86">
        <v>15</v>
      </c>
      <c r="B320" s="281" t="s">
        <v>203</v>
      </c>
      <c r="C320" s="87" t="s">
        <v>204</v>
      </c>
      <c r="D320" s="110"/>
      <c r="E320" s="110"/>
      <c r="F320" s="89">
        <f>F321+F327+F362+F368</f>
        <v>25973.55436</v>
      </c>
      <c r="G320" s="89">
        <f>G321+G327+G362+G368</f>
        <v>23054.223289999994</v>
      </c>
    </row>
    <row r="321" spans="1:7" s="78" customFormat="1" ht="15" customHeight="1">
      <c r="A321" s="326"/>
      <c r="B321" s="327" t="s">
        <v>519</v>
      </c>
      <c r="C321" s="328" t="s">
        <v>518</v>
      </c>
      <c r="D321" s="329"/>
      <c r="E321" s="329"/>
      <c r="F321" s="330">
        <f aca="true" t="shared" si="41" ref="F321:G323">F322</f>
        <v>1566.73</v>
      </c>
      <c r="G321" s="330">
        <f t="shared" si="41"/>
        <v>1544.40631</v>
      </c>
    </row>
    <row r="322" spans="1:7" s="78" customFormat="1" ht="15" customHeight="1">
      <c r="A322" s="119"/>
      <c r="B322" s="273" t="s">
        <v>207</v>
      </c>
      <c r="C322" s="29" t="s">
        <v>520</v>
      </c>
      <c r="D322" s="30"/>
      <c r="E322" s="30"/>
      <c r="F322" s="95">
        <f t="shared" si="41"/>
        <v>1566.73</v>
      </c>
      <c r="G322" s="95">
        <f t="shared" si="41"/>
        <v>1544.40631</v>
      </c>
    </row>
    <row r="323" spans="1:7" s="78" customFormat="1" ht="15" customHeight="1">
      <c r="A323" s="120"/>
      <c r="B323" s="282" t="s">
        <v>519</v>
      </c>
      <c r="C323" s="91" t="s">
        <v>521</v>
      </c>
      <c r="D323" s="101"/>
      <c r="E323" s="101"/>
      <c r="F323" s="105">
        <f t="shared" si="41"/>
        <v>1566.73</v>
      </c>
      <c r="G323" s="105">
        <f t="shared" si="41"/>
        <v>1544.40631</v>
      </c>
    </row>
    <row r="324" spans="1:7" s="78" customFormat="1" ht="60" customHeight="1">
      <c r="A324" s="119"/>
      <c r="B324" s="273" t="s">
        <v>88</v>
      </c>
      <c r="C324" s="29" t="s">
        <v>521</v>
      </c>
      <c r="D324" s="30">
        <v>100</v>
      </c>
      <c r="E324" s="30"/>
      <c r="F324" s="95">
        <f>F325</f>
        <v>1566.73</v>
      </c>
      <c r="G324" s="95">
        <f>G325</f>
        <v>1544.40631</v>
      </c>
    </row>
    <row r="325" spans="1:7" s="78" customFormat="1" ht="30" customHeight="1">
      <c r="A325" s="119"/>
      <c r="B325" s="273" t="s">
        <v>211</v>
      </c>
      <c r="C325" s="29" t="s">
        <v>521</v>
      </c>
      <c r="D325" s="30">
        <v>120</v>
      </c>
      <c r="E325" s="30"/>
      <c r="F325" s="95">
        <f>F326</f>
        <v>1566.73</v>
      </c>
      <c r="G325" s="95">
        <f>G326</f>
        <v>1544.40631</v>
      </c>
    </row>
    <row r="326" spans="1:7" s="78" customFormat="1" ht="30" customHeight="1">
      <c r="A326" s="119"/>
      <c r="B326" s="273" t="s">
        <v>517</v>
      </c>
      <c r="C326" s="29" t="s">
        <v>521</v>
      </c>
      <c r="D326" s="29" t="s">
        <v>212</v>
      </c>
      <c r="E326" s="29" t="s">
        <v>516</v>
      </c>
      <c r="F326" s="95">
        <v>1566.73</v>
      </c>
      <c r="G326" s="95">
        <v>1544.40631</v>
      </c>
    </row>
    <row r="327" spans="1:7" s="78" customFormat="1" ht="30" customHeight="1">
      <c r="A327" s="326"/>
      <c r="B327" s="327" t="s">
        <v>205</v>
      </c>
      <c r="C327" s="328" t="s">
        <v>206</v>
      </c>
      <c r="D327" s="329"/>
      <c r="E327" s="329"/>
      <c r="F327" s="330">
        <f>F328</f>
        <v>22398.36636</v>
      </c>
      <c r="G327" s="330">
        <f>G328</f>
        <v>19576.431129999997</v>
      </c>
    </row>
    <row r="328" spans="1:7" s="78" customFormat="1" ht="15" customHeight="1">
      <c r="A328" s="119"/>
      <c r="B328" s="273" t="s">
        <v>207</v>
      </c>
      <c r="C328" s="29" t="s">
        <v>208</v>
      </c>
      <c r="D328" s="30"/>
      <c r="E328" s="30"/>
      <c r="F328" s="95">
        <f>F329+F354+F342+F346+F350+F358</f>
        <v>22398.36636</v>
      </c>
      <c r="G328" s="95">
        <f>G329+G354+G342+G346+G350+G358</f>
        <v>19576.431129999997</v>
      </c>
    </row>
    <row r="329" spans="1:7" s="78" customFormat="1" ht="15" customHeight="1">
      <c r="A329" s="120"/>
      <c r="B329" s="282" t="s">
        <v>209</v>
      </c>
      <c r="C329" s="91" t="s">
        <v>210</v>
      </c>
      <c r="D329" s="101"/>
      <c r="E329" s="101"/>
      <c r="F329" s="105">
        <f>F330+F334+F339</f>
        <v>21735.662360000002</v>
      </c>
      <c r="G329" s="105">
        <f>G330+G334+G339</f>
        <v>18913.72713</v>
      </c>
    </row>
    <row r="330" spans="1:7" s="78" customFormat="1" ht="60" customHeight="1">
      <c r="A330" s="119"/>
      <c r="B330" s="273" t="s">
        <v>88</v>
      </c>
      <c r="C330" s="29" t="s">
        <v>210</v>
      </c>
      <c r="D330" s="30">
        <v>100</v>
      </c>
      <c r="E330" s="30"/>
      <c r="F330" s="95">
        <f>F331</f>
        <v>18414.337</v>
      </c>
      <c r="G330" s="95">
        <f>G331</f>
        <v>16337.68081</v>
      </c>
    </row>
    <row r="331" spans="1:7" s="78" customFormat="1" ht="30" customHeight="1">
      <c r="A331" s="119"/>
      <c r="B331" s="273" t="s">
        <v>211</v>
      </c>
      <c r="C331" s="29" t="s">
        <v>210</v>
      </c>
      <c r="D331" s="30">
        <v>120</v>
      </c>
      <c r="E331" s="30"/>
      <c r="F331" s="95">
        <f>F332+F333</f>
        <v>18414.337</v>
      </c>
      <c r="G331" s="95">
        <f>G332+G333</f>
        <v>16337.68081</v>
      </c>
    </row>
    <row r="332" spans="1:7" s="78" customFormat="1" ht="45" customHeight="1">
      <c r="A332" s="119"/>
      <c r="B332" s="273" t="s">
        <v>214</v>
      </c>
      <c r="C332" s="29" t="s">
        <v>210</v>
      </c>
      <c r="D332" s="29" t="s">
        <v>212</v>
      </c>
      <c r="E332" s="29" t="s">
        <v>215</v>
      </c>
      <c r="F332" s="95">
        <v>594.306</v>
      </c>
      <c r="G332" s="95">
        <v>0</v>
      </c>
    </row>
    <row r="333" spans="1:7" s="78" customFormat="1" ht="45" customHeight="1">
      <c r="A333" s="119"/>
      <c r="B333" s="273" t="s">
        <v>8</v>
      </c>
      <c r="C333" s="29" t="s">
        <v>210</v>
      </c>
      <c r="D333" s="29" t="s">
        <v>212</v>
      </c>
      <c r="E333" s="29" t="s">
        <v>213</v>
      </c>
      <c r="F333" s="95">
        <f>18472.457-544.376-108.05</f>
        <v>17820.031</v>
      </c>
      <c r="G333" s="95">
        <v>16337.68081</v>
      </c>
    </row>
    <row r="334" spans="1:7" s="78" customFormat="1" ht="30" customHeight="1">
      <c r="A334" s="119"/>
      <c r="B334" s="273" t="s">
        <v>53</v>
      </c>
      <c r="C334" s="29" t="s">
        <v>210</v>
      </c>
      <c r="D334" s="29" t="s">
        <v>72</v>
      </c>
      <c r="E334" s="29"/>
      <c r="F334" s="95">
        <f>F335</f>
        <v>3144.9253599999997</v>
      </c>
      <c r="G334" s="95">
        <f>G335</f>
        <v>2513.0208</v>
      </c>
    </row>
    <row r="335" spans="1:7" s="78" customFormat="1" ht="30" customHeight="1">
      <c r="A335" s="119"/>
      <c r="B335" s="273" t="s">
        <v>54</v>
      </c>
      <c r="C335" s="29" t="s">
        <v>210</v>
      </c>
      <c r="D335" s="29" t="s">
        <v>55</v>
      </c>
      <c r="E335" s="30"/>
      <c r="F335" s="95">
        <f>F336+F337</f>
        <v>3144.9253599999997</v>
      </c>
      <c r="G335" s="95">
        <f>G336+G337</f>
        <v>2513.0208</v>
      </c>
    </row>
    <row r="336" spans="1:7" s="78" customFormat="1" ht="45" customHeight="1">
      <c r="A336" s="119"/>
      <c r="B336" s="273" t="s">
        <v>214</v>
      </c>
      <c r="C336" s="29" t="s">
        <v>210</v>
      </c>
      <c r="D336" s="29" t="s">
        <v>55</v>
      </c>
      <c r="E336" s="29" t="s">
        <v>215</v>
      </c>
      <c r="F336" s="95">
        <f>5+4+5+10+50+40</f>
        <v>114</v>
      </c>
      <c r="G336" s="95">
        <v>14.0989</v>
      </c>
    </row>
    <row r="337" spans="1:7" s="78" customFormat="1" ht="45" customHeight="1">
      <c r="A337" s="119"/>
      <c r="B337" s="273" t="s">
        <v>8</v>
      </c>
      <c r="C337" s="29" t="s">
        <v>210</v>
      </c>
      <c r="D337" s="29" t="s">
        <v>55</v>
      </c>
      <c r="E337" s="29" t="s">
        <v>213</v>
      </c>
      <c r="F337" s="95">
        <f>50+2+40+200+300+70+31.66+33.726+20+90.21+16.217+3.349+2.06+85.112+16.529+27.66+73.417+15+450+30+370+105+400+10+300+50+36+130+15+60+100+15+16+90+60+20-60+1.1494-1.1494-100.36566-82-60.64898</f>
        <v>3030.9253599999997</v>
      </c>
      <c r="G337" s="95">
        <v>2498.9219</v>
      </c>
    </row>
    <row r="338" spans="1:7" s="78" customFormat="1" ht="15" customHeight="1">
      <c r="A338" s="119"/>
      <c r="B338" s="273" t="s">
        <v>93</v>
      </c>
      <c r="C338" s="29" t="s">
        <v>210</v>
      </c>
      <c r="D338" s="29" t="s">
        <v>94</v>
      </c>
      <c r="E338" s="29"/>
      <c r="F338" s="95">
        <f>F339</f>
        <v>176.4</v>
      </c>
      <c r="G338" s="95">
        <f>G339</f>
        <v>63.02552</v>
      </c>
    </row>
    <row r="339" spans="1:7" s="78" customFormat="1" ht="15" customHeight="1">
      <c r="A339" s="119"/>
      <c r="B339" s="273" t="s">
        <v>95</v>
      </c>
      <c r="C339" s="29" t="s">
        <v>210</v>
      </c>
      <c r="D339" s="29" t="s">
        <v>96</v>
      </c>
      <c r="E339" s="30"/>
      <c r="F339" s="95">
        <f>F340+F341</f>
        <v>176.4</v>
      </c>
      <c r="G339" s="95">
        <f>G340+G341</f>
        <v>63.02552</v>
      </c>
    </row>
    <row r="340" spans="1:7" s="78" customFormat="1" ht="45" customHeight="1">
      <c r="A340" s="119"/>
      <c r="B340" s="273" t="s">
        <v>214</v>
      </c>
      <c r="C340" s="29" t="s">
        <v>210</v>
      </c>
      <c r="D340" s="29" t="s">
        <v>96</v>
      </c>
      <c r="E340" s="29" t="s">
        <v>215</v>
      </c>
      <c r="F340" s="95">
        <v>1</v>
      </c>
      <c r="G340" s="95">
        <v>0</v>
      </c>
    </row>
    <row r="341" spans="1:7" s="78" customFormat="1" ht="45" customHeight="1">
      <c r="A341" s="119"/>
      <c r="B341" s="273" t="s">
        <v>8</v>
      </c>
      <c r="C341" s="29" t="s">
        <v>210</v>
      </c>
      <c r="D341" s="29" t="s">
        <v>96</v>
      </c>
      <c r="E341" s="29" t="s">
        <v>213</v>
      </c>
      <c r="F341" s="95">
        <f>3+5+2+190-24.6</f>
        <v>175.4</v>
      </c>
      <c r="G341" s="95">
        <v>63.02552</v>
      </c>
    </row>
    <row r="342" spans="1:7" s="78" customFormat="1" ht="45" customHeight="1">
      <c r="A342" s="120"/>
      <c r="B342" s="274" t="s">
        <v>216</v>
      </c>
      <c r="C342" s="91" t="s">
        <v>217</v>
      </c>
      <c r="D342" s="91"/>
      <c r="E342" s="91"/>
      <c r="F342" s="105">
        <f>F344</f>
        <v>336.6</v>
      </c>
      <c r="G342" s="105">
        <f>G344</f>
        <v>336.6</v>
      </c>
    </row>
    <row r="343" spans="1:7" s="78" customFormat="1" ht="15" customHeight="1">
      <c r="A343" s="119"/>
      <c r="B343" s="278" t="s">
        <v>218</v>
      </c>
      <c r="C343" s="29" t="s">
        <v>217</v>
      </c>
      <c r="D343" s="29" t="s">
        <v>219</v>
      </c>
      <c r="E343" s="29"/>
      <c r="F343" s="95">
        <f aca="true" t="shared" si="42" ref="F343:G348">F344</f>
        <v>336.6</v>
      </c>
      <c r="G343" s="95">
        <f t="shared" si="42"/>
        <v>336.6</v>
      </c>
    </row>
    <row r="344" spans="1:7" s="78" customFormat="1" ht="15" customHeight="1">
      <c r="A344" s="119"/>
      <c r="B344" s="278" t="s">
        <v>220</v>
      </c>
      <c r="C344" s="29" t="s">
        <v>217</v>
      </c>
      <c r="D344" s="29" t="s">
        <v>221</v>
      </c>
      <c r="E344" s="29"/>
      <c r="F344" s="95">
        <f t="shared" si="42"/>
        <v>336.6</v>
      </c>
      <c r="G344" s="95">
        <f t="shared" si="42"/>
        <v>336.6</v>
      </c>
    </row>
    <row r="345" spans="1:7" s="78" customFormat="1" ht="45" customHeight="1">
      <c r="A345" s="119"/>
      <c r="B345" s="273" t="s">
        <v>8</v>
      </c>
      <c r="C345" s="29" t="s">
        <v>217</v>
      </c>
      <c r="D345" s="29" t="s">
        <v>221</v>
      </c>
      <c r="E345" s="29" t="s">
        <v>213</v>
      </c>
      <c r="F345" s="95">
        <v>336.6</v>
      </c>
      <c r="G345" s="95">
        <v>336.6</v>
      </c>
    </row>
    <row r="346" spans="1:7" s="78" customFormat="1" ht="75" customHeight="1" hidden="1">
      <c r="A346" s="120"/>
      <c r="B346" s="274" t="s">
        <v>222</v>
      </c>
      <c r="C346" s="91" t="s">
        <v>223</v>
      </c>
      <c r="D346" s="91"/>
      <c r="E346" s="91"/>
      <c r="F346" s="105">
        <f>F348</f>
        <v>0</v>
      </c>
      <c r="G346" s="105">
        <f>G348</f>
        <v>0</v>
      </c>
    </row>
    <row r="347" spans="1:7" s="78" customFormat="1" ht="15" customHeight="1" hidden="1">
      <c r="A347" s="119"/>
      <c r="B347" s="278" t="s">
        <v>218</v>
      </c>
      <c r="C347" s="29" t="s">
        <v>223</v>
      </c>
      <c r="D347" s="29" t="s">
        <v>219</v>
      </c>
      <c r="E347" s="29"/>
      <c r="F347" s="95">
        <f t="shared" si="42"/>
        <v>0</v>
      </c>
      <c r="G347" s="95">
        <f t="shared" si="42"/>
        <v>0</v>
      </c>
    </row>
    <row r="348" spans="1:7" s="78" customFormat="1" ht="15" customHeight="1" hidden="1">
      <c r="A348" s="119"/>
      <c r="B348" s="278" t="s">
        <v>220</v>
      </c>
      <c r="C348" s="29" t="s">
        <v>223</v>
      </c>
      <c r="D348" s="29" t="s">
        <v>221</v>
      </c>
      <c r="E348" s="29"/>
      <c r="F348" s="95">
        <f t="shared" si="42"/>
        <v>0</v>
      </c>
      <c r="G348" s="95">
        <f t="shared" si="42"/>
        <v>0</v>
      </c>
    </row>
    <row r="349" spans="1:7" s="78" customFormat="1" ht="45" customHeight="1" hidden="1">
      <c r="A349" s="119"/>
      <c r="B349" s="273" t="s">
        <v>8</v>
      </c>
      <c r="C349" s="29" t="s">
        <v>223</v>
      </c>
      <c r="D349" s="29" t="s">
        <v>221</v>
      </c>
      <c r="E349" s="29" t="s">
        <v>213</v>
      </c>
      <c r="F349" s="95">
        <f>213+4.4-217.4</f>
        <v>0</v>
      </c>
      <c r="G349" s="95">
        <f>213+4.4-217.4</f>
        <v>0</v>
      </c>
    </row>
    <row r="350" spans="1:7" s="78" customFormat="1" ht="45" customHeight="1">
      <c r="A350" s="120"/>
      <c r="B350" s="274" t="s">
        <v>226</v>
      </c>
      <c r="C350" s="91" t="s">
        <v>227</v>
      </c>
      <c r="D350" s="91"/>
      <c r="E350" s="91"/>
      <c r="F350" s="105">
        <f>F352</f>
        <v>276.304</v>
      </c>
      <c r="G350" s="105">
        <f>G352</f>
        <v>276.304</v>
      </c>
    </row>
    <row r="351" spans="1:7" s="78" customFormat="1" ht="15" customHeight="1">
      <c r="A351" s="119"/>
      <c r="B351" s="278" t="s">
        <v>218</v>
      </c>
      <c r="C351" s="29" t="s">
        <v>227</v>
      </c>
      <c r="D351" s="29" t="s">
        <v>219</v>
      </c>
      <c r="E351" s="29"/>
      <c r="F351" s="95">
        <f>F352</f>
        <v>276.304</v>
      </c>
      <c r="G351" s="95">
        <f>G352</f>
        <v>276.304</v>
      </c>
    </row>
    <row r="352" spans="1:7" s="78" customFormat="1" ht="15" customHeight="1">
      <c r="A352" s="119"/>
      <c r="B352" s="278" t="s">
        <v>220</v>
      </c>
      <c r="C352" s="29" t="s">
        <v>227</v>
      </c>
      <c r="D352" s="29" t="s">
        <v>221</v>
      </c>
      <c r="E352" s="29"/>
      <c r="F352" s="95">
        <f>F353</f>
        <v>276.304</v>
      </c>
      <c r="G352" s="95">
        <f>G353</f>
        <v>276.304</v>
      </c>
    </row>
    <row r="353" spans="1:7" s="78" customFormat="1" ht="30" customHeight="1">
      <c r="A353" s="119"/>
      <c r="B353" s="273" t="s">
        <v>228</v>
      </c>
      <c r="C353" s="29" t="s">
        <v>227</v>
      </c>
      <c r="D353" s="29" t="s">
        <v>221</v>
      </c>
      <c r="E353" s="29" t="s">
        <v>229</v>
      </c>
      <c r="F353" s="95">
        <v>276.304</v>
      </c>
      <c r="G353" s="95">
        <v>276.304</v>
      </c>
    </row>
    <row r="354" spans="1:7" s="78" customFormat="1" ht="45" customHeight="1">
      <c r="A354" s="120"/>
      <c r="B354" s="274" t="s">
        <v>224</v>
      </c>
      <c r="C354" s="91" t="s">
        <v>225</v>
      </c>
      <c r="D354" s="91"/>
      <c r="E354" s="91"/>
      <c r="F354" s="105">
        <f>F356</f>
        <v>42.76</v>
      </c>
      <c r="G354" s="105">
        <f>G356</f>
        <v>42.76</v>
      </c>
    </row>
    <row r="355" spans="1:7" s="78" customFormat="1" ht="15" customHeight="1">
      <c r="A355" s="119"/>
      <c r="B355" s="278" t="s">
        <v>218</v>
      </c>
      <c r="C355" s="29" t="s">
        <v>225</v>
      </c>
      <c r="D355" s="29" t="s">
        <v>219</v>
      </c>
      <c r="E355" s="29"/>
      <c r="F355" s="95">
        <f>F356</f>
        <v>42.76</v>
      </c>
      <c r="G355" s="95">
        <f>G356</f>
        <v>42.76</v>
      </c>
    </row>
    <row r="356" spans="1:7" s="78" customFormat="1" ht="15" customHeight="1">
      <c r="A356" s="119"/>
      <c r="B356" s="278" t="s">
        <v>220</v>
      </c>
      <c r="C356" s="29" t="s">
        <v>225</v>
      </c>
      <c r="D356" s="29" t="s">
        <v>221</v>
      </c>
      <c r="E356" s="29"/>
      <c r="F356" s="95">
        <f>F357</f>
        <v>42.76</v>
      </c>
      <c r="G356" s="95">
        <f>G357</f>
        <v>42.76</v>
      </c>
    </row>
    <row r="357" spans="1:7" s="78" customFormat="1" ht="45" customHeight="1">
      <c r="A357" s="119"/>
      <c r="B357" s="273" t="s">
        <v>8</v>
      </c>
      <c r="C357" s="29" t="s">
        <v>225</v>
      </c>
      <c r="D357" s="29" t="s">
        <v>221</v>
      </c>
      <c r="E357" s="29" t="s">
        <v>213</v>
      </c>
      <c r="F357" s="95">
        <v>42.76</v>
      </c>
      <c r="G357" s="95">
        <v>42.76</v>
      </c>
    </row>
    <row r="358" spans="1:7" s="78" customFormat="1" ht="60" customHeight="1">
      <c r="A358" s="120"/>
      <c r="B358" s="282" t="s">
        <v>474</v>
      </c>
      <c r="C358" s="101" t="s">
        <v>230</v>
      </c>
      <c r="D358" s="91"/>
      <c r="E358" s="91"/>
      <c r="F358" s="105">
        <f>F359</f>
        <v>7.04</v>
      </c>
      <c r="G358" s="105">
        <f>G359</f>
        <v>7.04</v>
      </c>
    </row>
    <row r="359" spans="1:7" s="78" customFormat="1" ht="30" customHeight="1">
      <c r="A359" s="119"/>
      <c r="B359" s="273" t="s">
        <v>53</v>
      </c>
      <c r="C359" s="30" t="s">
        <v>230</v>
      </c>
      <c r="D359" s="29" t="s">
        <v>72</v>
      </c>
      <c r="E359" s="29"/>
      <c r="F359" s="95">
        <f>F360</f>
        <v>7.04</v>
      </c>
      <c r="G359" s="95">
        <f>G360</f>
        <v>7.04</v>
      </c>
    </row>
    <row r="360" spans="1:7" s="78" customFormat="1" ht="30" customHeight="1">
      <c r="A360" s="119"/>
      <c r="B360" s="273" t="s">
        <v>54</v>
      </c>
      <c r="C360" s="30" t="s">
        <v>230</v>
      </c>
      <c r="D360" s="29" t="s">
        <v>55</v>
      </c>
      <c r="E360" s="29"/>
      <c r="F360" s="95">
        <f aca="true" t="shared" si="43" ref="F360:G366">F361</f>
        <v>7.04</v>
      </c>
      <c r="G360" s="95">
        <f t="shared" si="43"/>
        <v>7.04</v>
      </c>
    </row>
    <row r="361" spans="1:7" s="78" customFormat="1" ht="30" customHeight="1">
      <c r="A361" s="119"/>
      <c r="B361" s="273" t="s">
        <v>113</v>
      </c>
      <c r="C361" s="30" t="s">
        <v>230</v>
      </c>
      <c r="D361" s="29" t="s">
        <v>55</v>
      </c>
      <c r="E361" s="29" t="s">
        <v>114</v>
      </c>
      <c r="F361" s="95">
        <f>7.1-0.06</f>
        <v>7.04</v>
      </c>
      <c r="G361" s="95">
        <f>7.1-0.06</f>
        <v>7.04</v>
      </c>
    </row>
    <row r="362" spans="1:7" s="78" customFormat="1" ht="30" customHeight="1" hidden="1">
      <c r="A362" s="326"/>
      <c r="B362" s="327" t="s">
        <v>231</v>
      </c>
      <c r="C362" s="328" t="s">
        <v>232</v>
      </c>
      <c r="D362" s="328"/>
      <c r="E362" s="328"/>
      <c r="F362" s="330">
        <f t="shared" si="43"/>
        <v>0</v>
      </c>
      <c r="G362" s="330">
        <f t="shared" si="43"/>
        <v>0</v>
      </c>
    </row>
    <row r="363" spans="1:7" s="78" customFormat="1" ht="15" customHeight="1" hidden="1">
      <c r="A363" s="119"/>
      <c r="B363" s="273" t="s">
        <v>207</v>
      </c>
      <c r="C363" s="29" t="s">
        <v>233</v>
      </c>
      <c r="D363" s="29"/>
      <c r="E363" s="29"/>
      <c r="F363" s="95">
        <f t="shared" si="43"/>
        <v>0</v>
      </c>
      <c r="G363" s="95">
        <f t="shared" si="43"/>
        <v>0</v>
      </c>
    </row>
    <row r="364" spans="1:7" s="78" customFormat="1" ht="30" customHeight="1" hidden="1">
      <c r="A364" s="136"/>
      <c r="B364" s="291" t="s">
        <v>234</v>
      </c>
      <c r="C364" s="137" t="s">
        <v>235</v>
      </c>
      <c r="D364" s="137"/>
      <c r="E364" s="137"/>
      <c r="F364" s="138">
        <f t="shared" si="43"/>
        <v>0</v>
      </c>
      <c r="G364" s="138">
        <f t="shared" si="43"/>
        <v>0</v>
      </c>
    </row>
    <row r="365" spans="1:7" s="78" customFormat="1" ht="60" customHeight="1" hidden="1">
      <c r="A365" s="119"/>
      <c r="B365" s="273" t="s">
        <v>88</v>
      </c>
      <c r="C365" s="29" t="s">
        <v>235</v>
      </c>
      <c r="D365" s="29" t="s">
        <v>89</v>
      </c>
      <c r="E365" s="29"/>
      <c r="F365" s="95">
        <f t="shared" si="43"/>
        <v>0</v>
      </c>
      <c r="G365" s="95">
        <f t="shared" si="43"/>
        <v>0</v>
      </c>
    </row>
    <row r="366" spans="1:7" s="78" customFormat="1" ht="30" customHeight="1" hidden="1">
      <c r="A366" s="119"/>
      <c r="B366" s="273" t="s">
        <v>211</v>
      </c>
      <c r="C366" s="29" t="s">
        <v>235</v>
      </c>
      <c r="D366" s="29" t="s">
        <v>212</v>
      </c>
      <c r="E366" s="29"/>
      <c r="F366" s="95">
        <f t="shared" si="43"/>
        <v>0</v>
      </c>
      <c r="G366" s="95">
        <f t="shared" si="43"/>
        <v>0</v>
      </c>
    </row>
    <row r="367" spans="1:7" s="78" customFormat="1" ht="45" customHeight="1" hidden="1">
      <c r="A367" s="119"/>
      <c r="B367" s="273" t="s">
        <v>214</v>
      </c>
      <c r="C367" s="29" t="s">
        <v>235</v>
      </c>
      <c r="D367" s="29" t="s">
        <v>212</v>
      </c>
      <c r="E367" s="29" t="s">
        <v>215</v>
      </c>
      <c r="F367" s="95">
        <v>0</v>
      </c>
      <c r="G367" s="95">
        <v>0</v>
      </c>
    </row>
    <row r="368" spans="1:7" s="78" customFormat="1" ht="45" customHeight="1">
      <c r="A368" s="326"/>
      <c r="B368" s="327" t="s">
        <v>236</v>
      </c>
      <c r="C368" s="328" t="s">
        <v>237</v>
      </c>
      <c r="D368" s="329"/>
      <c r="E368" s="329"/>
      <c r="F368" s="330">
        <f aca="true" t="shared" si="44" ref="F368:G372">F369</f>
        <v>2008.4579999999999</v>
      </c>
      <c r="G368" s="330">
        <f t="shared" si="44"/>
        <v>1933.38585</v>
      </c>
    </row>
    <row r="369" spans="1:7" s="78" customFormat="1" ht="15" customHeight="1">
      <c r="A369" s="119"/>
      <c r="B369" s="273" t="s">
        <v>207</v>
      </c>
      <c r="C369" s="29" t="s">
        <v>238</v>
      </c>
      <c r="D369" s="30"/>
      <c r="E369" s="30"/>
      <c r="F369" s="95">
        <f t="shared" si="44"/>
        <v>2008.4579999999999</v>
      </c>
      <c r="G369" s="95">
        <f t="shared" si="44"/>
        <v>1933.38585</v>
      </c>
    </row>
    <row r="370" spans="1:7" s="78" customFormat="1" ht="15" customHeight="1">
      <c r="A370" s="136"/>
      <c r="B370" s="291" t="s">
        <v>239</v>
      </c>
      <c r="C370" s="137" t="s">
        <v>240</v>
      </c>
      <c r="D370" s="144"/>
      <c r="E370" s="144"/>
      <c r="F370" s="138">
        <f t="shared" si="44"/>
        <v>2008.4579999999999</v>
      </c>
      <c r="G370" s="138">
        <f t="shared" si="44"/>
        <v>1933.38585</v>
      </c>
    </row>
    <row r="371" spans="1:7" s="78" customFormat="1" ht="60" customHeight="1">
      <c r="A371" s="119"/>
      <c r="B371" s="273" t="s">
        <v>88</v>
      </c>
      <c r="C371" s="29" t="s">
        <v>240</v>
      </c>
      <c r="D371" s="30">
        <v>100</v>
      </c>
      <c r="E371" s="30"/>
      <c r="F371" s="95">
        <f t="shared" si="44"/>
        <v>2008.4579999999999</v>
      </c>
      <c r="G371" s="95">
        <f t="shared" si="44"/>
        <v>1933.38585</v>
      </c>
    </row>
    <row r="372" spans="1:7" s="78" customFormat="1" ht="30" customHeight="1">
      <c r="A372" s="119"/>
      <c r="B372" s="273" t="s">
        <v>211</v>
      </c>
      <c r="C372" s="29" t="s">
        <v>240</v>
      </c>
      <c r="D372" s="29" t="s">
        <v>212</v>
      </c>
      <c r="E372" s="30"/>
      <c r="F372" s="95">
        <f t="shared" si="44"/>
        <v>2008.4579999999999</v>
      </c>
      <c r="G372" s="95">
        <f t="shared" si="44"/>
        <v>1933.38585</v>
      </c>
    </row>
    <row r="373" spans="1:7" s="78" customFormat="1" ht="45" customHeight="1">
      <c r="A373" s="119"/>
      <c r="B373" s="273" t="s">
        <v>8</v>
      </c>
      <c r="C373" s="29" t="s">
        <v>240</v>
      </c>
      <c r="D373" s="29" t="s">
        <v>212</v>
      </c>
      <c r="E373" s="29" t="s">
        <v>213</v>
      </c>
      <c r="F373" s="95">
        <f>1356.032+544.376+108.05</f>
        <v>2008.4579999999999</v>
      </c>
      <c r="G373" s="95">
        <v>1933.38585</v>
      </c>
    </row>
    <row r="374" spans="1:7" s="78" customFormat="1" ht="30" customHeight="1">
      <c r="A374" s="86">
        <v>16</v>
      </c>
      <c r="B374" s="281" t="s">
        <v>241</v>
      </c>
      <c r="C374" s="88" t="s">
        <v>242</v>
      </c>
      <c r="D374" s="121"/>
      <c r="E374" s="102"/>
      <c r="F374" s="89">
        <f aca="true" t="shared" si="45" ref="F374:G376">F375</f>
        <v>155.6</v>
      </c>
      <c r="G374" s="89">
        <f t="shared" si="45"/>
        <v>29.0025</v>
      </c>
    </row>
    <row r="375" spans="1:7" s="78" customFormat="1" ht="15" customHeight="1">
      <c r="A375" s="122"/>
      <c r="B375" s="273" t="s">
        <v>207</v>
      </c>
      <c r="C375" s="30" t="s">
        <v>243</v>
      </c>
      <c r="D375" s="33"/>
      <c r="E375" s="29"/>
      <c r="F375" s="94">
        <f t="shared" si="45"/>
        <v>155.6</v>
      </c>
      <c r="G375" s="94">
        <f t="shared" si="45"/>
        <v>29.0025</v>
      </c>
    </row>
    <row r="376" spans="1:7" s="78" customFormat="1" ht="15" customHeight="1">
      <c r="A376" s="122"/>
      <c r="B376" s="273" t="s">
        <v>207</v>
      </c>
      <c r="C376" s="30" t="s">
        <v>244</v>
      </c>
      <c r="D376" s="33"/>
      <c r="E376" s="29"/>
      <c r="F376" s="94">
        <f t="shared" si="45"/>
        <v>155.6</v>
      </c>
      <c r="G376" s="94">
        <f t="shared" si="45"/>
        <v>29.0025</v>
      </c>
    </row>
    <row r="377" spans="1:7" s="78" customFormat="1" ht="15" customHeight="1">
      <c r="A377" s="268"/>
      <c r="B377" s="291" t="s">
        <v>245</v>
      </c>
      <c r="C377" s="137" t="s">
        <v>246</v>
      </c>
      <c r="D377" s="331"/>
      <c r="E377" s="137"/>
      <c r="F377" s="332">
        <f>F378+F382+F384</f>
        <v>155.6</v>
      </c>
      <c r="G377" s="332">
        <f>G378+G382+G384</f>
        <v>29.0025</v>
      </c>
    </row>
    <row r="378" spans="1:7" s="78" customFormat="1" ht="30" customHeight="1">
      <c r="A378" s="122"/>
      <c r="B378" s="273" t="s">
        <v>53</v>
      </c>
      <c r="C378" s="29" t="s">
        <v>246</v>
      </c>
      <c r="D378" s="33" t="s">
        <v>72</v>
      </c>
      <c r="E378" s="29"/>
      <c r="F378" s="94">
        <f>F379</f>
        <v>123.6</v>
      </c>
      <c r="G378" s="94">
        <f>G379</f>
        <v>0</v>
      </c>
    </row>
    <row r="379" spans="1:7" s="78" customFormat="1" ht="30" customHeight="1">
      <c r="A379" s="119"/>
      <c r="B379" s="273" t="s">
        <v>54</v>
      </c>
      <c r="C379" s="29" t="s">
        <v>246</v>
      </c>
      <c r="D379" s="33" t="s">
        <v>55</v>
      </c>
      <c r="E379" s="29"/>
      <c r="F379" s="95">
        <f>F380</f>
        <v>123.6</v>
      </c>
      <c r="G379" s="95">
        <f>G380</f>
        <v>0</v>
      </c>
    </row>
    <row r="380" spans="1:7" s="78" customFormat="1" ht="15" customHeight="1">
      <c r="A380" s="119"/>
      <c r="B380" s="273" t="s">
        <v>182</v>
      </c>
      <c r="C380" s="29" t="s">
        <v>246</v>
      </c>
      <c r="D380" s="29" t="s">
        <v>55</v>
      </c>
      <c r="E380" s="29" t="s">
        <v>183</v>
      </c>
      <c r="F380" s="95">
        <f>100+23.6</f>
        <v>123.6</v>
      </c>
      <c r="G380" s="95">
        <v>0</v>
      </c>
    </row>
    <row r="381" spans="1:7" s="78" customFormat="1" ht="15" customHeight="1">
      <c r="A381" s="119"/>
      <c r="B381" s="273" t="s">
        <v>93</v>
      </c>
      <c r="C381" s="29" t="s">
        <v>246</v>
      </c>
      <c r="D381" s="29" t="s">
        <v>94</v>
      </c>
      <c r="E381" s="29"/>
      <c r="F381" s="95">
        <f>F382+F384</f>
        <v>32</v>
      </c>
      <c r="G381" s="95">
        <f>G382+G384</f>
        <v>29.0025</v>
      </c>
    </row>
    <row r="382" spans="1:7" s="78" customFormat="1" ht="15" customHeight="1">
      <c r="A382" s="119"/>
      <c r="B382" s="273" t="s">
        <v>247</v>
      </c>
      <c r="C382" s="29" t="s">
        <v>246</v>
      </c>
      <c r="D382" s="29" t="s">
        <v>248</v>
      </c>
      <c r="E382" s="29"/>
      <c r="F382" s="95">
        <f>F383</f>
        <v>1</v>
      </c>
      <c r="G382" s="95">
        <f>G383</f>
        <v>0</v>
      </c>
    </row>
    <row r="383" spans="1:7" s="78" customFormat="1" ht="15" customHeight="1">
      <c r="A383" s="119"/>
      <c r="B383" s="273" t="s">
        <v>182</v>
      </c>
      <c r="C383" s="29" t="s">
        <v>246</v>
      </c>
      <c r="D383" s="29" t="s">
        <v>248</v>
      </c>
      <c r="E383" s="29" t="s">
        <v>183</v>
      </c>
      <c r="F383" s="95">
        <f>24.6-23.6</f>
        <v>1</v>
      </c>
      <c r="G383" s="95">
        <v>0</v>
      </c>
    </row>
    <row r="384" spans="1:7" s="78" customFormat="1" ht="15" customHeight="1">
      <c r="A384" s="119"/>
      <c r="B384" s="273" t="s">
        <v>95</v>
      </c>
      <c r="C384" s="29" t="s">
        <v>246</v>
      </c>
      <c r="D384" s="29" t="s">
        <v>96</v>
      </c>
      <c r="E384" s="29"/>
      <c r="F384" s="95">
        <f>F385</f>
        <v>31</v>
      </c>
      <c r="G384" s="95">
        <f>G385</f>
        <v>29.0025</v>
      </c>
    </row>
    <row r="385" spans="1:7" s="78" customFormat="1" ht="15" customHeight="1">
      <c r="A385" s="119"/>
      <c r="B385" s="273" t="s">
        <v>182</v>
      </c>
      <c r="C385" s="29" t="s">
        <v>246</v>
      </c>
      <c r="D385" s="29" t="s">
        <v>96</v>
      </c>
      <c r="E385" s="29" t="s">
        <v>183</v>
      </c>
      <c r="F385" s="95">
        <v>31</v>
      </c>
      <c r="G385" s="95">
        <v>29.0025</v>
      </c>
    </row>
    <row r="386" spans="1:7" s="78" customFormat="1" ht="30" customHeight="1" hidden="1">
      <c r="A386" s="86"/>
      <c r="B386" s="281" t="s">
        <v>249</v>
      </c>
      <c r="C386" s="88" t="s">
        <v>250</v>
      </c>
      <c r="D386" s="121"/>
      <c r="E386" s="102"/>
      <c r="F386" s="89">
        <f>F387</f>
        <v>0</v>
      </c>
      <c r="G386" s="89">
        <f>G387</f>
        <v>0</v>
      </c>
    </row>
    <row r="387" spans="1:7" s="78" customFormat="1" ht="15" customHeight="1" hidden="1">
      <c r="A387" s="122"/>
      <c r="B387" s="273" t="s">
        <v>207</v>
      </c>
      <c r="C387" s="29" t="s">
        <v>385</v>
      </c>
      <c r="D387" s="33"/>
      <c r="E387" s="29"/>
      <c r="F387" s="123">
        <f>F389</f>
        <v>0</v>
      </c>
      <c r="G387" s="123">
        <f>G389</f>
        <v>0</v>
      </c>
    </row>
    <row r="388" spans="1:7" s="78" customFormat="1" ht="15" customHeight="1" hidden="1">
      <c r="A388" s="122"/>
      <c r="B388" s="273" t="s">
        <v>207</v>
      </c>
      <c r="C388" s="29" t="s">
        <v>251</v>
      </c>
      <c r="D388" s="33"/>
      <c r="E388" s="29"/>
      <c r="F388" s="123">
        <f>F389</f>
        <v>0</v>
      </c>
      <c r="G388" s="123">
        <f>G389</f>
        <v>0</v>
      </c>
    </row>
    <row r="389" spans="1:7" s="78" customFormat="1" ht="30" customHeight="1" hidden="1">
      <c r="A389" s="136"/>
      <c r="B389" s="291" t="s">
        <v>86</v>
      </c>
      <c r="C389" s="137" t="s">
        <v>252</v>
      </c>
      <c r="D389" s="331"/>
      <c r="E389" s="137"/>
      <c r="F389" s="138">
        <f>F390+F393+F397</f>
        <v>0</v>
      </c>
      <c r="G389" s="138">
        <f>G390+G393+G397</f>
        <v>0</v>
      </c>
    </row>
    <row r="390" spans="1:7" s="78" customFormat="1" ht="60" customHeight="1" hidden="1">
      <c r="A390" s="119"/>
      <c r="B390" s="273" t="s">
        <v>88</v>
      </c>
      <c r="C390" s="29" t="s">
        <v>252</v>
      </c>
      <c r="D390" s="33" t="s">
        <v>89</v>
      </c>
      <c r="E390" s="29"/>
      <c r="F390" s="95">
        <f>F391</f>
        <v>0</v>
      </c>
      <c r="G390" s="95">
        <f>G391</f>
        <v>0</v>
      </c>
    </row>
    <row r="391" spans="1:7" s="78" customFormat="1" ht="15" customHeight="1" hidden="1">
      <c r="A391" s="119"/>
      <c r="B391" s="273" t="s">
        <v>90</v>
      </c>
      <c r="C391" s="29" t="s">
        <v>252</v>
      </c>
      <c r="D391" s="29" t="s">
        <v>97</v>
      </c>
      <c r="E391" s="30"/>
      <c r="F391" s="95">
        <f>F392</f>
        <v>0</v>
      </c>
      <c r="G391" s="95">
        <f>G392</f>
        <v>0</v>
      </c>
    </row>
    <row r="392" spans="1:7" s="78" customFormat="1" ht="15" customHeight="1" hidden="1">
      <c r="A392" s="119"/>
      <c r="B392" s="273" t="s">
        <v>253</v>
      </c>
      <c r="C392" s="29" t="s">
        <v>252</v>
      </c>
      <c r="D392" s="29" t="s">
        <v>97</v>
      </c>
      <c r="E392" s="29" t="s">
        <v>254</v>
      </c>
      <c r="F392" s="95">
        <v>0</v>
      </c>
      <c r="G392" s="95">
        <v>0</v>
      </c>
    </row>
    <row r="393" spans="1:7" s="78" customFormat="1" ht="30" customHeight="1" hidden="1">
      <c r="A393" s="119"/>
      <c r="B393" s="273" t="s">
        <v>53</v>
      </c>
      <c r="C393" s="29" t="s">
        <v>252</v>
      </c>
      <c r="D393" s="29" t="s">
        <v>72</v>
      </c>
      <c r="E393" s="29"/>
      <c r="F393" s="95">
        <f>F394</f>
        <v>0</v>
      </c>
      <c r="G393" s="95">
        <f>G394</f>
        <v>0</v>
      </c>
    </row>
    <row r="394" spans="1:7" s="78" customFormat="1" ht="30" customHeight="1" hidden="1">
      <c r="A394" s="119"/>
      <c r="B394" s="273" t="s">
        <v>54</v>
      </c>
      <c r="C394" s="29" t="s">
        <v>252</v>
      </c>
      <c r="D394" s="29" t="s">
        <v>55</v>
      </c>
      <c r="E394" s="30"/>
      <c r="F394" s="95">
        <f>F395</f>
        <v>0</v>
      </c>
      <c r="G394" s="95">
        <f>G395</f>
        <v>0</v>
      </c>
    </row>
    <row r="395" spans="1:7" s="78" customFormat="1" ht="15" customHeight="1" hidden="1">
      <c r="A395" s="119"/>
      <c r="B395" s="273" t="s">
        <v>253</v>
      </c>
      <c r="C395" s="29" t="s">
        <v>252</v>
      </c>
      <c r="D395" s="29" t="s">
        <v>55</v>
      </c>
      <c r="E395" s="29" t="s">
        <v>254</v>
      </c>
      <c r="F395" s="95">
        <v>0</v>
      </c>
      <c r="G395" s="95">
        <v>0</v>
      </c>
    </row>
    <row r="396" spans="1:7" s="78" customFormat="1" ht="15" customHeight="1" hidden="1">
      <c r="A396" s="119"/>
      <c r="B396" s="273" t="s">
        <v>93</v>
      </c>
      <c r="C396" s="29" t="s">
        <v>252</v>
      </c>
      <c r="D396" s="29" t="s">
        <v>94</v>
      </c>
      <c r="E396" s="29"/>
      <c r="F396" s="95">
        <f>F397</f>
        <v>0</v>
      </c>
      <c r="G396" s="95">
        <f>G397</f>
        <v>0</v>
      </c>
    </row>
    <row r="397" spans="1:7" s="78" customFormat="1" ht="15" customHeight="1" hidden="1">
      <c r="A397" s="119"/>
      <c r="B397" s="273" t="s">
        <v>95</v>
      </c>
      <c r="C397" s="29" t="s">
        <v>252</v>
      </c>
      <c r="D397" s="29" t="s">
        <v>96</v>
      </c>
      <c r="E397" s="30"/>
      <c r="F397" s="95">
        <f>F398</f>
        <v>0</v>
      </c>
      <c r="G397" s="95">
        <f>G398</f>
        <v>0</v>
      </c>
    </row>
    <row r="398" spans="1:7" s="78" customFormat="1" ht="15" customHeight="1" hidden="1">
      <c r="A398" s="119"/>
      <c r="B398" s="273" t="s">
        <v>253</v>
      </c>
      <c r="C398" s="29" t="s">
        <v>252</v>
      </c>
      <c r="D398" s="29" t="s">
        <v>96</v>
      </c>
      <c r="E398" s="29" t="s">
        <v>254</v>
      </c>
      <c r="F398" s="95">
        <v>0</v>
      </c>
      <c r="G398" s="95">
        <v>0</v>
      </c>
    </row>
    <row r="399" spans="1:7" s="78" customFormat="1" ht="45" customHeight="1">
      <c r="A399" s="86">
        <v>17</v>
      </c>
      <c r="B399" s="292" t="s">
        <v>441</v>
      </c>
      <c r="C399" s="115" t="s">
        <v>255</v>
      </c>
      <c r="D399" s="110"/>
      <c r="E399" s="110"/>
      <c r="F399" s="89">
        <f>F400</f>
        <v>12190.65474</v>
      </c>
      <c r="G399" s="89">
        <f>G400</f>
        <v>11515.432319999998</v>
      </c>
    </row>
    <row r="400" spans="1:7" s="78" customFormat="1" ht="15" customHeight="1">
      <c r="A400" s="122"/>
      <c r="B400" s="273" t="s">
        <v>207</v>
      </c>
      <c r="C400" s="33" t="s">
        <v>256</v>
      </c>
      <c r="D400" s="30"/>
      <c r="E400" s="30"/>
      <c r="F400" s="94">
        <f>F401</f>
        <v>12190.65474</v>
      </c>
      <c r="G400" s="94">
        <f>G401</f>
        <v>11515.432319999998</v>
      </c>
    </row>
    <row r="401" spans="1:7" s="78" customFormat="1" ht="15" customHeight="1">
      <c r="A401" s="122"/>
      <c r="B401" s="273" t="s">
        <v>207</v>
      </c>
      <c r="C401" s="33" t="s">
        <v>257</v>
      </c>
      <c r="D401" s="30"/>
      <c r="E401" s="30"/>
      <c r="F401" s="94">
        <f>F402+F409+F413+F417+F421+F425+F429+F436+F440+F447+F454+F460+F464+F471+F476+F480+F484</f>
        <v>12190.65474</v>
      </c>
      <c r="G401" s="94">
        <f>G402+G409+G413+G417+G421+G425+G429+G436+G440+G447+G454+G460+G464+G471+G476+G480+G484</f>
        <v>11515.432319999998</v>
      </c>
    </row>
    <row r="402" spans="1:7" s="78" customFormat="1" ht="30" customHeight="1" hidden="1">
      <c r="A402" s="90"/>
      <c r="B402" s="282" t="s">
        <v>86</v>
      </c>
      <c r="C402" s="117" t="s">
        <v>258</v>
      </c>
      <c r="D402" s="101"/>
      <c r="E402" s="101"/>
      <c r="F402" s="93">
        <f>F403+F406</f>
        <v>0</v>
      </c>
      <c r="G402" s="93">
        <f>G403+G406</f>
        <v>0</v>
      </c>
    </row>
    <row r="403" spans="1:7" s="78" customFormat="1" ht="30" customHeight="1" hidden="1">
      <c r="A403" s="122"/>
      <c r="B403" s="273" t="s">
        <v>53</v>
      </c>
      <c r="C403" s="33" t="s">
        <v>258</v>
      </c>
      <c r="D403" s="30">
        <v>200</v>
      </c>
      <c r="E403" s="30"/>
      <c r="F403" s="94">
        <f>F404</f>
        <v>0</v>
      </c>
      <c r="G403" s="94">
        <f>G404</f>
        <v>0</v>
      </c>
    </row>
    <row r="404" spans="1:7" s="78" customFormat="1" ht="30" customHeight="1" hidden="1">
      <c r="A404" s="122"/>
      <c r="B404" s="273" t="s">
        <v>54</v>
      </c>
      <c r="C404" s="33" t="s">
        <v>258</v>
      </c>
      <c r="D404" s="30">
        <v>240</v>
      </c>
      <c r="E404" s="30"/>
      <c r="F404" s="94">
        <f>F405</f>
        <v>0</v>
      </c>
      <c r="G404" s="94">
        <f>G405</f>
        <v>0</v>
      </c>
    </row>
    <row r="405" spans="1:7" s="78" customFormat="1" ht="15" customHeight="1" hidden="1">
      <c r="A405" s="122"/>
      <c r="B405" s="273" t="s">
        <v>91</v>
      </c>
      <c r="C405" s="33" t="s">
        <v>258</v>
      </c>
      <c r="D405" s="30">
        <v>240</v>
      </c>
      <c r="E405" s="29" t="s">
        <v>92</v>
      </c>
      <c r="F405" s="94">
        <v>0</v>
      </c>
      <c r="G405" s="94">
        <v>0</v>
      </c>
    </row>
    <row r="406" spans="1:7" s="78" customFormat="1" ht="15" customHeight="1" hidden="1">
      <c r="A406" s="122"/>
      <c r="B406" s="273" t="s">
        <v>93</v>
      </c>
      <c r="C406" s="33" t="s">
        <v>258</v>
      </c>
      <c r="D406" s="30">
        <v>800</v>
      </c>
      <c r="E406" s="29"/>
      <c r="F406" s="94">
        <f>F407</f>
        <v>0</v>
      </c>
      <c r="G406" s="94">
        <f>G407</f>
        <v>0</v>
      </c>
    </row>
    <row r="407" spans="1:7" s="78" customFormat="1" ht="15" customHeight="1" hidden="1">
      <c r="A407" s="122"/>
      <c r="B407" s="273" t="s">
        <v>247</v>
      </c>
      <c r="C407" s="33" t="s">
        <v>258</v>
      </c>
      <c r="D407" s="30">
        <v>830</v>
      </c>
      <c r="E407" s="30"/>
      <c r="F407" s="94">
        <f>F408</f>
        <v>0</v>
      </c>
      <c r="G407" s="94">
        <f>G408</f>
        <v>0</v>
      </c>
    </row>
    <row r="408" spans="1:7" s="78" customFormat="1" ht="15" customHeight="1" hidden="1">
      <c r="A408" s="122"/>
      <c r="B408" s="273" t="s">
        <v>91</v>
      </c>
      <c r="C408" s="33" t="s">
        <v>258</v>
      </c>
      <c r="D408" s="30">
        <v>830</v>
      </c>
      <c r="E408" s="29" t="s">
        <v>92</v>
      </c>
      <c r="F408" s="94">
        <v>0</v>
      </c>
      <c r="G408" s="94">
        <v>0</v>
      </c>
    </row>
    <row r="409" spans="1:7" s="78" customFormat="1" ht="30" customHeight="1">
      <c r="A409" s="90"/>
      <c r="B409" s="282" t="s">
        <v>260</v>
      </c>
      <c r="C409" s="101" t="s">
        <v>261</v>
      </c>
      <c r="D409" s="101"/>
      <c r="E409" s="101"/>
      <c r="F409" s="105">
        <f>F411</f>
        <v>531</v>
      </c>
      <c r="G409" s="105">
        <f>G411</f>
        <v>530.712</v>
      </c>
    </row>
    <row r="410" spans="1:7" s="78" customFormat="1" ht="15" customHeight="1">
      <c r="A410" s="122"/>
      <c r="B410" s="273" t="s">
        <v>262</v>
      </c>
      <c r="C410" s="30" t="s">
        <v>261</v>
      </c>
      <c r="D410" s="30">
        <v>300</v>
      </c>
      <c r="E410" s="30"/>
      <c r="F410" s="95">
        <f>F411</f>
        <v>531</v>
      </c>
      <c r="G410" s="95">
        <f>G411</f>
        <v>530.712</v>
      </c>
    </row>
    <row r="411" spans="1:7" s="78" customFormat="1" ht="30" customHeight="1">
      <c r="A411" s="122"/>
      <c r="B411" s="273" t="s">
        <v>263</v>
      </c>
      <c r="C411" s="30" t="s">
        <v>261</v>
      </c>
      <c r="D411" s="29" t="s">
        <v>264</v>
      </c>
      <c r="E411" s="30"/>
      <c r="F411" s="95">
        <f>F412</f>
        <v>531</v>
      </c>
      <c r="G411" s="95">
        <f>G412</f>
        <v>530.712</v>
      </c>
    </row>
    <row r="412" spans="1:7" s="78" customFormat="1" ht="15" customHeight="1">
      <c r="A412" s="122"/>
      <c r="B412" s="273" t="s">
        <v>265</v>
      </c>
      <c r="C412" s="30" t="s">
        <v>261</v>
      </c>
      <c r="D412" s="29" t="s">
        <v>264</v>
      </c>
      <c r="E412" s="30">
        <v>1001</v>
      </c>
      <c r="F412" s="95">
        <v>531</v>
      </c>
      <c r="G412" s="95">
        <v>530.712</v>
      </c>
    </row>
    <row r="413" spans="1:7" s="78" customFormat="1" ht="15" customHeight="1">
      <c r="A413" s="90"/>
      <c r="B413" s="282" t="s">
        <v>540</v>
      </c>
      <c r="C413" s="117" t="s">
        <v>539</v>
      </c>
      <c r="D413" s="91"/>
      <c r="E413" s="91"/>
      <c r="F413" s="105">
        <f aca="true" t="shared" si="46" ref="F413:G415">F414</f>
        <v>6401.803</v>
      </c>
      <c r="G413" s="105">
        <f t="shared" si="46"/>
        <v>6401.80258</v>
      </c>
    </row>
    <row r="414" spans="1:7" s="78" customFormat="1" ht="30" customHeight="1">
      <c r="A414" s="122"/>
      <c r="B414" s="273" t="s">
        <v>53</v>
      </c>
      <c r="C414" s="33" t="s">
        <v>539</v>
      </c>
      <c r="D414" s="29" t="s">
        <v>72</v>
      </c>
      <c r="E414" s="29"/>
      <c r="F414" s="95">
        <f t="shared" si="46"/>
        <v>6401.803</v>
      </c>
      <c r="G414" s="95">
        <f t="shared" si="46"/>
        <v>6401.80258</v>
      </c>
    </row>
    <row r="415" spans="1:7" s="78" customFormat="1" ht="30" customHeight="1">
      <c r="A415" s="122"/>
      <c r="B415" s="273" t="s">
        <v>54</v>
      </c>
      <c r="C415" s="33" t="s">
        <v>539</v>
      </c>
      <c r="D415" s="29" t="s">
        <v>55</v>
      </c>
      <c r="E415" s="29"/>
      <c r="F415" s="95">
        <f t="shared" si="46"/>
        <v>6401.803</v>
      </c>
      <c r="G415" s="95">
        <f t="shared" si="46"/>
        <v>6401.80258</v>
      </c>
    </row>
    <row r="416" spans="1:7" s="78" customFormat="1" ht="15" customHeight="1">
      <c r="A416" s="122"/>
      <c r="B416" s="273" t="s">
        <v>137</v>
      </c>
      <c r="C416" s="33" t="s">
        <v>539</v>
      </c>
      <c r="D416" s="29" t="s">
        <v>55</v>
      </c>
      <c r="E416" s="29" t="s">
        <v>138</v>
      </c>
      <c r="F416" s="95">
        <v>6401.803</v>
      </c>
      <c r="G416" s="95">
        <v>6401.80258</v>
      </c>
    </row>
    <row r="417" spans="1:7" s="78" customFormat="1" ht="30" customHeight="1">
      <c r="A417" s="90"/>
      <c r="B417" s="282" t="s">
        <v>266</v>
      </c>
      <c r="C417" s="91" t="s">
        <v>267</v>
      </c>
      <c r="D417" s="101"/>
      <c r="E417" s="101"/>
      <c r="F417" s="105">
        <f>F419</f>
        <v>100</v>
      </c>
      <c r="G417" s="105">
        <f>G419</f>
        <v>0</v>
      </c>
    </row>
    <row r="418" spans="1:7" s="78" customFormat="1" ht="15" customHeight="1">
      <c r="A418" s="122"/>
      <c r="B418" s="273" t="s">
        <v>93</v>
      </c>
      <c r="C418" s="29" t="s">
        <v>267</v>
      </c>
      <c r="D418" s="30">
        <v>800</v>
      </c>
      <c r="E418" s="30"/>
      <c r="F418" s="95">
        <f aca="true" t="shared" si="47" ref="F418:G423">F419</f>
        <v>100</v>
      </c>
      <c r="G418" s="95">
        <f t="shared" si="47"/>
        <v>0</v>
      </c>
    </row>
    <row r="419" spans="1:7" s="78" customFormat="1" ht="15" customHeight="1">
      <c r="A419" s="122"/>
      <c r="B419" s="273" t="s">
        <v>268</v>
      </c>
      <c r="C419" s="29" t="s">
        <v>267</v>
      </c>
      <c r="D419" s="29" t="s">
        <v>269</v>
      </c>
      <c r="E419" s="30"/>
      <c r="F419" s="95">
        <f t="shared" si="47"/>
        <v>100</v>
      </c>
      <c r="G419" s="95">
        <f t="shared" si="47"/>
        <v>0</v>
      </c>
    </row>
    <row r="420" spans="1:7" s="78" customFormat="1" ht="15" customHeight="1">
      <c r="A420" s="122"/>
      <c r="B420" s="273" t="s">
        <v>270</v>
      </c>
      <c r="C420" s="29" t="s">
        <v>267</v>
      </c>
      <c r="D420" s="29" t="s">
        <v>269</v>
      </c>
      <c r="E420" s="29" t="s">
        <v>271</v>
      </c>
      <c r="F420" s="95">
        <v>100</v>
      </c>
      <c r="G420" s="95">
        <v>0</v>
      </c>
    </row>
    <row r="421" spans="1:7" s="78" customFormat="1" ht="15" customHeight="1">
      <c r="A421" s="90"/>
      <c r="B421" s="282" t="s">
        <v>272</v>
      </c>
      <c r="C421" s="117" t="s">
        <v>273</v>
      </c>
      <c r="D421" s="91"/>
      <c r="E421" s="91"/>
      <c r="F421" s="105">
        <f t="shared" si="47"/>
        <v>180</v>
      </c>
      <c r="G421" s="105">
        <f t="shared" si="47"/>
        <v>102.95</v>
      </c>
    </row>
    <row r="422" spans="1:7" s="78" customFormat="1" ht="30" customHeight="1">
      <c r="A422" s="122"/>
      <c r="B422" s="273" t="s">
        <v>53</v>
      </c>
      <c r="C422" s="33" t="s">
        <v>363</v>
      </c>
      <c r="D422" s="29" t="s">
        <v>72</v>
      </c>
      <c r="E422" s="29"/>
      <c r="F422" s="95">
        <f t="shared" si="47"/>
        <v>180</v>
      </c>
      <c r="G422" s="95">
        <f t="shared" si="47"/>
        <v>102.95</v>
      </c>
    </row>
    <row r="423" spans="1:7" s="78" customFormat="1" ht="30" customHeight="1">
      <c r="A423" s="122"/>
      <c r="B423" s="273" t="s">
        <v>54</v>
      </c>
      <c r="C423" s="33" t="s">
        <v>273</v>
      </c>
      <c r="D423" s="29" t="s">
        <v>55</v>
      </c>
      <c r="E423" s="29"/>
      <c r="F423" s="95">
        <f t="shared" si="47"/>
        <v>180</v>
      </c>
      <c r="G423" s="95">
        <f t="shared" si="47"/>
        <v>102.95</v>
      </c>
    </row>
    <row r="424" spans="1:7" s="78" customFormat="1" ht="15" customHeight="1">
      <c r="A424" s="122"/>
      <c r="B424" s="273" t="s">
        <v>171</v>
      </c>
      <c r="C424" s="33" t="s">
        <v>273</v>
      </c>
      <c r="D424" s="29" t="s">
        <v>55</v>
      </c>
      <c r="E424" s="29" t="s">
        <v>172</v>
      </c>
      <c r="F424" s="95">
        <v>180</v>
      </c>
      <c r="G424" s="95">
        <v>102.95</v>
      </c>
    </row>
    <row r="425" spans="1:7" s="78" customFormat="1" ht="30" customHeight="1" hidden="1">
      <c r="A425" s="100"/>
      <c r="B425" s="282" t="s">
        <v>173</v>
      </c>
      <c r="C425" s="91" t="s">
        <v>446</v>
      </c>
      <c r="D425" s="91"/>
      <c r="E425" s="91"/>
      <c r="F425" s="105">
        <f aca="true" t="shared" si="48" ref="F425:G427">F426</f>
        <v>0</v>
      </c>
      <c r="G425" s="105">
        <f t="shared" si="48"/>
        <v>0</v>
      </c>
    </row>
    <row r="426" spans="1:7" s="78" customFormat="1" ht="30" customHeight="1" hidden="1">
      <c r="A426" s="31"/>
      <c r="B426" s="280" t="s">
        <v>53</v>
      </c>
      <c r="C426" s="29" t="s">
        <v>446</v>
      </c>
      <c r="D426" s="29" t="s">
        <v>72</v>
      </c>
      <c r="E426" s="29"/>
      <c r="F426" s="95">
        <f t="shared" si="48"/>
        <v>0</v>
      </c>
      <c r="G426" s="95">
        <f t="shared" si="48"/>
        <v>0</v>
      </c>
    </row>
    <row r="427" spans="1:7" s="78" customFormat="1" ht="30" customHeight="1" hidden="1">
      <c r="A427" s="31"/>
      <c r="B427" s="273" t="s">
        <v>54</v>
      </c>
      <c r="C427" s="29" t="s">
        <v>446</v>
      </c>
      <c r="D427" s="29" t="s">
        <v>55</v>
      </c>
      <c r="E427" s="29"/>
      <c r="F427" s="95">
        <f t="shared" si="48"/>
        <v>0</v>
      </c>
      <c r="G427" s="95">
        <f t="shared" si="48"/>
        <v>0</v>
      </c>
    </row>
    <row r="428" spans="1:7" s="78" customFormat="1" ht="15" customHeight="1" hidden="1">
      <c r="A428" s="31"/>
      <c r="B428" s="273" t="s">
        <v>171</v>
      </c>
      <c r="C428" s="29" t="s">
        <v>446</v>
      </c>
      <c r="D428" s="29" t="s">
        <v>55</v>
      </c>
      <c r="E428" s="29" t="s">
        <v>172</v>
      </c>
      <c r="F428" s="95">
        <v>0</v>
      </c>
      <c r="G428" s="95">
        <v>0</v>
      </c>
    </row>
    <row r="429" spans="1:7" s="78" customFormat="1" ht="45" customHeight="1">
      <c r="A429" s="90"/>
      <c r="B429" s="282" t="s">
        <v>275</v>
      </c>
      <c r="C429" s="101" t="s">
        <v>274</v>
      </c>
      <c r="D429" s="91"/>
      <c r="E429" s="91"/>
      <c r="F429" s="105">
        <f>F430+F433</f>
        <v>1015.75</v>
      </c>
      <c r="G429" s="105">
        <f>G430+G433</f>
        <v>806.8</v>
      </c>
    </row>
    <row r="430" spans="1:7" s="78" customFormat="1" ht="30" customHeight="1">
      <c r="A430" s="122"/>
      <c r="B430" s="273" t="s">
        <v>53</v>
      </c>
      <c r="C430" s="30" t="s">
        <v>274</v>
      </c>
      <c r="D430" s="29" t="s">
        <v>72</v>
      </c>
      <c r="E430" s="29"/>
      <c r="F430" s="95">
        <f>F431</f>
        <v>1015.75</v>
      </c>
      <c r="G430" s="95">
        <f>G431</f>
        <v>806.8</v>
      </c>
    </row>
    <row r="431" spans="1:7" s="78" customFormat="1" ht="30" customHeight="1">
      <c r="A431" s="122"/>
      <c r="B431" s="273" t="s">
        <v>54</v>
      </c>
      <c r="C431" s="30" t="s">
        <v>274</v>
      </c>
      <c r="D431" s="29" t="s">
        <v>55</v>
      </c>
      <c r="E431" s="29"/>
      <c r="F431" s="95">
        <f>F432</f>
        <v>1015.75</v>
      </c>
      <c r="G431" s="95">
        <f>G432</f>
        <v>806.8</v>
      </c>
    </row>
    <row r="432" spans="1:7" s="78" customFormat="1" ht="15" customHeight="1">
      <c r="A432" s="122"/>
      <c r="B432" s="275" t="s">
        <v>146</v>
      </c>
      <c r="C432" s="30" t="s">
        <v>274</v>
      </c>
      <c r="D432" s="29" t="s">
        <v>55</v>
      </c>
      <c r="E432" s="29" t="s">
        <v>147</v>
      </c>
      <c r="F432" s="95">
        <f>450+570+90-94.25</f>
        <v>1015.75</v>
      </c>
      <c r="G432" s="95">
        <v>806.8</v>
      </c>
    </row>
    <row r="433" spans="1:7" s="78" customFormat="1" ht="15" customHeight="1" hidden="1">
      <c r="A433" s="122"/>
      <c r="B433" s="273" t="s">
        <v>93</v>
      </c>
      <c r="C433" s="30" t="s">
        <v>274</v>
      </c>
      <c r="D433" s="29" t="s">
        <v>94</v>
      </c>
      <c r="E433" s="29"/>
      <c r="F433" s="95">
        <f>F434</f>
        <v>0</v>
      </c>
      <c r="G433" s="95">
        <f>G434</f>
        <v>0</v>
      </c>
    </row>
    <row r="434" spans="1:7" s="78" customFormat="1" ht="15" customHeight="1" hidden="1">
      <c r="A434" s="122"/>
      <c r="B434" s="275" t="s">
        <v>247</v>
      </c>
      <c r="C434" s="30" t="s">
        <v>274</v>
      </c>
      <c r="D434" s="29" t="s">
        <v>248</v>
      </c>
      <c r="E434" s="29"/>
      <c r="F434" s="95">
        <f>F435</f>
        <v>0</v>
      </c>
      <c r="G434" s="95">
        <f>G435</f>
        <v>0</v>
      </c>
    </row>
    <row r="435" spans="1:7" s="78" customFormat="1" ht="15" customHeight="1" hidden="1">
      <c r="A435" s="122"/>
      <c r="B435" s="275" t="s">
        <v>146</v>
      </c>
      <c r="C435" s="30" t="s">
        <v>274</v>
      </c>
      <c r="D435" s="29" t="s">
        <v>248</v>
      </c>
      <c r="E435" s="29" t="s">
        <v>147</v>
      </c>
      <c r="F435" s="95">
        <v>0</v>
      </c>
      <c r="G435" s="95">
        <v>0</v>
      </c>
    </row>
    <row r="436" spans="1:7" s="78" customFormat="1" ht="30" customHeight="1" hidden="1">
      <c r="A436" s="268"/>
      <c r="B436" s="288" t="s">
        <v>442</v>
      </c>
      <c r="C436" s="144" t="s">
        <v>444</v>
      </c>
      <c r="D436" s="137"/>
      <c r="E436" s="137"/>
      <c r="F436" s="138">
        <f aca="true" t="shared" si="49" ref="F436:G438">F437</f>
        <v>0</v>
      </c>
      <c r="G436" s="138">
        <f t="shared" si="49"/>
        <v>0</v>
      </c>
    </row>
    <row r="437" spans="1:7" s="78" customFormat="1" ht="15" customHeight="1" hidden="1">
      <c r="A437" s="122"/>
      <c r="B437" s="273" t="s">
        <v>93</v>
      </c>
      <c r="C437" s="30" t="s">
        <v>444</v>
      </c>
      <c r="D437" s="29" t="s">
        <v>94</v>
      </c>
      <c r="E437" s="29"/>
      <c r="F437" s="95">
        <f t="shared" si="49"/>
        <v>0</v>
      </c>
      <c r="G437" s="95">
        <f t="shared" si="49"/>
        <v>0</v>
      </c>
    </row>
    <row r="438" spans="1:7" s="78" customFormat="1" ht="15" customHeight="1" hidden="1">
      <c r="A438" s="122"/>
      <c r="B438" s="273" t="s">
        <v>483</v>
      </c>
      <c r="C438" s="30" t="s">
        <v>444</v>
      </c>
      <c r="D438" s="29" t="s">
        <v>482</v>
      </c>
      <c r="E438" s="29"/>
      <c r="F438" s="95">
        <f t="shared" si="49"/>
        <v>0</v>
      </c>
      <c r="G438" s="95">
        <f t="shared" si="49"/>
        <v>0</v>
      </c>
    </row>
    <row r="439" spans="1:7" s="78" customFormat="1" ht="15" customHeight="1" hidden="1">
      <c r="A439" s="122"/>
      <c r="B439" s="275" t="s">
        <v>443</v>
      </c>
      <c r="C439" s="30" t="s">
        <v>444</v>
      </c>
      <c r="D439" s="29" t="s">
        <v>482</v>
      </c>
      <c r="E439" s="29" t="s">
        <v>445</v>
      </c>
      <c r="F439" s="95">
        <v>0</v>
      </c>
      <c r="G439" s="95">
        <v>0</v>
      </c>
    </row>
    <row r="440" spans="1:7" s="78" customFormat="1" ht="15" customHeight="1" hidden="1">
      <c r="A440" s="90"/>
      <c r="B440" s="282" t="s">
        <v>276</v>
      </c>
      <c r="C440" s="91" t="s">
        <v>293</v>
      </c>
      <c r="D440" s="91"/>
      <c r="E440" s="91"/>
      <c r="F440" s="105">
        <f>F441+F444</f>
        <v>0</v>
      </c>
      <c r="G440" s="105">
        <f>G441+G444</f>
        <v>0</v>
      </c>
    </row>
    <row r="441" spans="1:7" s="78" customFormat="1" ht="30" customHeight="1" hidden="1">
      <c r="A441" s="122"/>
      <c r="B441" s="273" t="s">
        <v>53</v>
      </c>
      <c r="C441" s="29" t="s">
        <v>293</v>
      </c>
      <c r="D441" s="29" t="s">
        <v>72</v>
      </c>
      <c r="E441" s="29"/>
      <c r="F441" s="95">
        <f>F442</f>
        <v>0</v>
      </c>
      <c r="G441" s="95">
        <f>G442</f>
        <v>0</v>
      </c>
    </row>
    <row r="442" spans="1:7" s="78" customFormat="1" ht="30" customHeight="1" hidden="1">
      <c r="A442" s="122"/>
      <c r="B442" s="273" t="s">
        <v>54</v>
      </c>
      <c r="C442" s="29" t="s">
        <v>293</v>
      </c>
      <c r="D442" s="29" t="s">
        <v>55</v>
      </c>
      <c r="E442" s="29"/>
      <c r="F442" s="95">
        <f>F443</f>
        <v>0</v>
      </c>
      <c r="G442" s="95">
        <f>G443</f>
        <v>0</v>
      </c>
    </row>
    <row r="443" spans="1:7" s="78" customFormat="1" ht="15" customHeight="1" hidden="1">
      <c r="A443" s="122"/>
      <c r="B443" s="275" t="s">
        <v>121</v>
      </c>
      <c r="C443" s="29" t="s">
        <v>293</v>
      </c>
      <c r="D443" s="29" t="s">
        <v>55</v>
      </c>
      <c r="E443" s="29" t="s">
        <v>277</v>
      </c>
      <c r="F443" s="95">
        <v>0</v>
      </c>
      <c r="G443" s="95">
        <v>0</v>
      </c>
    </row>
    <row r="444" spans="1:7" s="78" customFormat="1" ht="15" customHeight="1" hidden="1">
      <c r="A444" s="122"/>
      <c r="B444" s="275" t="s">
        <v>262</v>
      </c>
      <c r="C444" s="29" t="s">
        <v>293</v>
      </c>
      <c r="D444" s="29" t="s">
        <v>278</v>
      </c>
      <c r="E444" s="29"/>
      <c r="F444" s="95">
        <f>F445</f>
        <v>0</v>
      </c>
      <c r="G444" s="95">
        <f>G445</f>
        <v>0</v>
      </c>
    </row>
    <row r="445" spans="1:7" s="78" customFormat="1" ht="15" customHeight="1" hidden="1">
      <c r="A445" s="122"/>
      <c r="B445" s="273" t="s">
        <v>279</v>
      </c>
      <c r="C445" s="29" t="s">
        <v>293</v>
      </c>
      <c r="D445" s="29" t="s">
        <v>280</v>
      </c>
      <c r="E445" s="29"/>
      <c r="F445" s="95">
        <f>F446</f>
        <v>0</v>
      </c>
      <c r="G445" s="95">
        <f>G446</f>
        <v>0</v>
      </c>
    </row>
    <row r="446" spans="1:7" s="78" customFormat="1" ht="15" customHeight="1" hidden="1">
      <c r="A446" s="122"/>
      <c r="B446" s="275" t="s">
        <v>121</v>
      </c>
      <c r="C446" s="29" t="s">
        <v>293</v>
      </c>
      <c r="D446" s="29" t="s">
        <v>280</v>
      </c>
      <c r="E446" s="29" t="s">
        <v>277</v>
      </c>
      <c r="F446" s="95">
        <v>0</v>
      </c>
      <c r="G446" s="95">
        <v>0</v>
      </c>
    </row>
    <row r="447" spans="1:7" s="78" customFormat="1" ht="30" customHeight="1" hidden="1">
      <c r="A447" s="90"/>
      <c r="B447" s="274" t="s">
        <v>163</v>
      </c>
      <c r="C447" s="117" t="s">
        <v>281</v>
      </c>
      <c r="D447" s="101"/>
      <c r="E447" s="91"/>
      <c r="F447" s="105">
        <f>F448+F452</f>
        <v>0</v>
      </c>
      <c r="G447" s="105">
        <f>G448+G452</f>
        <v>0</v>
      </c>
    </row>
    <row r="448" spans="1:7" s="78" customFormat="1" ht="30" customHeight="1" hidden="1">
      <c r="A448" s="122"/>
      <c r="B448" s="278" t="s">
        <v>53</v>
      </c>
      <c r="C448" s="33" t="s">
        <v>281</v>
      </c>
      <c r="D448" s="30">
        <v>200</v>
      </c>
      <c r="E448" s="29"/>
      <c r="F448" s="95">
        <f>F449</f>
        <v>0</v>
      </c>
      <c r="G448" s="95">
        <f>G449</f>
        <v>0</v>
      </c>
    </row>
    <row r="449" spans="1:7" s="78" customFormat="1" ht="30" customHeight="1" hidden="1">
      <c r="A449" s="122"/>
      <c r="B449" s="273" t="s">
        <v>54</v>
      </c>
      <c r="C449" s="33" t="s">
        <v>281</v>
      </c>
      <c r="D449" s="30">
        <v>240</v>
      </c>
      <c r="E449" s="29"/>
      <c r="F449" s="95">
        <f>F450</f>
        <v>0</v>
      </c>
      <c r="G449" s="95">
        <f>G450</f>
        <v>0</v>
      </c>
    </row>
    <row r="450" spans="1:7" s="78" customFormat="1" ht="15" customHeight="1" hidden="1">
      <c r="A450" s="122"/>
      <c r="B450" s="273" t="s">
        <v>137</v>
      </c>
      <c r="C450" s="33" t="s">
        <v>281</v>
      </c>
      <c r="D450" s="29" t="s">
        <v>55</v>
      </c>
      <c r="E450" s="29" t="s">
        <v>138</v>
      </c>
      <c r="F450" s="95">
        <v>0</v>
      </c>
      <c r="G450" s="95">
        <v>0</v>
      </c>
    </row>
    <row r="451" spans="1:7" s="78" customFormat="1" ht="15" customHeight="1" hidden="1">
      <c r="A451" s="122"/>
      <c r="B451" s="273" t="s">
        <v>93</v>
      </c>
      <c r="C451" s="33" t="s">
        <v>281</v>
      </c>
      <c r="D451" s="29" t="s">
        <v>94</v>
      </c>
      <c r="E451" s="29"/>
      <c r="F451" s="95">
        <f>F452</f>
        <v>0</v>
      </c>
      <c r="G451" s="95">
        <f>G452</f>
        <v>0</v>
      </c>
    </row>
    <row r="452" spans="1:7" s="78" customFormat="1" ht="15" customHeight="1" hidden="1">
      <c r="A452" s="122"/>
      <c r="B452" s="273" t="s">
        <v>247</v>
      </c>
      <c r="C452" s="33" t="s">
        <v>281</v>
      </c>
      <c r="D452" s="29" t="s">
        <v>248</v>
      </c>
      <c r="E452" s="29"/>
      <c r="F452" s="95">
        <f>F453</f>
        <v>0</v>
      </c>
      <c r="G452" s="95">
        <f>G453</f>
        <v>0</v>
      </c>
    </row>
    <row r="453" spans="1:7" s="78" customFormat="1" ht="15" customHeight="1" hidden="1">
      <c r="A453" s="122"/>
      <c r="B453" s="273" t="s">
        <v>137</v>
      </c>
      <c r="C453" s="33" t="s">
        <v>281</v>
      </c>
      <c r="D453" s="29" t="s">
        <v>248</v>
      </c>
      <c r="E453" s="29" t="s">
        <v>138</v>
      </c>
      <c r="F453" s="95">
        <v>0</v>
      </c>
      <c r="G453" s="95">
        <v>0</v>
      </c>
    </row>
    <row r="454" spans="1:7" s="78" customFormat="1" ht="15" customHeight="1">
      <c r="A454" s="120"/>
      <c r="B454" s="282" t="s">
        <v>282</v>
      </c>
      <c r="C454" s="117" t="s">
        <v>283</v>
      </c>
      <c r="D454" s="91"/>
      <c r="E454" s="91"/>
      <c r="F454" s="105">
        <f>F455+F458</f>
        <v>1722.77</v>
      </c>
      <c r="G454" s="105">
        <f>G455+G458</f>
        <v>1433.836</v>
      </c>
    </row>
    <row r="455" spans="1:7" s="78" customFormat="1" ht="30" customHeight="1">
      <c r="A455" s="119"/>
      <c r="B455" s="273" t="s">
        <v>53</v>
      </c>
      <c r="C455" s="33" t="s">
        <v>283</v>
      </c>
      <c r="D455" s="29" t="s">
        <v>72</v>
      </c>
      <c r="E455" s="29"/>
      <c r="F455" s="95">
        <f>F456</f>
        <v>1722.77</v>
      </c>
      <c r="G455" s="95">
        <f>G456</f>
        <v>1433.836</v>
      </c>
    </row>
    <row r="456" spans="1:7" s="78" customFormat="1" ht="30" customHeight="1">
      <c r="A456" s="119"/>
      <c r="B456" s="273" t="s">
        <v>54</v>
      </c>
      <c r="C456" s="33" t="s">
        <v>283</v>
      </c>
      <c r="D456" s="29" t="s">
        <v>55</v>
      </c>
      <c r="E456" s="29"/>
      <c r="F456" s="95">
        <f>F457</f>
        <v>1722.77</v>
      </c>
      <c r="G456" s="95">
        <f>G457</f>
        <v>1433.836</v>
      </c>
    </row>
    <row r="457" spans="1:7" s="78" customFormat="1" ht="15" customHeight="1">
      <c r="A457" s="119"/>
      <c r="B457" s="273" t="s">
        <v>137</v>
      </c>
      <c r="C457" s="33" t="s">
        <v>283</v>
      </c>
      <c r="D457" s="29" t="s">
        <v>55</v>
      </c>
      <c r="E457" s="29" t="s">
        <v>138</v>
      </c>
      <c r="F457" s="95">
        <f>200+30+290+20+500-258+1000-79.23+20</f>
        <v>1722.77</v>
      </c>
      <c r="G457" s="95">
        <v>1433.836</v>
      </c>
    </row>
    <row r="458" spans="1:7" s="78" customFormat="1" ht="15" customHeight="1" hidden="1">
      <c r="A458" s="119"/>
      <c r="B458" s="273" t="s">
        <v>247</v>
      </c>
      <c r="C458" s="33" t="s">
        <v>283</v>
      </c>
      <c r="D458" s="29" t="s">
        <v>248</v>
      </c>
      <c r="E458" s="29"/>
      <c r="F458" s="95">
        <f>F459</f>
        <v>0</v>
      </c>
      <c r="G458" s="95">
        <f>G459</f>
        <v>0</v>
      </c>
    </row>
    <row r="459" spans="1:7" s="78" customFormat="1" ht="15" customHeight="1" hidden="1">
      <c r="A459" s="119"/>
      <c r="B459" s="273" t="s">
        <v>137</v>
      </c>
      <c r="C459" s="33" t="s">
        <v>283</v>
      </c>
      <c r="D459" s="29" t="s">
        <v>248</v>
      </c>
      <c r="E459" s="29" t="s">
        <v>138</v>
      </c>
      <c r="F459" s="95">
        <v>0</v>
      </c>
      <c r="G459" s="95">
        <v>0</v>
      </c>
    </row>
    <row r="460" spans="1:7" s="78" customFormat="1" ht="45" customHeight="1" hidden="1">
      <c r="A460" s="120"/>
      <c r="B460" s="282" t="s">
        <v>284</v>
      </c>
      <c r="C460" s="117" t="s">
        <v>285</v>
      </c>
      <c r="D460" s="91"/>
      <c r="E460" s="91"/>
      <c r="F460" s="105">
        <f aca="true" t="shared" si="50" ref="F460:G462">F461</f>
        <v>0</v>
      </c>
      <c r="G460" s="105">
        <f t="shared" si="50"/>
        <v>0</v>
      </c>
    </row>
    <row r="461" spans="1:7" s="78" customFormat="1" ht="30" customHeight="1" hidden="1">
      <c r="A461" s="119"/>
      <c r="B461" s="273" t="s">
        <v>53</v>
      </c>
      <c r="C461" s="33" t="s">
        <v>285</v>
      </c>
      <c r="D461" s="29" t="s">
        <v>72</v>
      </c>
      <c r="E461" s="29"/>
      <c r="F461" s="95">
        <f t="shared" si="50"/>
        <v>0</v>
      </c>
      <c r="G461" s="95">
        <f t="shared" si="50"/>
        <v>0</v>
      </c>
    </row>
    <row r="462" spans="1:7" s="78" customFormat="1" ht="30" customHeight="1" hidden="1">
      <c r="A462" s="119"/>
      <c r="B462" s="273" t="s">
        <v>54</v>
      </c>
      <c r="C462" s="33" t="s">
        <v>285</v>
      </c>
      <c r="D462" s="29" t="s">
        <v>55</v>
      </c>
      <c r="E462" s="29"/>
      <c r="F462" s="95">
        <f t="shared" si="50"/>
        <v>0</v>
      </c>
      <c r="G462" s="95">
        <f t="shared" si="50"/>
        <v>0</v>
      </c>
    </row>
    <row r="463" spans="1:7" s="78" customFormat="1" ht="15" customHeight="1" hidden="1">
      <c r="A463" s="119"/>
      <c r="B463" s="273" t="s">
        <v>286</v>
      </c>
      <c r="C463" s="33" t="s">
        <v>285</v>
      </c>
      <c r="D463" s="29" t="s">
        <v>55</v>
      </c>
      <c r="E463" s="29" t="s">
        <v>287</v>
      </c>
      <c r="F463" s="95">
        <v>0</v>
      </c>
      <c r="G463" s="95">
        <v>0</v>
      </c>
    </row>
    <row r="464" spans="1:7" s="78" customFormat="1" ht="30" customHeight="1">
      <c r="A464" s="120"/>
      <c r="B464" s="282" t="s">
        <v>288</v>
      </c>
      <c r="C464" s="91" t="s">
        <v>289</v>
      </c>
      <c r="D464" s="101"/>
      <c r="E464" s="101"/>
      <c r="F464" s="105">
        <f>F465+F468</f>
        <v>593.4</v>
      </c>
      <c r="G464" s="105">
        <f>G465+G468</f>
        <v>593.4</v>
      </c>
    </row>
    <row r="465" spans="1:7" s="78" customFormat="1" ht="60" customHeight="1">
      <c r="A465" s="119"/>
      <c r="B465" s="273" t="s">
        <v>88</v>
      </c>
      <c r="C465" s="29" t="s">
        <v>289</v>
      </c>
      <c r="D465" s="30">
        <v>100</v>
      </c>
      <c r="E465" s="30"/>
      <c r="F465" s="95">
        <f>F466</f>
        <v>521.649</v>
      </c>
      <c r="G465" s="95">
        <f>G466</f>
        <v>521.649</v>
      </c>
    </row>
    <row r="466" spans="1:7" s="78" customFormat="1" ht="30" customHeight="1">
      <c r="A466" s="119"/>
      <c r="B466" s="273" t="s">
        <v>211</v>
      </c>
      <c r="C466" s="29" t="s">
        <v>289</v>
      </c>
      <c r="D466" s="29" t="s">
        <v>212</v>
      </c>
      <c r="E466" s="30"/>
      <c r="F466" s="95">
        <f>F467</f>
        <v>521.649</v>
      </c>
      <c r="G466" s="95">
        <f>G467</f>
        <v>521.649</v>
      </c>
    </row>
    <row r="467" spans="1:7" s="78" customFormat="1" ht="15" customHeight="1">
      <c r="A467" s="119"/>
      <c r="B467" s="273" t="s">
        <v>290</v>
      </c>
      <c r="C467" s="29" t="s">
        <v>289</v>
      </c>
      <c r="D467" s="29" t="s">
        <v>212</v>
      </c>
      <c r="E467" s="29" t="s">
        <v>291</v>
      </c>
      <c r="F467" s="95">
        <f>(418.527+126.395+7)-23.251-7.022+(41.44532+9.65468)-41.44532-9.65468</f>
        <v>521.649</v>
      </c>
      <c r="G467" s="95">
        <v>521.649</v>
      </c>
    </row>
    <row r="468" spans="1:7" s="78" customFormat="1" ht="30" customHeight="1">
      <c r="A468" s="119"/>
      <c r="B468" s="273" t="s">
        <v>53</v>
      </c>
      <c r="C468" s="29" t="s">
        <v>289</v>
      </c>
      <c r="D468" s="29" t="s">
        <v>72</v>
      </c>
      <c r="E468" s="29"/>
      <c r="F468" s="95">
        <f>F469</f>
        <v>71.751</v>
      </c>
      <c r="G468" s="95">
        <f>G469</f>
        <v>71.751</v>
      </c>
    </row>
    <row r="469" spans="1:7" s="78" customFormat="1" ht="30" customHeight="1">
      <c r="A469" s="119"/>
      <c r="B469" s="273" t="s">
        <v>54</v>
      </c>
      <c r="C469" s="29" t="s">
        <v>289</v>
      </c>
      <c r="D469" s="29" t="s">
        <v>55</v>
      </c>
      <c r="E469" s="30"/>
      <c r="F469" s="95">
        <f>F470</f>
        <v>71.751</v>
      </c>
      <c r="G469" s="95">
        <f>G470</f>
        <v>71.751</v>
      </c>
    </row>
    <row r="470" spans="1:7" s="78" customFormat="1" ht="15" customHeight="1">
      <c r="A470" s="119"/>
      <c r="B470" s="273" t="s">
        <v>290</v>
      </c>
      <c r="C470" s="29" t="s">
        <v>289</v>
      </c>
      <c r="D470" s="29" t="s">
        <v>55</v>
      </c>
      <c r="E470" s="29" t="s">
        <v>291</v>
      </c>
      <c r="F470" s="95">
        <f>10.878+1.773+(8+41.44532+9.65468)</f>
        <v>71.751</v>
      </c>
      <c r="G470" s="95">
        <v>71.751</v>
      </c>
    </row>
    <row r="471" spans="1:7" s="78" customFormat="1" ht="30" customHeight="1" hidden="1">
      <c r="A471" s="136"/>
      <c r="B471" s="291" t="s">
        <v>358</v>
      </c>
      <c r="C471" s="137" t="s">
        <v>513</v>
      </c>
      <c r="D471" s="137"/>
      <c r="E471" s="137"/>
      <c r="F471" s="138">
        <f>F472</f>
        <v>0</v>
      </c>
      <c r="G471" s="138">
        <f>G472</f>
        <v>0</v>
      </c>
    </row>
    <row r="472" spans="1:7" s="78" customFormat="1" ht="30" customHeight="1" hidden="1">
      <c r="A472" s="119"/>
      <c r="B472" s="273" t="s">
        <v>53</v>
      </c>
      <c r="C472" s="33" t="s">
        <v>513</v>
      </c>
      <c r="D472" s="30">
        <v>200</v>
      </c>
      <c r="E472" s="29"/>
      <c r="F472" s="94">
        <f>F473</f>
        <v>0</v>
      </c>
      <c r="G472" s="94">
        <f>G473</f>
        <v>0</v>
      </c>
    </row>
    <row r="473" spans="1:7" s="78" customFormat="1" ht="30" customHeight="1" hidden="1">
      <c r="A473" s="119"/>
      <c r="B473" s="273" t="s">
        <v>54</v>
      </c>
      <c r="C473" s="33" t="s">
        <v>513</v>
      </c>
      <c r="D473" s="30">
        <v>240</v>
      </c>
      <c r="E473" s="29"/>
      <c r="F473" s="94">
        <f>F474+F475</f>
        <v>0</v>
      </c>
      <c r="G473" s="94">
        <f>G474+G475</f>
        <v>0</v>
      </c>
    </row>
    <row r="474" spans="1:7" s="78" customFormat="1" ht="15" customHeight="1" hidden="1">
      <c r="A474" s="119"/>
      <c r="B474" s="273" t="s">
        <v>137</v>
      </c>
      <c r="C474" s="33" t="s">
        <v>513</v>
      </c>
      <c r="D474" s="30">
        <v>240</v>
      </c>
      <c r="E474" s="29" t="s">
        <v>138</v>
      </c>
      <c r="F474" s="94">
        <f>20+350-20-350</f>
        <v>0</v>
      </c>
      <c r="G474" s="94">
        <v>0</v>
      </c>
    </row>
    <row r="475" spans="1:7" s="78" customFormat="1" ht="15" customHeight="1" hidden="1">
      <c r="A475" s="119"/>
      <c r="B475" s="273" t="s">
        <v>91</v>
      </c>
      <c r="C475" s="339" t="s">
        <v>259</v>
      </c>
      <c r="D475" s="30">
        <v>240</v>
      </c>
      <c r="E475" s="29" t="s">
        <v>92</v>
      </c>
      <c r="F475" s="94">
        <v>0</v>
      </c>
      <c r="G475" s="94">
        <v>0</v>
      </c>
    </row>
    <row r="476" spans="1:7" s="78" customFormat="1" ht="45" customHeight="1">
      <c r="A476" s="136"/>
      <c r="B476" s="291" t="s">
        <v>549</v>
      </c>
      <c r="C476" s="137" t="s">
        <v>548</v>
      </c>
      <c r="D476" s="137"/>
      <c r="E476" s="137"/>
      <c r="F476" s="138">
        <f aca="true" t="shared" si="51" ref="F476:G478">F477</f>
        <v>136.1</v>
      </c>
      <c r="G476" s="138">
        <f t="shared" si="51"/>
        <v>136.1</v>
      </c>
    </row>
    <row r="477" spans="1:7" s="78" customFormat="1" ht="60" customHeight="1">
      <c r="A477" s="119"/>
      <c r="B477" s="273" t="s">
        <v>88</v>
      </c>
      <c r="C477" s="33" t="s">
        <v>548</v>
      </c>
      <c r="D477" s="30">
        <v>100</v>
      </c>
      <c r="E477" s="29"/>
      <c r="F477" s="94">
        <f t="shared" si="51"/>
        <v>136.1</v>
      </c>
      <c r="G477" s="94">
        <f t="shared" si="51"/>
        <v>136.1</v>
      </c>
    </row>
    <row r="478" spans="1:7" s="78" customFormat="1" ht="30" customHeight="1">
      <c r="A478" s="119"/>
      <c r="B478" s="273" t="s">
        <v>211</v>
      </c>
      <c r="C478" s="33" t="s">
        <v>548</v>
      </c>
      <c r="D478" s="30">
        <v>120</v>
      </c>
      <c r="E478" s="29"/>
      <c r="F478" s="94">
        <f t="shared" si="51"/>
        <v>136.1</v>
      </c>
      <c r="G478" s="94">
        <f t="shared" si="51"/>
        <v>136.1</v>
      </c>
    </row>
    <row r="479" spans="1:7" s="78" customFormat="1" ht="15" customHeight="1">
      <c r="A479" s="119"/>
      <c r="B479" s="273" t="s">
        <v>182</v>
      </c>
      <c r="C479" s="33" t="s">
        <v>548</v>
      </c>
      <c r="D479" s="30">
        <v>120</v>
      </c>
      <c r="E479" s="29" t="s">
        <v>183</v>
      </c>
      <c r="F479" s="94">
        <v>136.1</v>
      </c>
      <c r="G479" s="94">
        <v>136.1</v>
      </c>
    </row>
    <row r="480" spans="1:7" s="78" customFormat="1" ht="60" customHeight="1" hidden="1">
      <c r="A480" s="136"/>
      <c r="B480" s="291" t="s">
        <v>507</v>
      </c>
      <c r="C480" s="137" t="s">
        <v>506</v>
      </c>
      <c r="D480" s="137"/>
      <c r="E480" s="137"/>
      <c r="F480" s="138">
        <f aca="true" t="shared" si="52" ref="F480:G482">F481</f>
        <v>0</v>
      </c>
      <c r="G480" s="138">
        <f t="shared" si="52"/>
        <v>0</v>
      </c>
    </row>
    <row r="481" spans="1:7" s="78" customFormat="1" ht="60" customHeight="1" hidden="1">
      <c r="A481" s="119"/>
      <c r="B481" s="273" t="s">
        <v>88</v>
      </c>
      <c r="C481" s="33" t="s">
        <v>506</v>
      </c>
      <c r="D481" s="30">
        <v>100</v>
      </c>
      <c r="E481" s="29"/>
      <c r="F481" s="94">
        <f t="shared" si="52"/>
        <v>0</v>
      </c>
      <c r="G481" s="94">
        <f t="shared" si="52"/>
        <v>0</v>
      </c>
    </row>
    <row r="482" spans="1:7" s="78" customFormat="1" ht="30" customHeight="1" hidden="1">
      <c r="A482" s="119"/>
      <c r="B482" s="273" t="s">
        <v>211</v>
      </c>
      <c r="C482" s="33" t="s">
        <v>506</v>
      </c>
      <c r="D482" s="30">
        <v>120</v>
      </c>
      <c r="E482" s="29"/>
      <c r="F482" s="94">
        <f t="shared" si="52"/>
        <v>0</v>
      </c>
      <c r="G482" s="94">
        <f t="shared" si="52"/>
        <v>0</v>
      </c>
    </row>
    <row r="483" spans="1:7" s="78" customFormat="1" ht="15" customHeight="1" hidden="1">
      <c r="A483" s="119"/>
      <c r="B483" s="273" t="s">
        <v>182</v>
      </c>
      <c r="C483" s="33" t="s">
        <v>506</v>
      </c>
      <c r="D483" s="30">
        <v>120</v>
      </c>
      <c r="E483" s="29" t="s">
        <v>183</v>
      </c>
      <c r="F483" s="94">
        <v>0</v>
      </c>
      <c r="G483" s="94">
        <v>0</v>
      </c>
    </row>
    <row r="484" spans="1:7" s="78" customFormat="1" ht="30" customHeight="1">
      <c r="A484" s="143"/>
      <c r="B484" s="340" t="s">
        <v>71</v>
      </c>
      <c r="C484" s="137" t="s">
        <v>514</v>
      </c>
      <c r="D484" s="137"/>
      <c r="E484" s="137"/>
      <c r="F484" s="332">
        <f>F485+F488</f>
        <v>1509.8317399999999</v>
      </c>
      <c r="G484" s="332">
        <f>G485+G488</f>
        <v>1509.8317399999999</v>
      </c>
    </row>
    <row r="485" spans="1:7" s="78" customFormat="1" ht="30" customHeight="1">
      <c r="A485" s="31"/>
      <c r="B485" s="279" t="s">
        <v>73</v>
      </c>
      <c r="C485" s="29" t="s">
        <v>514</v>
      </c>
      <c r="D485" s="29" t="s">
        <v>74</v>
      </c>
      <c r="E485" s="29"/>
      <c r="F485" s="94">
        <f>F486</f>
        <v>1482.01174</v>
      </c>
      <c r="G485" s="94">
        <f>G486</f>
        <v>1482.01174</v>
      </c>
    </row>
    <row r="486" spans="1:7" s="78" customFormat="1" ht="30" customHeight="1">
      <c r="A486" s="31"/>
      <c r="B486" s="273" t="s">
        <v>75</v>
      </c>
      <c r="C486" s="29" t="s">
        <v>514</v>
      </c>
      <c r="D486" s="29" t="s">
        <v>76</v>
      </c>
      <c r="E486" s="29"/>
      <c r="F486" s="94">
        <f>F487</f>
        <v>1482.01174</v>
      </c>
      <c r="G486" s="94">
        <f>G487</f>
        <v>1482.01174</v>
      </c>
    </row>
    <row r="487" spans="1:7" s="78" customFormat="1" ht="15" customHeight="1">
      <c r="A487" s="31"/>
      <c r="B487" s="273" t="s">
        <v>64</v>
      </c>
      <c r="C487" s="29" t="s">
        <v>514</v>
      </c>
      <c r="D487" s="29" t="s">
        <v>76</v>
      </c>
      <c r="E487" s="29" t="s">
        <v>65</v>
      </c>
      <c r="F487" s="94">
        <v>1482.01174</v>
      </c>
      <c r="G487" s="94">
        <v>1482.01174</v>
      </c>
    </row>
    <row r="488" spans="1:7" s="78" customFormat="1" ht="15" customHeight="1">
      <c r="A488" s="31"/>
      <c r="B488" s="273" t="s">
        <v>93</v>
      </c>
      <c r="C488" s="29" t="s">
        <v>514</v>
      </c>
      <c r="D488" s="29" t="s">
        <v>94</v>
      </c>
      <c r="E488" s="29"/>
      <c r="F488" s="94">
        <f>F489</f>
        <v>27.82</v>
      </c>
      <c r="G488" s="94">
        <f>G489</f>
        <v>27.82</v>
      </c>
    </row>
    <row r="489" spans="1:7" s="78" customFormat="1" ht="15" customHeight="1">
      <c r="A489" s="31"/>
      <c r="B489" s="273" t="s">
        <v>247</v>
      </c>
      <c r="C489" s="29" t="s">
        <v>514</v>
      </c>
      <c r="D489" s="29" t="s">
        <v>248</v>
      </c>
      <c r="E489" s="29"/>
      <c r="F489" s="94">
        <f>F490</f>
        <v>27.82</v>
      </c>
      <c r="G489" s="94">
        <f>G490</f>
        <v>27.82</v>
      </c>
    </row>
    <row r="490" spans="1:7" s="78" customFormat="1" ht="15" customHeight="1">
      <c r="A490" s="31"/>
      <c r="B490" s="273" t="s">
        <v>64</v>
      </c>
      <c r="C490" s="29" t="s">
        <v>514</v>
      </c>
      <c r="D490" s="29" t="s">
        <v>248</v>
      </c>
      <c r="E490" s="29" t="s">
        <v>65</v>
      </c>
      <c r="F490" s="94">
        <v>27.82</v>
      </c>
      <c r="G490" s="94">
        <v>27.82</v>
      </c>
    </row>
    <row r="491" spans="1:7" s="82" customFormat="1" ht="15" customHeight="1">
      <c r="A491" s="385" t="s">
        <v>292</v>
      </c>
      <c r="B491" s="386"/>
      <c r="C491" s="386"/>
      <c r="D491" s="387"/>
      <c r="E491" s="124"/>
      <c r="F491" s="125">
        <f>F18+F319</f>
        <v>138865.93241</v>
      </c>
      <c r="G491" s="125">
        <f>G18+G319</f>
        <v>123930.80839999998</v>
      </c>
    </row>
  </sheetData>
  <sheetProtection/>
  <mergeCells count="21">
    <mergeCell ref="G15:G16"/>
    <mergeCell ref="E15:E16"/>
    <mergeCell ref="A1:G1"/>
    <mergeCell ref="A2:G2"/>
    <mergeCell ref="A3:G3"/>
    <mergeCell ref="A4:G4"/>
    <mergeCell ref="A5:G5"/>
    <mergeCell ref="B15:B16"/>
    <mergeCell ref="C15:C16"/>
    <mergeCell ref="A10:G10"/>
    <mergeCell ref="F15:F16"/>
    <mergeCell ref="A14:G14"/>
    <mergeCell ref="A9:G9"/>
    <mergeCell ref="D15:D16"/>
    <mergeCell ref="A15:A16"/>
    <mergeCell ref="B319:E319"/>
    <mergeCell ref="A491:D491"/>
    <mergeCell ref="A11:G11"/>
    <mergeCell ref="A12:G12"/>
    <mergeCell ref="A13:G13"/>
    <mergeCell ref="B18:E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9" r:id="rId1"/>
  <rowBreaks count="9" manualBreakCount="9">
    <brk id="66" max="255" man="1"/>
    <brk id="121" max="6" man="1"/>
    <brk id="165" max="7" man="1"/>
    <brk id="236" max="6" man="1"/>
    <brk id="284" max="6" man="1"/>
    <brk id="330" max="6" man="1"/>
    <brk id="373" max="6" man="1"/>
    <brk id="491" max="255" man="1"/>
    <brk id="49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517"/>
  <sheetViews>
    <sheetView view="pageBreakPreview" zoomScaleSheetLayoutView="100" zoomScalePageLayoutView="0" workbookViewId="0" topLeftCell="A501">
      <selection activeCell="A517" sqref="A517:G517"/>
    </sheetView>
  </sheetViews>
  <sheetFormatPr defaultColWidth="9.140625" defaultRowHeight="12.75"/>
  <cols>
    <col min="1" max="1" width="5.7109375" style="9" customWidth="1"/>
    <col min="2" max="2" width="51.00390625" style="9" customWidth="1"/>
    <col min="3" max="3" width="6.421875" style="9" customWidth="1"/>
    <col min="4" max="4" width="6.00390625" style="9" customWidth="1"/>
    <col min="5" max="5" width="5.8515625" style="9" customWidth="1"/>
    <col min="6" max="6" width="12.28125" style="9" customWidth="1"/>
    <col min="7" max="7" width="6.8515625" style="9" customWidth="1"/>
    <col min="8" max="9" width="17.7109375" style="9" customWidth="1"/>
    <col min="10" max="10" width="9.8515625" style="9" customWidth="1"/>
    <col min="11" max="16384" width="9.140625" style="9" customWidth="1"/>
  </cols>
  <sheetData>
    <row r="1" spans="1:9" ht="15" customHeight="1">
      <c r="A1" s="398" t="s">
        <v>529</v>
      </c>
      <c r="B1" s="398"/>
      <c r="C1" s="398"/>
      <c r="D1" s="398"/>
      <c r="E1" s="398"/>
      <c r="F1" s="398"/>
      <c r="G1" s="398"/>
      <c r="H1" s="398"/>
      <c r="I1" s="398"/>
    </row>
    <row r="2" spans="1:9" ht="15" customHeight="1">
      <c r="A2" s="398" t="s">
        <v>32</v>
      </c>
      <c r="B2" s="398"/>
      <c r="C2" s="398"/>
      <c r="D2" s="398"/>
      <c r="E2" s="398"/>
      <c r="F2" s="398"/>
      <c r="G2" s="398"/>
      <c r="H2" s="398"/>
      <c r="I2" s="398"/>
    </row>
    <row r="3" spans="1:9" ht="15" customHeight="1">
      <c r="A3" s="398" t="s">
        <v>33</v>
      </c>
      <c r="B3" s="398"/>
      <c r="C3" s="398"/>
      <c r="D3" s="398"/>
      <c r="E3" s="398"/>
      <c r="F3" s="398"/>
      <c r="G3" s="398"/>
      <c r="H3" s="398"/>
      <c r="I3" s="398"/>
    </row>
    <row r="4" spans="1:9" ht="15" customHeight="1">
      <c r="A4" s="398" t="s">
        <v>34</v>
      </c>
      <c r="B4" s="398"/>
      <c r="C4" s="398"/>
      <c r="D4" s="398"/>
      <c r="E4" s="398"/>
      <c r="F4" s="398"/>
      <c r="G4" s="398"/>
      <c r="H4" s="398"/>
      <c r="I4" s="398"/>
    </row>
    <row r="5" spans="1:9" ht="15" customHeight="1">
      <c r="A5" s="398" t="s">
        <v>562</v>
      </c>
      <c r="B5" s="398"/>
      <c r="C5" s="398"/>
      <c r="D5" s="398"/>
      <c r="E5" s="398"/>
      <c r="F5" s="398"/>
      <c r="G5" s="398"/>
      <c r="H5" s="398"/>
      <c r="I5" s="398"/>
    </row>
    <row r="6" ht="15" customHeight="1"/>
    <row r="7" ht="15" customHeight="1"/>
    <row r="8" ht="15" customHeight="1"/>
    <row r="9" spans="1:9" ht="15" customHeight="1">
      <c r="A9" s="379" t="s">
        <v>551</v>
      </c>
      <c r="B9" s="379"/>
      <c r="C9" s="379"/>
      <c r="D9" s="379"/>
      <c r="E9" s="379"/>
      <c r="F9" s="379"/>
      <c r="G9" s="379"/>
      <c r="H9" s="379"/>
      <c r="I9" s="379"/>
    </row>
    <row r="10" spans="1:9" ht="15" customHeight="1">
      <c r="A10" s="379" t="s">
        <v>552</v>
      </c>
      <c r="B10" s="379"/>
      <c r="C10" s="379"/>
      <c r="D10" s="379"/>
      <c r="E10" s="379"/>
      <c r="F10" s="379"/>
      <c r="G10" s="379"/>
      <c r="H10" s="379"/>
      <c r="I10" s="379"/>
    </row>
    <row r="11" spans="1:9" ht="15" customHeight="1">
      <c r="A11" s="395" t="s">
        <v>34</v>
      </c>
      <c r="B11" s="395"/>
      <c r="C11" s="395"/>
      <c r="D11" s="395"/>
      <c r="E11" s="395"/>
      <c r="F11" s="395"/>
      <c r="G11" s="395"/>
      <c r="H11" s="395"/>
      <c r="I11" s="395"/>
    </row>
    <row r="12" spans="1:9" ht="15" customHeight="1">
      <c r="A12" s="396" t="s">
        <v>567</v>
      </c>
      <c r="B12" s="397"/>
      <c r="C12" s="397"/>
      <c r="D12" s="397"/>
      <c r="E12" s="397"/>
      <c r="F12" s="397"/>
      <c r="G12" s="397"/>
      <c r="H12" s="397"/>
      <c r="I12" s="397"/>
    </row>
    <row r="13" spans="1:9" s="1" customFormat="1" ht="30" customHeight="1">
      <c r="A13" s="381" t="s">
        <v>36</v>
      </c>
      <c r="B13" s="402" t="s">
        <v>42</v>
      </c>
      <c r="C13" s="380" t="s">
        <v>0</v>
      </c>
      <c r="D13" s="380" t="s">
        <v>1</v>
      </c>
      <c r="E13" s="380" t="s">
        <v>2</v>
      </c>
      <c r="F13" s="380" t="s">
        <v>43</v>
      </c>
      <c r="G13" s="380" t="s">
        <v>44</v>
      </c>
      <c r="H13" s="392" t="s">
        <v>554</v>
      </c>
      <c r="I13" s="392" t="s">
        <v>555</v>
      </c>
    </row>
    <row r="14" spans="1:9" s="1" customFormat="1" ht="30" customHeight="1">
      <c r="A14" s="394"/>
      <c r="B14" s="394"/>
      <c r="C14" s="394"/>
      <c r="D14" s="394"/>
      <c r="E14" s="394"/>
      <c r="F14" s="394"/>
      <c r="G14" s="394"/>
      <c r="H14" s="393"/>
      <c r="I14" s="393"/>
    </row>
    <row r="15" spans="1:9" s="1" customFormat="1" ht="15" customHeight="1">
      <c r="A15" s="10" t="s">
        <v>37</v>
      </c>
      <c r="B15" s="11">
        <v>2</v>
      </c>
      <c r="C15" s="12">
        <v>3</v>
      </c>
      <c r="D15" s="12">
        <v>4</v>
      </c>
      <c r="E15" s="12">
        <v>5</v>
      </c>
      <c r="F15" s="12">
        <v>6</v>
      </c>
      <c r="G15" s="12">
        <v>7</v>
      </c>
      <c r="H15" s="13">
        <v>8</v>
      </c>
      <c r="I15" s="13">
        <v>9</v>
      </c>
    </row>
    <row r="16" spans="1:9" s="1" customFormat="1" ht="45" customHeight="1">
      <c r="A16" s="14" t="s">
        <v>37</v>
      </c>
      <c r="B16" s="306" t="s">
        <v>40</v>
      </c>
      <c r="C16" s="15" t="s">
        <v>39</v>
      </c>
      <c r="D16" s="16"/>
      <c r="E16" s="16"/>
      <c r="F16" s="16"/>
      <c r="G16" s="16"/>
      <c r="H16" s="53">
        <f>H17+H442+H455</f>
        <v>136589.89641000002</v>
      </c>
      <c r="I16" s="53">
        <f>I17+I442+I455</f>
        <v>122372.30319</v>
      </c>
    </row>
    <row r="17" spans="1:9" ht="45" customHeight="1">
      <c r="A17" s="14" t="s">
        <v>4</v>
      </c>
      <c r="B17" s="306" t="s">
        <v>40</v>
      </c>
      <c r="C17" s="15"/>
      <c r="D17" s="17"/>
      <c r="E17" s="17"/>
      <c r="F17" s="17"/>
      <c r="G17" s="17"/>
      <c r="H17" s="59">
        <f>H18+H98+H108+H133+H180+H373+H383+H396+H427+H434</f>
        <v>118363.99641</v>
      </c>
      <c r="I17" s="59">
        <f>I18+I98+I108+I133+I180+I373+I383+I396+I427+I434</f>
        <v>104477.24649</v>
      </c>
    </row>
    <row r="18" spans="1:9" ht="15" customHeight="1">
      <c r="A18" s="18" t="s">
        <v>487</v>
      </c>
      <c r="B18" s="308" t="s">
        <v>5</v>
      </c>
      <c r="C18" s="19"/>
      <c r="D18" s="19" t="s">
        <v>6</v>
      </c>
      <c r="E18" s="20"/>
      <c r="F18" s="20"/>
      <c r="G18" s="20"/>
      <c r="H18" s="54">
        <f>H19+H49+H56+H63</f>
        <v>25686.729349999998</v>
      </c>
      <c r="I18" s="54">
        <f>I19+I49+I56+I63</f>
        <v>21989.899069999992</v>
      </c>
    </row>
    <row r="19" spans="1:10" ht="45" customHeight="1">
      <c r="A19" s="21"/>
      <c r="B19" s="309" t="s">
        <v>8</v>
      </c>
      <c r="C19" s="23"/>
      <c r="D19" s="23" t="s">
        <v>6</v>
      </c>
      <c r="E19" s="23" t="s">
        <v>213</v>
      </c>
      <c r="F19" s="23" t="s">
        <v>59</v>
      </c>
      <c r="G19" s="23" t="s">
        <v>59</v>
      </c>
      <c r="H19" s="55">
        <f>H20+H25</f>
        <v>23604.174359999997</v>
      </c>
      <c r="I19" s="55">
        <f>I20+I25</f>
        <v>21271.533079999994</v>
      </c>
      <c r="J19" s="60"/>
    </row>
    <row r="20" spans="1:10" ht="60" customHeight="1">
      <c r="A20" s="188"/>
      <c r="B20" s="311" t="s">
        <v>372</v>
      </c>
      <c r="C20" s="189"/>
      <c r="D20" s="190" t="s">
        <v>6</v>
      </c>
      <c r="E20" s="190" t="s">
        <v>213</v>
      </c>
      <c r="F20" s="190" t="s">
        <v>377</v>
      </c>
      <c r="G20" s="189"/>
      <c r="H20" s="191">
        <f aca="true" t="shared" si="0" ref="H20:I23">H21</f>
        <v>190</v>
      </c>
      <c r="I20" s="191">
        <f t="shared" si="0"/>
        <v>59.159</v>
      </c>
      <c r="J20" s="60"/>
    </row>
    <row r="21" spans="1:10" ht="120" customHeight="1">
      <c r="A21" s="217"/>
      <c r="B21" s="312" t="s">
        <v>373</v>
      </c>
      <c r="C21" s="218"/>
      <c r="D21" s="219" t="s">
        <v>6</v>
      </c>
      <c r="E21" s="219" t="s">
        <v>213</v>
      </c>
      <c r="F21" s="219" t="s">
        <v>376</v>
      </c>
      <c r="G21" s="218"/>
      <c r="H21" s="220">
        <f t="shared" si="0"/>
        <v>190</v>
      </c>
      <c r="I21" s="220">
        <f t="shared" si="0"/>
        <v>59.159</v>
      </c>
      <c r="J21" s="60"/>
    </row>
    <row r="22" spans="1:10" ht="90" customHeight="1">
      <c r="A22" s="245"/>
      <c r="B22" s="293" t="s">
        <v>374</v>
      </c>
      <c r="C22" s="246"/>
      <c r="D22" s="243" t="s">
        <v>6</v>
      </c>
      <c r="E22" s="243" t="s">
        <v>213</v>
      </c>
      <c r="F22" s="243" t="s">
        <v>375</v>
      </c>
      <c r="G22" s="246"/>
      <c r="H22" s="244">
        <f t="shared" si="0"/>
        <v>190</v>
      </c>
      <c r="I22" s="244">
        <f t="shared" si="0"/>
        <v>59.159</v>
      </c>
      <c r="J22" s="60"/>
    </row>
    <row r="23" spans="1:10" ht="30" customHeight="1">
      <c r="A23" s="146"/>
      <c r="B23" s="278" t="s">
        <v>53</v>
      </c>
      <c r="C23" s="147"/>
      <c r="D23" s="30" t="s">
        <v>6</v>
      </c>
      <c r="E23" s="30" t="s">
        <v>213</v>
      </c>
      <c r="F23" s="148" t="s">
        <v>375</v>
      </c>
      <c r="G23" s="148">
        <v>200</v>
      </c>
      <c r="H23" s="149">
        <f t="shared" si="0"/>
        <v>190</v>
      </c>
      <c r="I23" s="149">
        <f t="shared" si="0"/>
        <v>59.159</v>
      </c>
      <c r="J23" s="60"/>
    </row>
    <row r="24" spans="1:10" ht="30" customHeight="1">
      <c r="A24" s="146"/>
      <c r="B24" s="273" t="s">
        <v>54</v>
      </c>
      <c r="C24" s="147"/>
      <c r="D24" s="30" t="s">
        <v>6</v>
      </c>
      <c r="E24" s="30" t="s">
        <v>213</v>
      </c>
      <c r="F24" s="148" t="s">
        <v>375</v>
      </c>
      <c r="G24" s="148">
        <v>240</v>
      </c>
      <c r="H24" s="149">
        <v>190</v>
      </c>
      <c r="I24" s="149">
        <v>59.159</v>
      </c>
      <c r="J24" s="60"/>
    </row>
    <row r="25" spans="1:9" ht="45" customHeight="1">
      <c r="A25" s="184"/>
      <c r="B25" s="310" t="s">
        <v>203</v>
      </c>
      <c r="C25" s="186"/>
      <c r="D25" s="186" t="s">
        <v>6</v>
      </c>
      <c r="E25" s="186" t="s">
        <v>213</v>
      </c>
      <c r="F25" s="185" t="s">
        <v>204</v>
      </c>
      <c r="G25" s="186" t="s">
        <v>59</v>
      </c>
      <c r="H25" s="187">
        <f>H26+H44</f>
        <v>23414.174359999997</v>
      </c>
      <c r="I25" s="187">
        <f>I26+I44</f>
        <v>21212.374079999994</v>
      </c>
    </row>
    <row r="26" spans="1:9" ht="30" customHeight="1">
      <c r="A26" s="24"/>
      <c r="B26" s="273" t="s">
        <v>205</v>
      </c>
      <c r="C26" s="29"/>
      <c r="D26" s="29" t="s">
        <v>6</v>
      </c>
      <c r="E26" s="29" t="s">
        <v>213</v>
      </c>
      <c r="F26" s="29" t="s">
        <v>206</v>
      </c>
      <c r="G26" s="30"/>
      <c r="H26" s="57">
        <f>H27</f>
        <v>21405.71636</v>
      </c>
      <c r="I26" s="57">
        <f>I27</f>
        <v>19278.988229999995</v>
      </c>
    </row>
    <row r="27" spans="1:9" ht="15" customHeight="1">
      <c r="A27" s="24"/>
      <c r="B27" s="273" t="s">
        <v>207</v>
      </c>
      <c r="C27" s="29"/>
      <c r="D27" s="29" t="s">
        <v>6</v>
      </c>
      <c r="E27" s="29" t="s">
        <v>213</v>
      </c>
      <c r="F27" s="29" t="s">
        <v>208</v>
      </c>
      <c r="G27" s="30"/>
      <c r="H27" s="57">
        <f>H28+H43+H37+H40</f>
        <v>21405.71636</v>
      </c>
      <c r="I27" s="57">
        <f>I28+I43+I37+I40</f>
        <v>19278.988229999995</v>
      </c>
    </row>
    <row r="28" spans="1:9" ht="15" customHeight="1">
      <c r="A28" s="240"/>
      <c r="B28" s="293" t="s">
        <v>209</v>
      </c>
      <c r="C28" s="243"/>
      <c r="D28" s="243" t="s">
        <v>6</v>
      </c>
      <c r="E28" s="243" t="s">
        <v>213</v>
      </c>
      <c r="F28" s="242" t="s">
        <v>210</v>
      </c>
      <c r="G28" s="243" t="s">
        <v>59</v>
      </c>
      <c r="H28" s="244">
        <f>H30+H32+H34</f>
        <v>21026.35636</v>
      </c>
      <c r="I28" s="244">
        <f>I30+I32+I34</f>
        <v>18899.62823</v>
      </c>
    </row>
    <row r="29" spans="1:9" ht="60" customHeight="1">
      <c r="A29" s="27"/>
      <c r="B29" s="273" t="s">
        <v>88</v>
      </c>
      <c r="C29" s="30"/>
      <c r="D29" s="29" t="s">
        <v>6</v>
      </c>
      <c r="E29" s="30" t="s">
        <v>213</v>
      </c>
      <c r="F29" s="29" t="s">
        <v>210</v>
      </c>
      <c r="G29" s="30">
        <v>100</v>
      </c>
      <c r="H29" s="57">
        <f>H30</f>
        <v>17820.031</v>
      </c>
      <c r="I29" s="57">
        <f>I30</f>
        <v>16337.68081</v>
      </c>
    </row>
    <row r="30" spans="1:9" ht="30" customHeight="1">
      <c r="A30" s="27"/>
      <c r="B30" s="273" t="s">
        <v>211</v>
      </c>
      <c r="C30" s="30"/>
      <c r="D30" s="30" t="s">
        <v>6</v>
      </c>
      <c r="E30" s="30" t="s">
        <v>213</v>
      </c>
      <c r="F30" s="29" t="s">
        <v>210</v>
      </c>
      <c r="G30" s="30">
        <v>120</v>
      </c>
      <c r="H30" s="58">
        <f>18472.457-544.376-108.05</f>
        <v>17820.031</v>
      </c>
      <c r="I30" s="58">
        <v>16337.68081</v>
      </c>
    </row>
    <row r="31" spans="1:9" ht="30" customHeight="1">
      <c r="A31" s="27"/>
      <c r="B31" s="273" t="s">
        <v>53</v>
      </c>
      <c r="C31" s="30"/>
      <c r="D31" s="29" t="s">
        <v>6</v>
      </c>
      <c r="E31" s="30" t="s">
        <v>213</v>
      </c>
      <c r="F31" s="29" t="s">
        <v>210</v>
      </c>
      <c r="G31" s="30">
        <v>200</v>
      </c>
      <c r="H31" s="58">
        <f aca="true" t="shared" si="1" ref="H31:I36">H32</f>
        <v>3030.9253599999997</v>
      </c>
      <c r="I31" s="58">
        <f t="shared" si="1"/>
        <v>2498.9219</v>
      </c>
    </row>
    <row r="32" spans="1:9" ht="30" customHeight="1">
      <c r="A32" s="27"/>
      <c r="B32" s="273" t="s">
        <v>54</v>
      </c>
      <c r="C32" s="29"/>
      <c r="D32" s="29" t="s">
        <v>6</v>
      </c>
      <c r="E32" s="30" t="s">
        <v>213</v>
      </c>
      <c r="F32" s="29" t="s">
        <v>210</v>
      </c>
      <c r="G32" s="29" t="s">
        <v>55</v>
      </c>
      <c r="H32" s="58">
        <f>50+2+40+200+300+70+31.66+33.726+20+90.21+16.217+3.349+2.06+85.112+16.529+27.66+73.417+15+450+30+370+105+400+10+300+50+36+130+15+60+100+15+16+90+60+20-60+1.1494-1.1494-100.36566-82-60.64898</f>
        <v>3030.9253599999997</v>
      </c>
      <c r="I32" s="58">
        <v>2498.9219</v>
      </c>
    </row>
    <row r="33" spans="1:9" ht="15" customHeight="1">
      <c r="A33" s="27"/>
      <c r="B33" s="273" t="s">
        <v>93</v>
      </c>
      <c r="C33" s="29"/>
      <c r="D33" s="29" t="s">
        <v>6</v>
      </c>
      <c r="E33" s="30" t="s">
        <v>213</v>
      </c>
      <c r="F33" s="29" t="s">
        <v>210</v>
      </c>
      <c r="G33" s="29" t="s">
        <v>94</v>
      </c>
      <c r="H33" s="58">
        <f t="shared" si="1"/>
        <v>175.4</v>
      </c>
      <c r="I33" s="58">
        <f t="shared" si="1"/>
        <v>63.02552</v>
      </c>
    </row>
    <row r="34" spans="1:9" ht="15" customHeight="1">
      <c r="A34" s="27"/>
      <c r="B34" s="273" t="s">
        <v>95</v>
      </c>
      <c r="C34" s="29"/>
      <c r="D34" s="29" t="s">
        <v>6</v>
      </c>
      <c r="E34" s="30" t="s">
        <v>213</v>
      </c>
      <c r="F34" s="29" t="s">
        <v>210</v>
      </c>
      <c r="G34" s="29" t="s">
        <v>96</v>
      </c>
      <c r="H34" s="58">
        <f>3+5+2+190-24.6</f>
        <v>175.4</v>
      </c>
      <c r="I34" s="58">
        <v>63.02552</v>
      </c>
    </row>
    <row r="35" spans="1:9" ht="45" customHeight="1">
      <c r="A35" s="240"/>
      <c r="B35" s="297" t="s">
        <v>216</v>
      </c>
      <c r="C35" s="242"/>
      <c r="D35" s="242" t="s">
        <v>6</v>
      </c>
      <c r="E35" s="243" t="s">
        <v>213</v>
      </c>
      <c r="F35" s="242" t="s">
        <v>217</v>
      </c>
      <c r="G35" s="242"/>
      <c r="H35" s="248">
        <f>H37</f>
        <v>336.6</v>
      </c>
      <c r="I35" s="248">
        <f>I37</f>
        <v>336.6</v>
      </c>
    </row>
    <row r="36" spans="1:9" ht="15" customHeight="1">
      <c r="A36" s="27"/>
      <c r="B36" s="278" t="s">
        <v>218</v>
      </c>
      <c r="C36" s="29"/>
      <c r="D36" s="29" t="s">
        <v>6</v>
      </c>
      <c r="E36" s="30" t="s">
        <v>213</v>
      </c>
      <c r="F36" s="29" t="s">
        <v>217</v>
      </c>
      <c r="G36" s="29" t="s">
        <v>219</v>
      </c>
      <c r="H36" s="58">
        <f t="shared" si="1"/>
        <v>336.6</v>
      </c>
      <c r="I36" s="58">
        <f t="shared" si="1"/>
        <v>336.6</v>
      </c>
    </row>
    <row r="37" spans="1:9" ht="15" customHeight="1">
      <c r="A37" s="27"/>
      <c r="B37" s="313" t="s">
        <v>220</v>
      </c>
      <c r="C37" s="29"/>
      <c r="D37" s="29" t="s">
        <v>6</v>
      </c>
      <c r="E37" s="30" t="s">
        <v>213</v>
      </c>
      <c r="F37" s="29" t="s">
        <v>217</v>
      </c>
      <c r="G37" s="29" t="s">
        <v>221</v>
      </c>
      <c r="H37" s="58">
        <v>336.6</v>
      </c>
      <c r="I37" s="58">
        <v>336.6</v>
      </c>
    </row>
    <row r="38" spans="1:9" ht="75" customHeight="1" hidden="1">
      <c r="A38" s="240"/>
      <c r="B38" s="297" t="s">
        <v>222</v>
      </c>
      <c r="C38" s="242"/>
      <c r="D38" s="242" t="s">
        <v>6</v>
      </c>
      <c r="E38" s="243" t="s">
        <v>213</v>
      </c>
      <c r="F38" s="242" t="s">
        <v>223</v>
      </c>
      <c r="G38" s="242"/>
      <c r="H38" s="248">
        <f>H40</f>
        <v>0</v>
      </c>
      <c r="I38" s="248">
        <f>I40</f>
        <v>0</v>
      </c>
    </row>
    <row r="39" spans="1:9" ht="15" customHeight="1" hidden="1">
      <c r="A39" s="27"/>
      <c r="B39" s="278" t="s">
        <v>218</v>
      </c>
      <c r="C39" s="29"/>
      <c r="D39" s="29" t="s">
        <v>6</v>
      </c>
      <c r="E39" s="30" t="s">
        <v>213</v>
      </c>
      <c r="F39" s="29" t="s">
        <v>223</v>
      </c>
      <c r="G39" s="29" t="s">
        <v>219</v>
      </c>
      <c r="H39" s="58">
        <f aca="true" t="shared" si="2" ref="H39:I45">H40</f>
        <v>0</v>
      </c>
      <c r="I39" s="58">
        <f t="shared" si="2"/>
        <v>0</v>
      </c>
    </row>
    <row r="40" spans="1:9" ht="15" customHeight="1" hidden="1">
      <c r="A40" s="27"/>
      <c r="B40" s="313" t="s">
        <v>220</v>
      </c>
      <c r="C40" s="29"/>
      <c r="D40" s="29" t="s">
        <v>6</v>
      </c>
      <c r="E40" s="30" t="s">
        <v>213</v>
      </c>
      <c r="F40" s="29" t="s">
        <v>223</v>
      </c>
      <c r="G40" s="29" t="s">
        <v>221</v>
      </c>
      <c r="H40" s="58">
        <f>213+4.4-217.4</f>
        <v>0</v>
      </c>
      <c r="I40" s="58">
        <f>213+4.4-217.4</f>
        <v>0</v>
      </c>
    </row>
    <row r="41" spans="1:9" ht="45" customHeight="1">
      <c r="A41" s="240"/>
      <c r="B41" s="297" t="s">
        <v>224</v>
      </c>
      <c r="C41" s="242"/>
      <c r="D41" s="242" t="s">
        <v>6</v>
      </c>
      <c r="E41" s="243" t="s">
        <v>213</v>
      </c>
      <c r="F41" s="242" t="s">
        <v>225</v>
      </c>
      <c r="G41" s="242"/>
      <c r="H41" s="248">
        <f>H43</f>
        <v>42.76</v>
      </c>
      <c r="I41" s="248">
        <f>I43</f>
        <v>42.76</v>
      </c>
    </row>
    <row r="42" spans="1:9" ht="15" customHeight="1">
      <c r="A42" s="27"/>
      <c r="B42" s="278" t="s">
        <v>218</v>
      </c>
      <c r="C42" s="29"/>
      <c r="D42" s="29" t="s">
        <v>6</v>
      </c>
      <c r="E42" s="30" t="s">
        <v>213</v>
      </c>
      <c r="F42" s="29" t="s">
        <v>225</v>
      </c>
      <c r="G42" s="29" t="s">
        <v>219</v>
      </c>
      <c r="H42" s="58">
        <f t="shared" si="2"/>
        <v>42.76</v>
      </c>
      <c r="I42" s="58">
        <f t="shared" si="2"/>
        <v>42.76</v>
      </c>
    </row>
    <row r="43" spans="1:9" ht="15" customHeight="1">
      <c r="A43" s="27"/>
      <c r="B43" s="313" t="s">
        <v>220</v>
      </c>
      <c r="C43" s="29"/>
      <c r="D43" s="29" t="s">
        <v>6</v>
      </c>
      <c r="E43" s="30" t="s">
        <v>213</v>
      </c>
      <c r="F43" s="29" t="s">
        <v>225</v>
      </c>
      <c r="G43" s="29" t="s">
        <v>221</v>
      </c>
      <c r="H43" s="58">
        <v>42.76</v>
      </c>
      <c r="I43" s="58">
        <v>42.76</v>
      </c>
    </row>
    <row r="44" spans="1:9" ht="45" customHeight="1">
      <c r="A44" s="27"/>
      <c r="B44" s="273" t="s">
        <v>236</v>
      </c>
      <c r="C44" s="30"/>
      <c r="D44" s="30" t="s">
        <v>6</v>
      </c>
      <c r="E44" s="30" t="s">
        <v>213</v>
      </c>
      <c r="F44" s="29" t="s">
        <v>237</v>
      </c>
      <c r="G44" s="29"/>
      <c r="H44" s="57">
        <f t="shared" si="2"/>
        <v>2008.4579999999999</v>
      </c>
      <c r="I44" s="57">
        <f t="shared" si="2"/>
        <v>1933.38585</v>
      </c>
    </row>
    <row r="45" spans="1:9" ht="15" customHeight="1">
      <c r="A45" s="27"/>
      <c r="B45" s="273" t="s">
        <v>207</v>
      </c>
      <c r="C45" s="29"/>
      <c r="D45" s="29" t="s">
        <v>6</v>
      </c>
      <c r="E45" s="29" t="s">
        <v>213</v>
      </c>
      <c r="F45" s="29" t="s">
        <v>238</v>
      </c>
      <c r="G45" s="29"/>
      <c r="H45" s="57">
        <f t="shared" si="2"/>
        <v>2008.4579999999999</v>
      </c>
      <c r="I45" s="57">
        <f t="shared" si="2"/>
        <v>1933.38585</v>
      </c>
    </row>
    <row r="46" spans="1:9" ht="15" customHeight="1">
      <c r="A46" s="240"/>
      <c r="B46" s="293" t="s">
        <v>239</v>
      </c>
      <c r="C46" s="242"/>
      <c r="D46" s="243" t="s">
        <v>6</v>
      </c>
      <c r="E46" s="243" t="s">
        <v>213</v>
      </c>
      <c r="F46" s="242" t="s">
        <v>240</v>
      </c>
      <c r="G46" s="242"/>
      <c r="H46" s="244">
        <f>H48</f>
        <v>2008.4579999999999</v>
      </c>
      <c r="I46" s="244">
        <f>I48</f>
        <v>1933.38585</v>
      </c>
    </row>
    <row r="47" spans="1:9" ht="60" customHeight="1">
      <c r="A47" s="27"/>
      <c r="B47" s="273" t="s">
        <v>88</v>
      </c>
      <c r="C47" s="29"/>
      <c r="D47" s="30" t="s">
        <v>6</v>
      </c>
      <c r="E47" s="30" t="s">
        <v>213</v>
      </c>
      <c r="F47" s="29" t="s">
        <v>240</v>
      </c>
      <c r="G47" s="29" t="s">
        <v>89</v>
      </c>
      <c r="H47" s="57">
        <f aca="true" t="shared" si="3" ref="H47:I52">H48</f>
        <v>2008.4579999999999</v>
      </c>
      <c r="I47" s="57">
        <f t="shared" si="3"/>
        <v>1933.38585</v>
      </c>
    </row>
    <row r="48" spans="1:9" ht="30" customHeight="1">
      <c r="A48" s="27"/>
      <c r="B48" s="273" t="s">
        <v>211</v>
      </c>
      <c r="C48" s="30"/>
      <c r="D48" s="30" t="s">
        <v>6</v>
      </c>
      <c r="E48" s="30" t="s">
        <v>213</v>
      </c>
      <c r="F48" s="29" t="s">
        <v>240</v>
      </c>
      <c r="G48" s="29" t="s">
        <v>212</v>
      </c>
      <c r="H48" s="58">
        <f>1356.032+544.376+108.05</f>
        <v>2008.4579999999999</v>
      </c>
      <c r="I48" s="58">
        <v>1933.38585</v>
      </c>
    </row>
    <row r="49" spans="1:9" ht="45" customHeight="1">
      <c r="A49" s="21"/>
      <c r="B49" s="309" t="s">
        <v>228</v>
      </c>
      <c r="C49" s="23"/>
      <c r="D49" s="23" t="s">
        <v>6</v>
      </c>
      <c r="E49" s="22" t="s">
        <v>229</v>
      </c>
      <c r="F49" s="23" t="s">
        <v>59</v>
      </c>
      <c r="G49" s="23" t="s">
        <v>59</v>
      </c>
      <c r="H49" s="55">
        <f t="shared" si="3"/>
        <v>276.304</v>
      </c>
      <c r="I49" s="55">
        <f t="shared" si="3"/>
        <v>276.304</v>
      </c>
    </row>
    <row r="50" spans="1:9" ht="45" customHeight="1">
      <c r="A50" s="193"/>
      <c r="B50" s="310" t="s">
        <v>203</v>
      </c>
      <c r="C50" s="186"/>
      <c r="D50" s="186" t="s">
        <v>6</v>
      </c>
      <c r="E50" s="185" t="s">
        <v>229</v>
      </c>
      <c r="F50" s="185" t="s">
        <v>204</v>
      </c>
      <c r="G50" s="186" t="s">
        <v>59</v>
      </c>
      <c r="H50" s="187">
        <f t="shared" si="3"/>
        <v>276.304</v>
      </c>
      <c r="I50" s="187">
        <f t="shared" si="3"/>
        <v>276.304</v>
      </c>
    </row>
    <row r="51" spans="1:9" ht="30" customHeight="1">
      <c r="A51" s="27"/>
      <c r="B51" s="273" t="s">
        <v>205</v>
      </c>
      <c r="C51" s="29"/>
      <c r="D51" s="29" t="s">
        <v>6</v>
      </c>
      <c r="E51" s="29" t="s">
        <v>229</v>
      </c>
      <c r="F51" s="29" t="s">
        <v>206</v>
      </c>
      <c r="G51" s="26"/>
      <c r="H51" s="56">
        <f t="shared" si="3"/>
        <v>276.304</v>
      </c>
      <c r="I51" s="56">
        <f t="shared" si="3"/>
        <v>276.304</v>
      </c>
    </row>
    <row r="52" spans="1:9" ht="15" customHeight="1">
      <c r="A52" s="27"/>
      <c r="B52" s="273" t="s">
        <v>207</v>
      </c>
      <c r="C52" s="29"/>
      <c r="D52" s="29" t="s">
        <v>6</v>
      </c>
      <c r="E52" s="29" t="s">
        <v>229</v>
      </c>
      <c r="F52" s="29" t="s">
        <v>208</v>
      </c>
      <c r="G52" s="26"/>
      <c r="H52" s="56">
        <f t="shared" si="3"/>
        <v>276.304</v>
      </c>
      <c r="I52" s="56">
        <f t="shared" si="3"/>
        <v>276.304</v>
      </c>
    </row>
    <row r="53" spans="1:9" ht="45" customHeight="1">
      <c r="A53" s="240"/>
      <c r="B53" s="297" t="s">
        <v>226</v>
      </c>
      <c r="C53" s="243"/>
      <c r="D53" s="243" t="s">
        <v>6</v>
      </c>
      <c r="E53" s="242" t="s">
        <v>229</v>
      </c>
      <c r="F53" s="242" t="s">
        <v>227</v>
      </c>
      <c r="G53" s="249" t="s">
        <v>35</v>
      </c>
      <c r="H53" s="244">
        <f>H55</f>
        <v>276.304</v>
      </c>
      <c r="I53" s="244">
        <f>I55</f>
        <v>276.304</v>
      </c>
    </row>
    <row r="54" spans="1:9" ht="15" customHeight="1">
      <c r="A54" s="27"/>
      <c r="B54" s="313" t="s">
        <v>218</v>
      </c>
      <c r="C54" s="30"/>
      <c r="D54" s="30" t="s">
        <v>6</v>
      </c>
      <c r="E54" s="29" t="s">
        <v>229</v>
      </c>
      <c r="F54" s="29" t="s">
        <v>227</v>
      </c>
      <c r="G54" s="32">
        <v>500</v>
      </c>
      <c r="H54" s="57">
        <f aca="true" t="shared" si="4" ref="H54:I59">H55</f>
        <v>276.304</v>
      </c>
      <c r="I54" s="57">
        <f t="shared" si="4"/>
        <v>276.304</v>
      </c>
    </row>
    <row r="55" spans="1:9" ht="15" customHeight="1">
      <c r="A55" s="27"/>
      <c r="B55" s="313" t="s">
        <v>220</v>
      </c>
      <c r="C55" s="30"/>
      <c r="D55" s="30" t="s">
        <v>6</v>
      </c>
      <c r="E55" s="29" t="s">
        <v>229</v>
      </c>
      <c r="F55" s="29" t="s">
        <v>227</v>
      </c>
      <c r="G55" s="33" t="s">
        <v>221</v>
      </c>
      <c r="H55" s="58">
        <v>276.304</v>
      </c>
      <c r="I55" s="58">
        <v>276.304</v>
      </c>
    </row>
    <row r="56" spans="1:9" ht="15" customHeight="1">
      <c r="A56" s="34"/>
      <c r="B56" s="309" t="s">
        <v>270</v>
      </c>
      <c r="C56" s="23"/>
      <c r="D56" s="23" t="s">
        <v>6</v>
      </c>
      <c r="E56" s="22" t="s">
        <v>271</v>
      </c>
      <c r="F56" s="22"/>
      <c r="G56" s="23"/>
      <c r="H56" s="55">
        <f t="shared" si="4"/>
        <v>100</v>
      </c>
      <c r="I56" s="55">
        <f t="shared" si="4"/>
        <v>0</v>
      </c>
    </row>
    <row r="57" spans="1:9" ht="45" customHeight="1">
      <c r="A57" s="184"/>
      <c r="B57" s="314" t="s">
        <v>441</v>
      </c>
      <c r="C57" s="194"/>
      <c r="D57" s="194" t="s">
        <v>6</v>
      </c>
      <c r="E57" s="194" t="s">
        <v>271</v>
      </c>
      <c r="F57" s="194" t="s">
        <v>255</v>
      </c>
      <c r="G57" s="185"/>
      <c r="H57" s="187">
        <f t="shared" si="4"/>
        <v>100</v>
      </c>
      <c r="I57" s="187">
        <f t="shared" si="4"/>
        <v>0</v>
      </c>
    </row>
    <row r="58" spans="1:9" ht="15" customHeight="1">
      <c r="A58" s="24"/>
      <c r="B58" s="273" t="s">
        <v>207</v>
      </c>
      <c r="C58" s="35"/>
      <c r="D58" s="29" t="s">
        <v>6</v>
      </c>
      <c r="E58" s="29" t="s">
        <v>271</v>
      </c>
      <c r="F58" s="29" t="s">
        <v>256</v>
      </c>
      <c r="G58" s="25"/>
      <c r="H58" s="57">
        <f t="shared" si="4"/>
        <v>100</v>
      </c>
      <c r="I58" s="57">
        <f t="shared" si="4"/>
        <v>0</v>
      </c>
    </row>
    <row r="59" spans="1:9" ht="15" customHeight="1">
      <c r="A59" s="24"/>
      <c r="B59" s="273" t="s">
        <v>207</v>
      </c>
      <c r="C59" s="35"/>
      <c r="D59" s="29" t="s">
        <v>6</v>
      </c>
      <c r="E59" s="29" t="s">
        <v>271</v>
      </c>
      <c r="F59" s="29" t="s">
        <v>257</v>
      </c>
      <c r="G59" s="25"/>
      <c r="H59" s="57">
        <f t="shared" si="4"/>
        <v>100</v>
      </c>
      <c r="I59" s="57">
        <f t="shared" si="4"/>
        <v>0</v>
      </c>
    </row>
    <row r="60" spans="1:9" ht="45" customHeight="1">
      <c r="A60" s="240"/>
      <c r="B60" s="293" t="s">
        <v>266</v>
      </c>
      <c r="C60" s="242"/>
      <c r="D60" s="242" t="s">
        <v>6</v>
      </c>
      <c r="E60" s="242" t="s">
        <v>271</v>
      </c>
      <c r="F60" s="242" t="s">
        <v>267</v>
      </c>
      <c r="G60" s="242"/>
      <c r="H60" s="248">
        <f>H62</f>
        <v>100</v>
      </c>
      <c r="I60" s="248">
        <f>I62</f>
        <v>0</v>
      </c>
    </row>
    <row r="61" spans="1:9" ht="15" customHeight="1">
      <c r="A61" s="27"/>
      <c r="B61" s="273" t="s">
        <v>93</v>
      </c>
      <c r="C61" s="29"/>
      <c r="D61" s="29" t="s">
        <v>6</v>
      </c>
      <c r="E61" s="29" t="s">
        <v>271</v>
      </c>
      <c r="F61" s="29" t="s">
        <v>267</v>
      </c>
      <c r="G61" s="29" t="s">
        <v>94</v>
      </c>
      <c r="H61" s="58">
        <f>H62</f>
        <v>100</v>
      </c>
      <c r="I61" s="58">
        <f>I62</f>
        <v>0</v>
      </c>
    </row>
    <row r="62" spans="1:9" ht="15" customHeight="1">
      <c r="A62" s="27"/>
      <c r="B62" s="273" t="s">
        <v>268</v>
      </c>
      <c r="C62" s="29"/>
      <c r="D62" s="29" t="s">
        <v>6</v>
      </c>
      <c r="E62" s="29" t="s">
        <v>271</v>
      </c>
      <c r="F62" s="29" t="s">
        <v>267</v>
      </c>
      <c r="G62" s="29" t="s">
        <v>269</v>
      </c>
      <c r="H62" s="58">
        <v>100</v>
      </c>
      <c r="I62" s="58">
        <v>0</v>
      </c>
    </row>
    <row r="63" spans="1:9" ht="15" customHeight="1">
      <c r="A63" s="34"/>
      <c r="B63" s="309" t="s">
        <v>182</v>
      </c>
      <c r="C63" s="23"/>
      <c r="D63" s="23" t="s">
        <v>6</v>
      </c>
      <c r="E63" s="36" t="s">
        <v>183</v>
      </c>
      <c r="F63" s="22"/>
      <c r="G63" s="23"/>
      <c r="H63" s="55">
        <f>H64+H74+H80+H89</f>
        <v>1706.2509899999998</v>
      </c>
      <c r="I63" s="55">
        <f>I64+I74+I80+I89</f>
        <v>442.06199000000004</v>
      </c>
    </row>
    <row r="64" spans="1:9" ht="60" customHeight="1">
      <c r="A64" s="199"/>
      <c r="B64" s="311" t="s">
        <v>420</v>
      </c>
      <c r="C64" s="190"/>
      <c r="D64" s="196" t="s">
        <v>6</v>
      </c>
      <c r="E64" s="197" t="s">
        <v>183</v>
      </c>
      <c r="F64" s="197" t="s">
        <v>58</v>
      </c>
      <c r="G64" s="190"/>
      <c r="H64" s="191">
        <f>H65</f>
        <v>719.55099</v>
      </c>
      <c r="I64" s="191">
        <f>I65</f>
        <v>174.15949</v>
      </c>
    </row>
    <row r="65" spans="1:9" ht="30" customHeight="1">
      <c r="A65" s="231"/>
      <c r="B65" s="315" t="s">
        <v>427</v>
      </c>
      <c r="C65" s="262"/>
      <c r="D65" s="141" t="s">
        <v>6</v>
      </c>
      <c r="E65" s="141" t="s">
        <v>183</v>
      </c>
      <c r="F65" s="141" t="s">
        <v>78</v>
      </c>
      <c r="G65" s="140"/>
      <c r="H65" s="234">
        <f>H66+H70</f>
        <v>719.55099</v>
      </c>
      <c r="I65" s="234">
        <f>I66+I70</f>
        <v>174.15949</v>
      </c>
    </row>
    <row r="66" spans="1:9" ht="30" customHeight="1">
      <c r="A66" s="263"/>
      <c r="B66" s="316" t="s">
        <v>185</v>
      </c>
      <c r="C66" s="264"/>
      <c r="D66" s="222" t="s">
        <v>6</v>
      </c>
      <c r="E66" s="222" t="s">
        <v>183</v>
      </c>
      <c r="F66" s="265" t="s">
        <v>80</v>
      </c>
      <c r="G66" s="266"/>
      <c r="H66" s="267">
        <f aca="true" t="shared" si="5" ref="H66:I68">H67</f>
        <v>20</v>
      </c>
      <c r="I66" s="267">
        <f t="shared" si="5"/>
        <v>14.74278</v>
      </c>
    </row>
    <row r="67" spans="1:9" ht="15" customHeight="1">
      <c r="A67" s="250"/>
      <c r="B67" s="293" t="s">
        <v>187</v>
      </c>
      <c r="C67" s="246"/>
      <c r="D67" s="242" t="s">
        <v>6</v>
      </c>
      <c r="E67" s="242" t="s">
        <v>183</v>
      </c>
      <c r="F67" s="242" t="s">
        <v>428</v>
      </c>
      <c r="G67" s="243"/>
      <c r="H67" s="244">
        <f t="shared" si="5"/>
        <v>20</v>
      </c>
      <c r="I67" s="244">
        <f t="shared" si="5"/>
        <v>14.74278</v>
      </c>
    </row>
    <row r="68" spans="1:9" ht="30" customHeight="1">
      <c r="A68" s="150"/>
      <c r="B68" s="278" t="s">
        <v>53</v>
      </c>
      <c r="C68" s="147"/>
      <c r="D68" s="29" t="s">
        <v>6</v>
      </c>
      <c r="E68" s="29" t="s">
        <v>183</v>
      </c>
      <c r="F68" s="127" t="s">
        <v>428</v>
      </c>
      <c r="G68" s="148">
        <v>200</v>
      </c>
      <c r="H68" s="149">
        <f t="shared" si="5"/>
        <v>20</v>
      </c>
      <c r="I68" s="149">
        <f t="shared" si="5"/>
        <v>14.74278</v>
      </c>
    </row>
    <row r="69" spans="1:9" ht="30" customHeight="1">
      <c r="A69" s="150"/>
      <c r="B69" s="273" t="s">
        <v>54</v>
      </c>
      <c r="C69" s="147"/>
      <c r="D69" s="29" t="s">
        <v>6</v>
      </c>
      <c r="E69" s="29" t="s">
        <v>183</v>
      </c>
      <c r="F69" s="127" t="s">
        <v>428</v>
      </c>
      <c r="G69" s="148">
        <v>240</v>
      </c>
      <c r="H69" s="149">
        <v>20</v>
      </c>
      <c r="I69" s="149">
        <v>14.74278</v>
      </c>
    </row>
    <row r="70" spans="1:9" ht="30" customHeight="1">
      <c r="A70" s="263"/>
      <c r="B70" s="316" t="s">
        <v>430</v>
      </c>
      <c r="C70" s="264"/>
      <c r="D70" s="222" t="s">
        <v>6</v>
      </c>
      <c r="E70" s="222" t="s">
        <v>183</v>
      </c>
      <c r="F70" s="265" t="s">
        <v>429</v>
      </c>
      <c r="G70" s="266"/>
      <c r="H70" s="267">
        <f aca="true" t="shared" si="6" ref="H70:I72">H71</f>
        <v>699.55099</v>
      </c>
      <c r="I70" s="267">
        <f t="shared" si="6"/>
        <v>159.41671</v>
      </c>
    </row>
    <row r="71" spans="1:9" ht="45" customHeight="1">
      <c r="A71" s="250"/>
      <c r="B71" s="293" t="s">
        <v>180</v>
      </c>
      <c r="C71" s="246"/>
      <c r="D71" s="242" t="s">
        <v>6</v>
      </c>
      <c r="E71" s="242" t="s">
        <v>183</v>
      </c>
      <c r="F71" s="242" t="s">
        <v>431</v>
      </c>
      <c r="G71" s="243"/>
      <c r="H71" s="244">
        <f t="shared" si="6"/>
        <v>699.55099</v>
      </c>
      <c r="I71" s="244">
        <f t="shared" si="6"/>
        <v>159.41671</v>
      </c>
    </row>
    <row r="72" spans="1:9" ht="30" customHeight="1">
      <c r="A72" s="150"/>
      <c r="B72" s="278" t="s">
        <v>53</v>
      </c>
      <c r="C72" s="147"/>
      <c r="D72" s="29" t="s">
        <v>6</v>
      </c>
      <c r="E72" s="29" t="s">
        <v>183</v>
      </c>
      <c r="F72" s="127" t="s">
        <v>431</v>
      </c>
      <c r="G72" s="148">
        <v>200</v>
      </c>
      <c r="H72" s="149">
        <f t="shared" si="6"/>
        <v>699.55099</v>
      </c>
      <c r="I72" s="149">
        <f t="shared" si="6"/>
        <v>159.41671</v>
      </c>
    </row>
    <row r="73" spans="1:9" ht="30" customHeight="1">
      <c r="A73" s="150"/>
      <c r="B73" s="273" t="s">
        <v>54</v>
      </c>
      <c r="C73" s="147"/>
      <c r="D73" s="29" t="s">
        <v>6</v>
      </c>
      <c r="E73" s="29" t="s">
        <v>183</v>
      </c>
      <c r="F73" s="127" t="s">
        <v>431</v>
      </c>
      <c r="G73" s="148">
        <v>240</v>
      </c>
      <c r="H73" s="149">
        <f>200+600-100-0.44901</f>
        <v>699.55099</v>
      </c>
      <c r="I73" s="149">
        <v>159.41671</v>
      </c>
    </row>
    <row r="74" spans="1:9" ht="60" customHeight="1">
      <c r="A74" s="195"/>
      <c r="B74" s="317" t="s">
        <v>405</v>
      </c>
      <c r="C74" s="196"/>
      <c r="D74" s="196" t="s">
        <v>6</v>
      </c>
      <c r="E74" s="197" t="s">
        <v>183</v>
      </c>
      <c r="F74" s="196" t="s">
        <v>175</v>
      </c>
      <c r="G74" s="190"/>
      <c r="H74" s="191">
        <f aca="true" t="shared" si="7" ref="H74:I76">H75</f>
        <v>695</v>
      </c>
      <c r="I74" s="191">
        <f t="shared" si="7"/>
        <v>102.8</v>
      </c>
    </row>
    <row r="75" spans="1:9" ht="30" customHeight="1">
      <c r="A75" s="231"/>
      <c r="B75" s="315" t="s">
        <v>176</v>
      </c>
      <c r="C75" s="141"/>
      <c r="D75" s="141" t="s">
        <v>6</v>
      </c>
      <c r="E75" s="141" t="s">
        <v>183</v>
      </c>
      <c r="F75" s="232" t="s">
        <v>177</v>
      </c>
      <c r="G75" s="233"/>
      <c r="H75" s="234">
        <f t="shared" si="7"/>
        <v>695</v>
      </c>
      <c r="I75" s="234">
        <f t="shared" si="7"/>
        <v>102.8</v>
      </c>
    </row>
    <row r="76" spans="1:9" ht="45" customHeight="1">
      <c r="A76" s="221"/>
      <c r="B76" s="312" t="s">
        <v>178</v>
      </c>
      <c r="C76" s="222"/>
      <c r="D76" s="222" t="s">
        <v>6</v>
      </c>
      <c r="E76" s="222" t="s">
        <v>183</v>
      </c>
      <c r="F76" s="223" t="s">
        <v>179</v>
      </c>
      <c r="G76" s="224"/>
      <c r="H76" s="220">
        <f t="shared" si="7"/>
        <v>695</v>
      </c>
      <c r="I76" s="220">
        <f t="shared" si="7"/>
        <v>102.8</v>
      </c>
    </row>
    <row r="77" spans="1:9" ht="45" customHeight="1">
      <c r="A77" s="250"/>
      <c r="B77" s="297" t="s">
        <v>180</v>
      </c>
      <c r="C77" s="242"/>
      <c r="D77" s="242" t="s">
        <v>6</v>
      </c>
      <c r="E77" s="242" t="s">
        <v>183</v>
      </c>
      <c r="F77" s="251" t="s">
        <v>181</v>
      </c>
      <c r="G77" s="246"/>
      <c r="H77" s="244">
        <f>H79</f>
        <v>695</v>
      </c>
      <c r="I77" s="244">
        <f>I79</f>
        <v>102.8</v>
      </c>
    </row>
    <row r="78" spans="1:9" ht="30" customHeight="1">
      <c r="A78" s="37"/>
      <c r="B78" s="278" t="s">
        <v>53</v>
      </c>
      <c r="C78" s="29"/>
      <c r="D78" s="29" t="s">
        <v>6</v>
      </c>
      <c r="E78" s="29" t="s">
        <v>183</v>
      </c>
      <c r="F78" s="33" t="s">
        <v>181</v>
      </c>
      <c r="G78" s="30">
        <v>200</v>
      </c>
      <c r="H78" s="57">
        <f>H79</f>
        <v>695</v>
      </c>
      <c r="I78" s="57">
        <f>I79</f>
        <v>102.8</v>
      </c>
    </row>
    <row r="79" spans="1:9" ht="30" customHeight="1">
      <c r="A79" s="37"/>
      <c r="B79" s="273" t="s">
        <v>54</v>
      </c>
      <c r="C79" s="29"/>
      <c r="D79" s="29" t="s">
        <v>6</v>
      </c>
      <c r="E79" s="29" t="s">
        <v>183</v>
      </c>
      <c r="F79" s="33" t="s">
        <v>181</v>
      </c>
      <c r="G79" s="29" t="s">
        <v>55</v>
      </c>
      <c r="H79" s="57">
        <f>465+150+80</f>
        <v>695</v>
      </c>
      <c r="I79" s="57">
        <v>102.8</v>
      </c>
    </row>
    <row r="80" spans="1:9" ht="30" customHeight="1">
      <c r="A80" s="184"/>
      <c r="B80" s="310" t="s">
        <v>241</v>
      </c>
      <c r="C80" s="185"/>
      <c r="D80" s="185" t="s">
        <v>6</v>
      </c>
      <c r="E80" s="185" t="s">
        <v>183</v>
      </c>
      <c r="F80" s="186" t="s">
        <v>242</v>
      </c>
      <c r="G80" s="185"/>
      <c r="H80" s="187">
        <f aca="true" t="shared" si="8" ref="H80:I82">H81</f>
        <v>155.6</v>
      </c>
      <c r="I80" s="187">
        <f t="shared" si="8"/>
        <v>29.0025</v>
      </c>
    </row>
    <row r="81" spans="1:9" ht="15" customHeight="1">
      <c r="A81" s="24"/>
      <c r="B81" s="273" t="s">
        <v>207</v>
      </c>
      <c r="C81" s="25"/>
      <c r="D81" s="29" t="s">
        <v>6</v>
      </c>
      <c r="E81" s="29" t="s">
        <v>183</v>
      </c>
      <c r="F81" s="30" t="s">
        <v>243</v>
      </c>
      <c r="G81" s="25"/>
      <c r="H81" s="57">
        <f t="shared" si="8"/>
        <v>155.6</v>
      </c>
      <c r="I81" s="57">
        <f t="shared" si="8"/>
        <v>29.0025</v>
      </c>
    </row>
    <row r="82" spans="1:9" ht="15" customHeight="1">
      <c r="A82" s="24"/>
      <c r="B82" s="273" t="s">
        <v>207</v>
      </c>
      <c r="C82" s="25"/>
      <c r="D82" s="29" t="s">
        <v>6</v>
      </c>
      <c r="E82" s="29" t="s">
        <v>183</v>
      </c>
      <c r="F82" s="30" t="s">
        <v>244</v>
      </c>
      <c r="G82" s="25"/>
      <c r="H82" s="57">
        <f t="shared" si="8"/>
        <v>155.6</v>
      </c>
      <c r="I82" s="57">
        <f t="shared" si="8"/>
        <v>29.0025</v>
      </c>
    </row>
    <row r="83" spans="1:9" ht="15" customHeight="1">
      <c r="A83" s="240"/>
      <c r="B83" s="293" t="s">
        <v>245</v>
      </c>
      <c r="C83" s="242"/>
      <c r="D83" s="242" t="s">
        <v>6</v>
      </c>
      <c r="E83" s="242" t="s">
        <v>183</v>
      </c>
      <c r="F83" s="242" t="s">
        <v>246</v>
      </c>
      <c r="G83" s="242"/>
      <c r="H83" s="248">
        <f>H85+H88+H87</f>
        <v>155.6</v>
      </c>
      <c r="I83" s="248">
        <f>I85+I88+I87</f>
        <v>29.0025</v>
      </c>
    </row>
    <row r="84" spans="1:9" ht="30" customHeight="1">
      <c r="A84" s="27"/>
      <c r="B84" s="273" t="s">
        <v>53</v>
      </c>
      <c r="C84" s="29"/>
      <c r="D84" s="29" t="s">
        <v>6</v>
      </c>
      <c r="E84" s="29" t="s">
        <v>183</v>
      </c>
      <c r="F84" s="29" t="s">
        <v>246</v>
      </c>
      <c r="G84" s="29" t="s">
        <v>72</v>
      </c>
      <c r="H84" s="58">
        <f>H85</f>
        <v>123.6</v>
      </c>
      <c r="I84" s="58">
        <f>I85</f>
        <v>0</v>
      </c>
    </row>
    <row r="85" spans="1:9" ht="30" customHeight="1">
      <c r="A85" s="27"/>
      <c r="B85" s="273" t="s">
        <v>54</v>
      </c>
      <c r="C85" s="29"/>
      <c r="D85" s="29" t="s">
        <v>6</v>
      </c>
      <c r="E85" s="29" t="s">
        <v>183</v>
      </c>
      <c r="F85" s="29" t="s">
        <v>246</v>
      </c>
      <c r="G85" s="29" t="s">
        <v>55</v>
      </c>
      <c r="H85" s="58">
        <f>100+23.6</f>
        <v>123.6</v>
      </c>
      <c r="I85" s="58">
        <v>0</v>
      </c>
    </row>
    <row r="86" spans="1:9" ht="15" customHeight="1">
      <c r="A86" s="27"/>
      <c r="B86" s="273" t="s">
        <v>93</v>
      </c>
      <c r="C86" s="29"/>
      <c r="D86" s="29" t="s">
        <v>6</v>
      </c>
      <c r="E86" s="29" t="s">
        <v>183</v>
      </c>
      <c r="F86" s="29" t="s">
        <v>246</v>
      </c>
      <c r="G86" s="29" t="s">
        <v>94</v>
      </c>
      <c r="H86" s="58">
        <f>H87+H88</f>
        <v>32</v>
      </c>
      <c r="I86" s="58">
        <f>I87+I88</f>
        <v>29.0025</v>
      </c>
    </row>
    <row r="87" spans="1:9" ht="15" customHeight="1">
      <c r="A87" s="27"/>
      <c r="B87" s="273" t="s">
        <v>247</v>
      </c>
      <c r="C87" s="29"/>
      <c r="D87" s="29" t="s">
        <v>6</v>
      </c>
      <c r="E87" s="29" t="s">
        <v>183</v>
      </c>
      <c r="F87" s="29" t="s">
        <v>246</v>
      </c>
      <c r="G87" s="29" t="s">
        <v>248</v>
      </c>
      <c r="H87" s="58">
        <f>24.6-23.6</f>
        <v>1</v>
      </c>
      <c r="I87" s="58">
        <v>0</v>
      </c>
    </row>
    <row r="88" spans="1:9" ht="15" customHeight="1">
      <c r="A88" s="27"/>
      <c r="B88" s="273" t="s">
        <v>95</v>
      </c>
      <c r="C88" s="29"/>
      <c r="D88" s="29" t="s">
        <v>6</v>
      </c>
      <c r="E88" s="29" t="s">
        <v>183</v>
      </c>
      <c r="F88" s="29" t="s">
        <v>246</v>
      </c>
      <c r="G88" s="29" t="s">
        <v>96</v>
      </c>
      <c r="H88" s="58">
        <v>31</v>
      </c>
      <c r="I88" s="58">
        <v>29.0025</v>
      </c>
    </row>
    <row r="89" spans="1:9" ht="45" customHeight="1">
      <c r="A89" s="184"/>
      <c r="B89" s="310" t="s">
        <v>441</v>
      </c>
      <c r="C89" s="185"/>
      <c r="D89" s="185" t="s">
        <v>6</v>
      </c>
      <c r="E89" s="185" t="s">
        <v>183</v>
      </c>
      <c r="F89" s="186" t="s">
        <v>255</v>
      </c>
      <c r="G89" s="185"/>
      <c r="H89" s="187">
        <f>H90</f>
        <v>136.1</v>
      </c>
      <c r="I89" s="187">
        <f>I90</f>
        <v>136.1</v>
      </c>
    </row>
    <row r="90" spans="1:9" ht="15" customHeight="1">
      <c r="A90" s="24"/>
      <c r="B90" s="273" t="s">
        <v>207</v>
      </c>
      <c r="C90" s="25"/>
      <c r="D90" s="29" t="s">
        <v>6</v>
      </c>
      <c r="E90" s="29" t="s">
        <v>183</v>
      </c>
      <c r="F90" s="30" t="s">
        <v>256</v>
      </c>
      <c r="G90" s="25"/>
      <c r="H90" s="57">
        <f>H91</f>
        <v>136.1</v>
      </c>
      <c r="I90" s="57">
        <f>I91</f>
        <v>136.1</v>
      </c>
    </row>
    <row r="91" spans="1:9" ht="15" customHeight="1">
      <c r="A91" s="24"/>
      <c r="B91" s="273" t="s">
        <v>207</v>
      </c>
      <c r="C91" s="25"/>
      <c r="D91" s="29" t="s">
        <v>6</v>
      </c>
      <c r="E91" s="29" t="s">
        <v>183</v>
      </c>
      <c r="F91" s="30" t="s">
        <v>257</v>
      </c>
      <c r="G91" s="25"/>
      <c r="H91" s="57">
        <f>H92+H95</f>
        <v>136.1</v>
      </c>
      <c r="I91" s="57">
        <f>I92+I95</f>
        <v>136.1</v>
      </c>
    </row>
    <row r="92" spans="1:9" ht="45" customHeight="1">
      <c r="A92" s="240"/>
      <c r="B92" s="293" t="s">
        <v>549</v>
      </c>
      <c r="C92" s="242"/>
      <c r="D92" s="242" t="s">
        <v>6</v>
      </c>
      <c r="E92" s="242" t="s">
        <v>183</v>
      </c>
      <c r="F92" s="242" t="s">
        <v>548</v>
      </c>
      <c r="G92" s="242"/>
      <c r="H92" s="248">
        <f>H93</f>
        <v>136.1</v>
      </c>
      <c r="I92" s="248">
        <f>I93</f>
        <v>136.1</v>
      </c>
    </row>
    <row r="93" spans="1:9" ht="60" customHeight="1">
      <c r="A93" s="27"/>
      <c r="B93" s="273" t="s">
        <v>88</v>
      </c>
      <c r="C93" s="29"/>
      <c r="D93" s="29" t="s">
        <v>6</v>
      </c>
      <c r="E93" s="29" t="s">
        <v>183</v>
      </c>
      <c r="F93" s="29" t="s">
        <v>548</v>
      </c>
      <c r="G93" s="29" t="s">
        <v>89</v>
      </c>
      <c r="H93" s="58">
        <f>H94</f>
        <v>136.1</v>
      </c>
      <c r="I93" s="58">
        <f>I94</f>
        <v>136.1</v>
      </c>
    </row>
    <row r="94" spans="1:9" ht="30" customHeight="1">
      <c r="A94" s="27"/>
      <c r="B94" s="273" t="s">
        <v>211</v>
      </c>
      <c r="C94" s="29"/>
      <c r="D94" s="29" t="s">
        <v>6</v>
      </c>
      <c r="E94" s="29" t="s">
        <v>183</v>
      </c>
      <c r="F94" s="29" t="s">
        <v>548</v>
      </c>
      <c r="G94" s="29" t="s">
        <v>212</v>
      </c>
      <c r="H94" s="58">
        <v>136.1</v>
      </c>
      <c r="I94" s="58">
        <v>136.1</v>
      </c>
    </row>
    <row r="95" spans="1:9" ht="60" customHeight="1" hidden="1">
      <c r="A95" s="240"/>
      <c r="B95" s="293" t="s">
        <v>507</v>
      </c>
      <c r="C95" s="242"/>
      <c r="D95" s="242" t="s">
        <v>6</v>
      </c>
      <c r="E95" s="242" t="s">
        <v>183</v>
      </c>
      <c r="F95" s="242" t="s">
        <v>506</v>
      </c>
      <c r="G95" s="242"/>
      <c r="H95" s="248">
        <f>H96</f>
        <v>0</v>
      </c>
      <c r="I95" s="248">
        <f>I96</f>
        <v>0</v>
      </c>
    </row>
    <row r="96" spans="1:9" ht="60" customHeight="1" hidden="1">
      <c r="A96" s="27"/>
      <c r="B96" s="273" t="s">
        <v>88</v>
      </c>
      <c r="C96" s="29"/>
      <c r="D96" s="29" t="s">
        <v>6</v>
      </c>
      <c r="E96" s="29" t="s">
        <v>183</v>
      </c>
      <c r="F96" s="29" t="s">
        <v>506</v>
      </c>
      <c r="G96" s="29" t="s">
        <v>89</v>
      </c>
      <c r="H96" s="58">
        <f>H97</f>
        <v>0</v>
      </c>
      <c r="I96" s="58">
        <f>I97</f>
        <v>0</v>
      </c>
    </row>
    <row r="97" spans="1:9" ht="30" customHeight="1" hidden="1">
      <c r="A97" s="27"/>
      <c r="B97" s="273" t="s">
        <v>211</v>
      </c>
      <c r="C97" s="29"/>
      <c r="D97" s="29" t="s">
        <v>6</v>
      </c>
      <c r="E97" s="29" t="s">
        <v>183</v>
      </c>
      <c r="F97" s="29" t="s">
        <v>506</v>
      </c>
      <c r="G97" s="29" t="s">
        <v>212</v>
      </c>
      <c r="H97" s="58">
        <v>0</v>
      </c>
      <c r="I97" s="58">
        <v>0</v>
      </c>
    </row>
    <row r="98" spans="1:9" s="2" customFormat="1" ht="15" customHeight="1">
      <c r="A98" s="18" t="s">
        <v>488</v>
      </c>
      <c r="B98" s="318" t="s">
        <v>9</v>
      </c>
      <c r="C98" s="40"/>
      <c r="D98" s="40" t="s">
        <v>10</v>
      </c>
      <c r="E98" s="40"/>
      <c r="F98" s="40"/>
      <c r="G98" s="40"/>
      <c r="H98" s="62">
        <f aca="true" t="shared" si="9" ref="H98:I102">H99</f>
        <v>593.4</v>
      </c>
      <c r="I98" s="62">
        <f t="shared" si="9"/>
        <v>593.4</v>
      </c>
    </row>
    <row r="99" spans="1:9" ht="15" customHeight="1">
      <c r="A99" s="21"/>
      <c r="B99" s="309" t="s">
        <v>290</v>
      </c>
      <c r="C99" s="22"/>
      <c r="D99" s="22" t="s">
        <v>10</v>
      </c>
      <c r="E99" s="22" t="s">
        <v>291</v>
      </c>
      <c r="F99" s="22"/>
      <c r="G99" s="22"/>
      <c r="H99" s="55">
        <f t="shared" si="9"/>
        <v>593.4</v>
      </c>
      <c r="I99" s="55">
        <f t="shared" si="9"/>
        <v>593.4</v>
      </c>
    </row>
    <row r="100" spans="1:9" ht="45" customHeight="1">
      <c r="A100" s="192"/>
      <c r="B100" s="314" t="s">
        <v>441</v>
      </c>
      <c r="C100" s="194"/>
      <c r="D100" s="194" t="s">
        <v>10</v>
      </c>
      <c r="E100" s="185" t="s">
        <v>291</v>
      </c>
      <c r="F100" s="194" t="s">
        <v>255</v>
      </c>
      <c r="G100" s="185"/>
      <c r="H100" s="187">
        <f t="shared" si="9"/>
        <v>593.4</v>
      </c>
      <c r="I100" s="187">
        <f t="shared" si="9"/>
        <v>593.4</v>
      </c>
    </row>
    <row r="101" spans="1:9" ht="15" customHeight="1">
      <c r="A101" s="41"/>
      <c r="B101" s="273" t="s">
        <v>207</v>
      </c>
      <c r="C101" s="35"/>
      <c r="D101" s="29" t="s">
        <v>10</v>
      </c>
      <c r="E101" s="29" t="s">
        <v>291</v>
      </c>
      <c r="F101" s="29" t="s">
        <v>256</v>
      </c>
      <c r="G101" s="29"/>
      <c r="H101" s="57">
        <f t="shared" si="9"/>
        <v>593.4</v>
      </c>
      <c r="I101" s="57">
        <f t="shared" si="9"/>
        <v>593.4</v>
      </c>
    </row>
    <row r="102" spans="1:9" ht="15" customHeight="1">
      <c r="A102" s="41"/>
      <c r="B102" s="273" t="s">
        <v>207</v>
      </c>
      <c r="C102" s="35"/>
      <c r="D102" s="29" t="s">
        <v>10</v>
      </c>
      <c r="E102" s="29" t="s">
        <v>291</v>
      </c>
      <c r="F102" s="29" t="s">
        <v>257</v>
      </c>
      <c r="G102" s="29"/>
      <c r="H102" s="57">
        <f t="shared" si="9"/>
        <v>593.4</v>
      </c>
      <c r="I102" s="57">
        <f t="shared" si="9"/>
        <v>593.4</v>
      </c>
    </row>
    <row r="103" spans="1:9" ht="45" customHeight="1">
      <c r="A103" s="240"/>
      <c r="B103" s="293" t="s">
        <v>288</v>
      </c>
      <c r="C103" s="242"/>
      <c r="D103" s="242" t="s">
        <v>10</v>
      </c>
      <c r="E103" s="242" t="s">
        <v>291</v>
      </c>
      <c r="F103" s="242" t="s">
        <v>289</v>
      </c>
      <c r="G103" s="242"/>
      <c r="H103" s="244">
        <f>H104+H106</f>
        <v>593.4</v>
      </c>
      <c r="I103" s="244">
        <f>I104+I106</f>
        <v>593.4</v>
      </c>
    </row>
    <row r="104" spans="1:9" ht="60" customHeight="1">
      <c r="A104" s="27"/>
      <c r="B104" s="273" t="s">
        <v>88</v>
      </c>
      <c r="C104" s="29"/>
      <c r="D104" s="29" t="s">
        <v>10</v>
      </c>
      <c r="E104" s="29" t="s">
        <v>291</v>
      </c>
      <c r="F104" s="29" t="s">
        <v>289</v>
      </c>
      <c r="G104" s="29" t="s">
        <v>89</v>
      </c>
      <c r="H104" s="57">
        <f>H105</f>
        <v>521.649</v>
      </c>
      <c r="I104" s="57">
        <f>I105</f>
        <v>521.649</v>
      </c>
    </row>
    <row r="105" spans="1:9" ht="30" customHeight="1">
      <c r="A105" s="27"/>
      <c r="B105" s="273" t="s">
        <v>211</v>
      </c>
      <c r="C105" s="29"/>
      <c r="D105" s="29" t="s">
        <v>10</v>
      </c>
      <c r="E105" s="29" t="s">
        <v>291</v>
      </c>
      <c r="F105" s="29" t="s">
        <v>289</v>
      </c>
      <c r="G105" s="29" t="s">
        <v>212</v>
      </c>
      <c r="H105" s="338">
        <f>(418.527+126.395+7)-23.251-7.022+(41.44532+9.65468)-41.44532-9.65468</f>
        <v>521.649</v>
      </c>
      <c r="I105" s="338">
        <v>521.649</v>
      </c>
    </row>
    <row r="106" spans="1:9" ht="30" customHeight="1">
      <c r="A106" s="27"/>
      <c r="B106" s="273" t="s">
        <v>53</v>
      </c>
      <c r="C106" s="29"/>
      <c r="D106" s="29" t="s">
        <v>10</v>
      </c>
      <c r="E106" s="29" t="s">
        <v>291</v>
      </c>
      <c r="F106" s="29" t="s">
        <v>289</v>
      </c>
      <c r="G106" s="29" t="s">
        <v>72</v>
      </c>
      <c r="H106" s="57">
        <f>H107</f>
        <v>71.751</v>
      </c>
      <c r="I106" s="57">
        <f>I107</f>
        <v>71.751</v>
      </c>
    </row>
    <row r="107" spans="1:9" ht="30" customHeight="1">
      <c r="A107" s="27"/>
      <c r="B107" s="273" t="s">
        <v>54</v>
      </c>
      <c r="C107" s="29"/>
      <c r="D107" s="29" t="s">
        <v>10</v>
      </c>
      <c r="E107" s="29" t="s">
        <v>291</v>
      </c>
      <c r="F107" s="29" t="s">
        <v>289</v>
      </c>
      <c r="G107" s="29" t="s">
        <v>55</v>
      </c>
      <c r="H107" s="338">
        <f>10.878+1.773+(8+41.44532+9.65468)</f>
        <v>71.751</v>
      </c>
      <c r="I107" s="338">
        <v>71.751</v>
      </c>
    </row>
    <row r="108" spans="1:9" s="2" customFormat="1" ht="30" customHeight="1">
      <c r="A108" s="18" t="s">
        <v>489</v>
      </c>
      <c r="B108" s="308" t="s">
        <v>11</v>
      </c>
      <c r="C108" s="40"/>
      <c r="D108" s="40" t="s">
        <v>12</v>
      </c>
      <c r="E108" s="40"/>
      <c r="F108" s="40"/>
      <c r="G108" s="40"/>
      <c r="H108" s="62">
        <f>H109+H120</f>
        <v>1253.66694</v>
      </c>
      <c r="I108" s="62">
        <f>I109+I120</f>
        <v>1029.15387</v>
      </c>
    </row>
    <row r="109" spans="1:9" ht="45" customHeight="1">
      <c r="A109" s="21"/>
      <c r="B109" s="309" t="s">
        <v>105</v>
      </c>
      <c r="C109" s="22"/>
      <c r="D109" s="22" t="s">
        <v>12</v>
      </c>
      <c r="E109" s="22" t="s">
        <v>106</v>
      </c>
      <c r="F109" s="22"/>
      <c r="G109" s="22"/>
      <c r="H109" s="55">
        <f>H110</f>
        <v>913.62694</v>
      </c>
      <c r="I109" s="55">
        <f>I110</f>
        <v>689.11387</v>
      </c>
    </row>
    <row r="110" spans="1:9" ht="45" customHeight="1">
      <c r="A110" s="188"/>
      <c r="B110" s="311" t="s">
        <v>440</v>
      </c>
      <c r="C110" s="197"/>
      <c r="D110" s="197" t="s">
        <v>12</v>
      </c>
      <c r="E110" s="197" t="s">
        <v>106</v>
      </c>
      <c r="F110" s="197" t="s">
        <v>98</v>
      </c>
      <c r="G110" s="197" t="s">
        <v>59</v>
      </c>
      <c r="H110" s="191">
        <f>H111</f>
        <v>913.62694</v>
      </c>
      <c r="I110" s="191">
        <f>I111</f>
        <v>689.11387</v>
      </c>
    </row>
    <row r="111" spans="1:9" ht="75" customHeight="1">
      <c r="A111" s="235"/>
      <c r="B111" s="315" t="s">
        <v>99</v>
      </c>
      <c r="C111" s="141"/>
      <c r="D111" s="141" t="s">
        <v>12</v>
      </c>
      <c r="E111" s="141" t="s">
        <v>106</v>
      </c>
      <c r="F111" s="141" t="s">
        <v>100</v>
      </c>
      <c r="G111" s="236"/>
      <c r="H111" s="234">
        <f>H112+H116</f>
        <v>913.62694</v>
      </c>
      <c r="I111" s="234">
        <f>I112+I116</f>
        <v>689.11387</v>
      </c>
    </row>
    <row r="112" spans="1:9" ht="45" customHeight="1">
      <c r="A112" s="217"/>
      <c r="B112" s="312" t="s">
        <v>101</v>
      </c>
      <c r="C112" s="222"/>
      <c r="D112" s="222" t="s">
        <v>12</v>
      </c>
      <c r="E112" s="222" t="s">
        <v>106</v>
      </c>
      <c r="F112" s="222" t="s">
        <v>102</v>
      </c>
      <c r="G112" s="225"/>
      <c r="H112" s="220">
        <f>H113</f>
        <v>103.62694</v>
      </c>
      <c r="I112" s="220">
        <f>I113</f>
        <v>3.62694</v>
      </c>
    </row>
    <row r="113" spans="1:9" ht="30" customHeight="1">
      <c r="A113" s="240"/>
      <c r="B113" s="293" t="s">
        <v>103</v>
      </c>
      <c r="C113" s="242"/>
      <c r="D113" s="242" t="s">
        <v>12</v>
      </c>
      <c r="E113" s="242" t="s">
        <v>106</v>
      </c>
      <c r="F113" s="242" t="s">
        <v>104</v>
      </c>
      <c r="G113" s="243"/>
      <c r="H113" s="248">
        <f>H115</f>
        <v>103.62694</v>
      </c>
      <c r="I113" s="248">
        <f>I115</f>
        <v>3.62694</v>
      </c>
    </row>
    <row r="114" spans="1:9" ht="30" customHeight="1">
      <c r="A114" s="27"/>
      <c r="B114" s="273" t="s">
        <v>53</v>
      </c>
      <c r="C114" s="29"/>
      <c r="D114" s="29" t="s">
        <v>12</v>
      </c>
      <c r="E114" s="29" t="s">
        <v>106</v>
      </c>
      <c r="F114" s="29" t="s">
        <v>104</v>
      </c>
      <c r="G114" s="30">
        <v>200</v>
      </c>
      <c r="H114" s="58">
        <f>H115</f>
        <v>103.62694</v>
      </c>
      <c r="I114" s="58">
        <f>I115</f>
        <v>3.62694</v>
      </c>
    </row>
    <row r="115" spans="1:9" ht="30" customHeight="1">
      <c r="A115" s="27"/>
      <c r="B115" s="273" t="s">
        <v>54</v>
      </c>
      <c r="C115" s="29"/>
      <c r="D115" s="29" t="s">
        <v>12</v>
      </c>
      <c r="E115" s="29" t="s">
        <v>106</v>
      </c>
      <c r="F115" s="29" t="s">
        <v>104</v>
      </c>
      <c r="G115" s="30">
        <v>240</v>
      </c>
      <c r="H115" s="58">
        <f>30+100-26.37306</f>
        <v>103.62694</v>
      </c>
      <c r="I115" s="58">
        <v>3.62694</v>
      </c>
    </row>
    <row r="116" spans="1:9" ht="30" customHeight="1">
      <c r="A116" s="226"/>
      <c r="B116" s="312" t="s">
        <v>107</v>
      </c>
      <c r="C116" s="222"/>
      <c r="D116" s="222" t="s">
        <v>12</v>
      </c>
      <c r="E116" s="222" t="s">
        <v>106</v>
      </c>
      <c r="F116" s="222" t="s">
        <v>108</v>
      </c>
      <c r="G116" s="225"/>
      <c r="H116" s="220">
        <f>H117</f>
        <v>810</v>
      </c>
      <c r="I116" s="220">
        <f>I117</f>
        <v>685.48693</v>
      </c>
    </row>
    <row r="117" spans="1:9" ht="15" customHeight="1">
      <c r="A117" s="240"/>
      <c r="B117" s="293" t="s">
        <v>109</v>
      </c>
      <c r="C117" s="242"/>
      <c r="D117" s="242" t="s">
        <v>12</v>
      </c>
      <c r="E117" s="242" t="s">
        <v>106</v>
      </c>
      <c r="F117" s="242" t="s">
        <v>110</v>
      </c>
      <c r="G117" s="243"/>
      <c r="H117" s="248">
        <f>H119</f>
        <v>810</v>
      </c>
      <c r="I117" s="248">
        <f>I119</f>
        <v>685.48693</v>
      </c>
    </row>
    <row r="118" spans="1:9" ht="30" customHeight="1">
      <c r="A118" s="27"/>
      <c r="B118" s="273" t="s">
        <v>53</v>
      </c>
      <c r="C118" s="29"/>
      <c r="D118" s="29" t="s">
        <v>12</v>
      </c>
      <c r="E118" s="29" t="s">
        <v>106</v>
      </c>
      <c r="F118" s="29" t="s">
        <v>110</v>
      </c>
      <c r="G118" s="30">
        <v>200</v>
      </c>
      <c r="H118" s="58">
        <f>H119</f>
        <v>810</v>
      </c>
      <c r="I118" s="58">
        <f>I119</f>
        <v>685.48693</v>
      </c>
    </row>
    <row r="119" spans="1:9" ht="30" customHeight="1">
      <c r="A119" s="27"/>
      <c r="B119" s="273" t="s">
        <v>54</v>
      </c>
      <c r="C119" s="29"/>
      <c r="D119" s="29" t="s">
        <v>12</v>
      </c>
      <c r="E119" s="29" t="s">
        <v>106</v>
      </c>
      <c r="F119" s="29" t="s">
        <v>110</v>
      </c>
      <c r="G119" s="30">
        <v>240</v>
      </c>
      <c r="H119" s="338">
        <f>10+200+500+100</f>
        <v>810</v>
      </c>
      <c r="I119" s="338">
        <v>685.48693</v>
      </c>
    </row>
    <row r="120" spans="1:9" ht="30" customHeight="1">
      <c r="A120" s="43"/>
      <c r="B120" s="319" t="s">
        <v>113</v>
      </c>
      <c r="C120" s="44"/>
      <c r="D120" s="44" t="s">
        <v>12</v>
      </c>
      <c r="E120" s="44" t="s">
        <v>114</v>
      </c>
      <c r="F120" s="44"/>
      <c r="G120" s="45"/>
      <c r="H120" s="63">
        <f>H122+H127</f>
        <v>340.04</v>
      </c>
      <c r="I120" s="63">
        <f>I122+I127</f>
        <v>340.04</v>
      </c>
    </row>
    <row r="121" spans="1:9" ht="45" customHeight="1">
      <c r="A121" s="188"/>
      <c r="B121" s="311" t="s">
        <v>440</v>
      </c>
      <c r="C121" s="197"/>
      <c r="D121" s="197" t="s">
        <v>12</v>
      </c>
      <c r="E121" s="197" t="s">
        <v>114</v>
      </c>
      <c r="F121" s="197" t="s">
        <v>98</v>
      </c>
      <c r="G121" s="197" t="s">
        <v>59</v>
      </c>
      <c r="H121" s="191">
        <f aca="true" t="shared" si="10" ref="H121:I123">H122</f>
        <v>333</v>
      </c>
      <c r="I121" s="191">
        <f t="shared" si="10"/>
        <v>333</v>
      </c>
    </row>
    <row r="122" spans="1:9" ht="75" customHeight="1">
      <c r="A122" s="237"/>
      <c r="B122" s="315" t="s">
        <v>111</v>
      </c>
      <c r="C122" s="141"/>
      <c r="D122" s="141" t="s">
        <v>12</v>
      </c>
      <c r="E122" s="141" t="s">
        <v>114</v>
      </c>
      <c r="F122" s="141" t="s">
        <v>112</v>
      </c>
      <c r="G122" s="140"/>
      <c r="H122" s="238">
        <f t="shared" si="10"/>
        <v>333</v>
      </c>
      <c r="I122" s="238">
        <f t="shared" si="10"/>
        <v>333</v>
      </c>
    </row>
    <row r="123" spans="1:9" ht="60" customHeight="1">
      <c r="A123" s="226"/>
      <c r="B123" s="299" t="s">
        <v>115</v>
      </c>
      <c r="C123" s="222"/>
      <c r="D123" s="222" t="s">
        <v>12</v>
      </c>
      <c r="E123" s="222" t="s">
        <v>114</v>
      </c>
      <c r="F123" s="222" t="s">
        <v>453</v>
      </c>
      <c r="G123" s="219"/>
      <c r="H123" s="227">
        <f t="shared" si="10"/>
        <v>333</v>
      </c>
      <c r="I123" s="227">
        <f t="shared" si="10"/>
        <v>333</v>
      </c>
    </row>
    <row r="124" spans="1:9" ht="30" customHeight="1">
      <c r="A124" s="240"/>
      <c r="B124" s="300" t="s">
        <v>454</v>
      </c>
      <c r="C124" s="242"/>
      <c r="D124" s="242" t="s">
        <v>12</v>
      </c>
      <c r="E124" s="242" t="s">
        <v>114</v>
      </c>
      <c r="F124" s="242" t="s">
        <v>452</v>
      </c>
      <c r="G124" s="243"/>
      <c r="H124" s="248">
        <f>H126</f>
        <v>333</v>
      </c>
      <c r="I124" s="248">
        <f>I126</f>
        <v>333</v>
      </c>
    </row>
    <row r="125" spans="1:9" ht="30" customHeight="1">
      <c r="A125" s="27"/>
      <c r="B125" s="280" t="s">
        <v>53</v>
      </c>
      <c r="C125" s="29"/>
      <c r="D125" s="29" t="s">
        <v>12</v>
      </c>
      <c r="E125" s="29" t="s">
        <v>114</v>
      </c>
      <c r="F125" s="29" t="s">
        <v>452</v>
      </c>
      <c r="G125" s="30">
        <v>200</v>
      </c>
      <c r="H125" s="58">
        <f>H126</f>
        <v>333</v>
      </c>
      <c r="I125" s="58">
        <f>I126</f>
        <v>333</v>
      </c>
    </row>
    <row r="126" spans="1:9" ht="30" customHeight="1">
      <c r="A126" s="27"/>
      <c r="B126" s="273" t="s">
        <v>54</v>
      </c>
      <c r="C126" s="29"/>
      <c r="D126" s="29" t="s">
        <v>12</v>
      </c>
      <c r="E126" s="29" t="s">
        <v>114</v>
      </c>
      <c r="F126" s="29" t="s">
        <v>452</v>
      </c>
      <c r="G126" s="30">
        <v>240</v>
      </c>
      <c r="H126" s="58">
        <f>10+600-267-10</f>
        <v>333</v>
      </c>
      <c r="I126" s="58">
        <v>333</v>
      </c>
    </row>
    <row r="127" spans="1:9" ht="45" customHeight="1">
      <c r="A127" s="198"/>
      <c r="B127" s="310" t="s">
        <v>203</v>
      </c>
      <c r="C127" s="185"/>
      <c r="D127" s="185" t="s">
        <v>12</v>
      </c>
      <c r="E127" s="185" t="s">
        <v>114</v>
      </c>
      <c r="F127" s="186" t="s">
        <v>204</v>
      </c>
      <c r="G127" s="185"/>
      <c r="H127" s="187">
        <f aca="true" t="shared" si="11" ref="H127:I129">H128</f>
        <v>7.04</v>
      </c>
      <c r="I127" s="187">
        <f t="shared" si="11"/>
        <v>7.04</v>
      </c>
    </row>
    <row r="128" spans="1:9" ht="30" customHeight="1">
      <c r="A128" s="37"/>
      <c r="B128" s="273" t="s">
        <v>205</v>
      </c>
      <c r="C128" s="29"/>
      <c r="D128" s="29" t="s">
        <v>12</v>
      </c>
      <c r="E128" s="29" t="s">
        <v>114</v>
      </c>
      <c r="F128" s="29" t="s">
        <v>206</v>
      </c>
      <c r="G128" s="25"/>
      <c r="H128" s="57">
        <f t="shared" si="11"/>
        <v>7.04</v>
      </c>
      <c r="I128" s="57">
        <f t="shared" si="11"/>
        <v>7.04</v>
      </c>
    </row>
    <row r="129" spans="1:9" ht="15" customHeight="1">
      <c r="A129" s="37"/>
      <c r="B129" s="273" t="s">
        <v>207</v>
      </c>
      <c r="C129" s="29"/>
      <c r="D129" s="29" t="s">
        <v>12</v>
      </c>
      <c r="E129" s="29" t="s">
        <v>114</v>
      </c>
      <c r="F129" s="29" t="s">
        <v>208</v>
      </c>
      <c r="G129" s="25"/>
      <c r="H129" s="57">
        <f t="shared" si="11"/>
        <v>7.04</v>
      </c>
      <c r="I129" s="57">
        <f t="shared" si="11"/>
        <v>7.04</v>
      </c>
    </row>
    <row r="130" spans="1:9" ht="60" customHeight="1">
      <c r="A130" s="250"/>
      <c r="B130" s="293" t="s">
        <v>474</v>
      </c>
      <c r="C130" s="243"/>
      <c r="D130" s="242" t="s">
        <v>12</v>
      </c>
      <c r="E130" s="242" t="s">
        <v>114</v>
      </c>
      <c r="F130" s="243" t="s">
        <v>230</v>
      </c>
      <c r="G130" s="243" t="s">
        <v>35</v>
      </c>
      <c r="H130" s="244">
        <f>H132</f>
        <v>7.04</v>
      </c>
      <c r="I130" s="244">
        <f>I132</f>
        <v>7.04</v>
      </c>
    </row>
    <row r="131" spans="1:9" ht="30" customHeight="1">
      <c r="A131" s="37"/>
      <c r="B131" s="273" t="s">
        <v>53</v>
      </c>
      <c r="C131" s="30"/>
      <c r="D131" s="29" t="s">
        <v>12</v>
      </c>
      <c r="E131" s="29" t="s">
        <v>114</v>
      </c>
      <c r="F131" s="30" t="s">
        <v>230</v>
      </c>
      <c r="G131" s="30">
        <v>200</v>
      </c>
      <c r="H131" s="57">
        <f>H132</f>
        <v>7.04</v>
      </c>
      <c r="I131" s="57">
        <f>I132</f>
        <v>7.04</v>
      </c>
    </row>
    <row r="132" spans="1:9" ht="30" customHeight="1">
      <c r="A132" s="37"/>
      <c r="B132" s="273" t="s">
        <v>54</v>
      </c>
      <c r="C132" s="30"/>
      <c r="D132" s="29" t="s">
        <v>12</v>
      </c>
      <c r="E132" s="29" t="s">
        <v>114</v>
      </c>
      <c r="F132" s="30" t="s">
        <v>230</v>
      </c>
      <c r="G132" s="33" t="s">
        <v>55</v>
      </c>
      <c r="H132" s="57">
        <f>7.1-0.06</f>
        <v>7.04</v>
      </c>
      <c r="I132" s="57">
        <f>7.1-0.06</f>
        <v>7.04</v>
      </c>
    </row>
    <row r="133" spans="1:9" s="2" customFormat="1" ht="15" customHeight="1">
      <c r="A133" s="18" t="s">
        <v>490</v>
      </c>
      <c r="B133" s="308" t="s">
        <v>13</v>
      </c>
      <c r="C133" s="40"/>
      <c r="D133" s="40" t="s">
        <v>14</v>
      </c>
      <c r="E133" s="40" t="s">
        <v>35</v>
      </c>
      <c r="F133" s="40" t="s">
        <v>35</v>
      </c>
      <c r="G133" s="40" t="s">
        <v>35</v>
      </c>
      <c r="H133" s="62">
        <f>H134+H162</f>
        <v>25172.8753</v>
      </c>
      <c r="I133" s="62">
        <f>I134+I162</f>
        <v>20232.88717</v>
      </c>
    </row>
    <row r="134" spans="1:9" ht="15" customHeight="1">
      <c r="A134" s="21"/>
      <c r="B134" s="309" t="s">
        <v>127</v>
      </c>
      <c r="C134" s="22"/>
      <c r="D134" s="22" t="s">
        <v>14</v>
      </c>
      <c r="E134" s="22" t="s">
        <v>128</v>
      </c>
      <c r="F134" s="22" t="s">
        <v>35</v>
      </c>
      <c r="G134" s="22" t="s">
        <v>35</v>
      </c>
      <c r="H134" s="55">
        <f>H135+H152+H157</f>
        <v>22992.8753</v>
      </c>
      <c r="I134" s="55">
        <f>I135+I152+I157</f>
        <v>19862.245170000002</v>
      </c>
    </row>
    <row r="135" spans="1:10" s="3" customFormat="1" ht="45" customHeight="1">
      <c r="A135" s="199"/>
      <c r="B135" s="311" t="s">
        <v>406</v>
      </c>
      <c r="C135" s="197"/>
      <c r="D135" s="197" t="s">
        <v>14</v>
      </c>
      <c r="E135" s="197" t="s">
        <v>128</v>
      </c>
      <c r="F135" s="197" t="s">
        <v>122</v>
      </c>
      <c r="G135" s="197"/>
      <c r="H135" s="191">
        <f>H136</f>
        <v>13816.57705</v>
      </c>
      <c r="I135" s="191">
        <f>I136</f>
        <v>10692.67692</v>
      </c>
      <c r="J135" s="64"/>
    </row>
    <row r="136" spans="1:10" ht="75" customHeight="1">
      <c r="A136" s="226"/>
      <c r="B136" s="312" t="s">
        <v>123</v>
      </c>
      <c r="C136" s="222"/>
      <c r="D136" s="222" t="s">
        <v>14</v>
      </c>
      <c r="E136" s="222" t="s">
        <v>128</v>
      </c>
      <c r="F136" s="222" t="s">
        <v>124</v>
      </c>
      <c r="G136" s="222"/>
      <c r="H136" s="227">
        <f>H137+H140+H146+H143+H149</f>
        <v>13816.57705</v>
      </c>
      <c r="I136" s="227">
        <f>I137+I140+I146+I143+I149</f>
        <v>10692.67692</v>
      </c>
      <c r="J136" s="65"/>
    </row>
    <row r="137" spans="1:10" ht="30" customHeight="1">
      <c r="A137" s="240"/>
      <c r="B137" s="293" t="s">
        <v>125</v>
      </c>
      <c r="C137" s="242"/>
      <c r="D137" s="242" t="s">
        <v>14</v>
      </c>
      <c r="E137" s="242" t="s">
        <v>128</v>
      </c>
      <c r="F137" s="242" t="s">
        <v>126</v>
      </c>
      <c r="G137" s="242"/>
      <c r="H137" s="248">
        <f>H139</f>
        <v>969.99978</v>
      </c>
      <c r="I137" s="248">
        <f>I139</f>
        <v>334.11688</v>
      </c>
      <c r="J137" s="65"/>
    </row>
    <row r="138" spans="1:10" ht="30" customHeight="1">
      <c r="A138" s="27"/>
      <c r="B138" s="273" t="s">
        <v>53</v>
      </c>
      <c r="C138" s="29"/>
      <c r="D138" s="29" t="s">
        <v>14</v>
      </c>
      <c r="E138" s="29" t="s">
        <v>128</v>
      </c>
      <c r="F138" s="29" t="s">
        <v>126</v>
      </c>
      <c r="G138" s="29" t="s">
        <v>72</v>
      </c>
      <c r="H138" s="58">
        <f>H139</f>
        <v>969.99978</v>
      </c>
      <c r="I138" s="58">
        <f>I139</f>
        <v>334.11688</v>
      </c>
      <c r="J138" s="65"/>
    </row>
    <row r="139" spans="1:10" ht="30" customHeight="1">
      <c r="A139" s="27"/>
      <c r="B139" s="273" t="s">
        <v>54</v>
      </c>
      <c r="C139" s="29"/>
      <c r="D139" s="29" t="s">
        <v>14</v>
      </c>
      <c r="E139" s="29" t="s">
        <v>128</v>
      </c>
      <c r="F139" s="29" t="s">
        <v>126</v>
      </c>
      <c r="G139" s="29" t="s">
        <v>55</v>
      </c>
      <c r="H139" s="58">
        <f>1000+200+200-200+70-300-0.00022</f>
        <v>969.99978</v>
      </c>
      <c r="I139" s="58">
        <v>334.11688</v>
      </c>
      <c r="J139" s="65"/>
    </row>
    <row r="140" spans="1:10" ht="30" customHeight="1">
      <c r="A140" s="240"/>
      <c r="B140" s="293" t="s">
        <v>129</v>
      </c>
      <c r="C140" s="242"/>
      <c r="D140" s="242" t="s">
        <v>14</v>
      </c>
      <c r="E140" s="242" t="s">
        <v>128</v>
      </c>
      <c r="F140" s="242" t="s">
        <v>130</v>
      </c>
      <c r="G140" s="242"/>
      <c r="H140" s="248">
        <f>H142</f>
        <v>5158.7772700000005</v>
      </c>
      <c r="I140" s="248">
        <f>I142</f>
        <v>3473.06604</v>
      </c>
      <c r="J140" s="65"/>
    </row>
    <row r="141" spans="1:10" ht="30" customHeight="1">
      <c r="A141" s="27"/>
      <c r="B141" s="273" t="s">
        <v>53</v>
      </c>
      <c r="C141" s="29"/>
      <c r="D141" s="29" t="s">
        <v>14</v>
      </c>
      <c r="E141" s="29" t="s">
        <v>128</v>
      </c>
      <c r="F141" s="29" t="s">
        <v>130</v>
      </c>
      <c r="G141" s="29" t="s">
        <v>72</v>
      </c>
      <c r="H141" s="58">
        <f>H142</f>
        <v>5158.7772700000005</v>
      </c>
      <c r="I141" s="58">
        <f>I142</f>
        <v>3473.06604</v>
      </c>
      <c r="J141" s="65"/>
    </row>
    <row r="142" spans="1:10" ht="30" customHeight="1">
      <c r="A142" s="27"/>
      <c r="B142" s="273" t="s">
        <v>54</v>
      </c>
      <c r="C142" s="29"/>
      <c r="D142" s="29" t="s">
        <v>14</v>
      </c>
      <c r="E142" s="29" t="s">
        <v>128</v>
      </c>
      <c r="F142" s="29" t="s">
        <v>130</v>
      </c>
      <c r="G142" s="29" t="s">
        <v>55</v>
      </c>
      <c r="H142" s="58">
        <f>3266.245+500+200+200+500+100-1266.245-200-200-2000+300+1800+1958.77727</f>
        <v>5158.7772700000005</v>
      </c>
      <c r="I142" s="58">
        <v>3473.06604</v>
      </c>
      <c r="J142" s="65"/>
    </row>
    <row r="143" spans="1:10" ht="45" customHeight="1" hidden="1">
      <c r="A143" s="240"/>
      <c r="B143" s="293" t="s">
        <v>131</v>
      </c>
      <c r="C143" s="242"/>
      <c r="D143" s="242" t="s">
        <v>14</v>
      </c>
      <c r="E143" s="242" t="s">
        <v>128</v>
      </c>
      <c r="F143" s="242" t="s">
        <v>132</v>
      </c>
      <c r="G143" s="242"/>
      <c r="H143" s="248">
        <f>H145</f>
        <v>0</v>
      </c>
      <c r="I143" s="248">
        <f>I145</f>
        <v>0</v>
      </c>
      <c r="J143" s="65"/>
    </row>
    <row r="144" spans="1:10" ht="30" customHeight="1" hidden="1">
      <c r="A144" s="27"/>
      <c r="B144" s="273" t="s">
        <v>53</v>
      </c>
      <c r="C144" s="29"/>
      <c r="D144" s="29" t="s">
        <v>14</v>
      </c>
      <c r="E144" s="29" t="s">
        <v>128</v>
      </c>
      <c r="F144" s="29" t="s">
        <v>132</v>
      </c>
      <c r="G144" s="29" t="s">
        <v>72</v>
      </c>
      <c r="H144" s="58">
        <f>H145</f>
        <v>0</v>
      </c>
      <c r="I144" s="58">
        <f>I145</f>
        <v>0</v>
      </c>
      <c r="J144" s="65"/>
    </row>
    <row r="145" spans="1:10" ht="30" customHeight="1" hidden="1">
      <c r="A145" s="27"/>
      <c r="B145" s="273" t="s">
        <v>54</v>
      </c>
      <c r="C145" s="29"/>
      <c r="D145" s="29" t="s">
        <v>14</v>
      </c>
      <c r="E145" s="29" t="s">
        <v>128</v>
      </c>
      <c r="F145" s="29" t="s">
        <v>132</v>
      </c>
      <c r="G145" s="29" t="s">
        <v>55</v>
      </c>
      <c r="H145" s="58">
        <v>0</v>
      </c>
      <c r="I145" s="58">
        <v>0</v>
      </c>
      <c r="J145" s="65"/>
    </row>
    <row r="146" spans="1:10" ht="30" customHeight="1">
      <c r="A146" s="240"/>
      <c r="B146" s="293" t="s">
        <v>455</v>
      </c>
      <c r="C146" s="242"/>
      <c r="D146" s="242" t="s">
        <v>14</v>
      </c>
      <c r="E146" s="242" t="s">
        <v>128</v>
      </c>
      <c r="F146" s="242" t="s">
        <v>410</v>
      </c>
      <c r="G146" s="242"/>
      <c r="H146" s="248">
        <f aca="true" t="shared" si="12" ref="H146:I150">H147</f>
        <v>6987.8</v>
      </c>
      <c r="I146" s="248">
        <f t="shared" si="12"/>
        <v>6885.494</v>
      </c>
      <c r="J146" s="65"/>
    </row>
    <row r="147" spans="1:10" ht="30" customHeight="1">
      <c r="A147" s="27"/>
      <c r="B147" s="273" t="s">
        <v>53</v>
      </c>
      <c r="C147" s="29"/>
      <c r="D147" s="29" t="s">
        <v>14</v>
      </c>
      <c r="E147" s="29" t="s">
        <v>128</v>
      </c>
      <c r="F147" s="29" t="s">
        <v>410</v>
      </c>
      <c r="G147" s="29" t="s">
        <v>72</v>
      </c>
      <c r="H147" s="58">
        <f t="shared" si="12"/>
        <v>6987.8</v>
      </c>
      <c r="I147" s="58">
        <f t="shared" si="12"/>
        <v>6885.494</v>
      </c>
      <c r="J147" s="65"/>
    </row>
    <row r="148" spans="1:10" ht="30" customHeight="1">
      <c r="A148" s="27"/>
      <c r="B148" s="273" t="s">
        <v>54</v>
      </c>
      <c r="C148" s="29"/>
      <c r="D148" s="29" t="s">
        <v>14</v>
      </c>
      <c r="E148" s="29" t="s">
        <v>128</v>
      </c>
      <c r="F148" s="29" t="s">
        <v>410</v>
      </c>
      <c r="G148" s="29" t="s">
        <v>55</v>
      </c>
      <c r="H148" s="58">
        <f>700+1962.2+60+4265.6</f>
        <v>6987.8</v>
      </c>
      <c r="I148" s="58">
        <v>6885.494</v>
      </c>
      <c r="J148" s="65"/>
    </row>
    <row r="149" spans="1:10" ht="45" customHeight="1">
      <c r="A149" s="240"/>
      <c r="B149" s="293" t="s">
        <v>509</v>
      </c>
      <c r="C149" s="242"/>
      <c r="D149" s="242" t="s">
        <v>14</v>
      </c>
      <c r="E149" s="242" t="s">
        <v>128</v>
      </c>
      <c r="F149" s="242" t="s">
        <v>508</v>
      </c>
      <c r="G149" s="242"/>
      <c r="H149" s="248">
        <f t="shared" si="12"/>
        <v>700</v>
      </c>
      <c r="I149" s="248">
        <f t="shared" si="12"/>
        <v>0</v>
      </c>
      <c r="J149" s="65"/>
    </row>
    <row r="150" spans="1:10" ht="30" customHeight="1">
      <c r="A150" s="27"/>
      <c r="B150" s="273" t="s">
        <v>53</v>
      </c>
      <c r="C150" s="29"/>
      <c r="D150" s="29" t="s">
        <v>14</v>
      </c>
      <c r="E150" s="29" t="s">
        <v>128</v>
      </c>
      <c r="F150" s="29" t="s">
        <v>508</v>
      </c>
      <c r="G150" s="29" t="s">
        <v>72</v>
      </c>
      <c r="H150" s="58">
        <f t="shared" si="12"/>
        <v>700</v>
      </c>
      <c r="I150" s="58">
        <f t="shared" si="12"/>
        <v>0</v>
      </c>
      <c r="J150" s="65"/>
    </row>
    <row r="151" spans="1:10" ht="30" customHeight="1">
      <c r="A151" s="27"/>
      <c r="B151" s="273" t="s">
        <v>54</v>
      </c>
      <c r="C151" s="29"/>
      <c r="D151" s="29" t="s">
        <v>14</v>
      </c>
      <c r="E151" s="29" t="s">
        <v>128</v>
      </c>
      <c r="F151" s="29" t="s">
        <v>508</v>
      </c>
      <c r="G151" s="29" t="s">
        <v>55</v>
      </c>
      <c r="H151" s="58">
        <v>700</v>
      </c>
      <c r="I151" s="58">
        <v>0</v>
      </c>
      <c r="J151" s="65"/>
    </row>
    <row r="152" spans="1:10" ht="75" customHeight="1">
      <c r="A152" s="212"/>
      <c r="B152" s="311" t="s">
        <v>391</v>
      </c>
      <c r="C152" s="197"/>
      <c r="D152" s="197" t="s">
        <v>14</v>
      </c>
      <c r="E152" s="197" t="s">
        <v>128</v>
      </c>
      <c r="F152" s="197" t="s">
        <v>395</v>
      </c>
      <c r="G152" s="197"/>
      <c r="H152" s="206">
        <f>H153</f>
        <v>2496.73</v>
      </c>
      <c r="I152" s="206">
        <f>I153</f>
        <v>2490</v>
      </c>
      <c r="J152" s="65"/>
    </row>
    <row r="153" spans="1:10" ht="30" customHeight="1">
      <c r="A153" s="226"/>
      <c r="B153" s="312" t="s">
        <v>392</v>
      </c>
      <c r="C153" s="222"/>
      <c r="D153" s="222" t="s">
        <v>14</v>
      </c>
      <c r="E153" s="222" t="s">
        <v>128</v>
      </c>
      <c r="F153" s="222" t="s">
        <v>394</v>
      </c>
      <c r="G153" s="222"/>
      <c r="H153" s="227">
        <f>H154</f>
        <v>2496.73</v>
      </c>
      <c r="I153" s="227">
        <f>I154</f>
        <v>2490</v>
      </c>
      <c r="J153" s="65"/>
    </row>
    <row r="154" spans="1:10" ht="75" customHeight="1">
      <c r="A154" s="240"/>
      <c r="B154" s="293" t="s">
        <v>459</v>
      </c>
      <c r="C154" s="242"/>
      <c r="D154" s="242" t="s">
        <v>14</v>
      </c>
      <c r="E154" s="242" t="s">
        <v>128</v>
      </c>
      <c r="F154" s="242" t="s">
        <v>393</v>
      </c>
      <c r="G154" s="242"/>
      <c r="H154" s="248">
        <f>H156</f>
        <v>2496.73</v>
      </c>
      <c r="I154" s="248">
        <f>I156</f>
        <v>2490</v>
      </c>
      <c r="J154" s="65"/>
    </row>
    <row r="155" spans="1:10" ht="30" customHeight="1">
      <c r="A155" s="27"/>
      <c r="B155" s="273" t="s">
        <v>53</v>
      </c>
      <c r="C155" s="29"/>
      <c r="D155" s="29" t="s">
        <v>14</v>
      </c>
      <c r="E155" s="29" t="s">
        <v>128</v>
      </c>
      <c r="F155" s="29" t="s">
        <v>393</v>
      </c>
      <c r="G155" s="29" t="s">
        <v>72</v>
      </c>
      <c r="H155" s="58">
        <f>H156</f>
        <v>2496.73</v>
      </c>
      <c r="I155" s="58">
        <f>I156</f>
        <v>2490</v>
      </c>
      <c r="J155" s="65"/>
    </row>
    <row r="156" spans="1:10" ht="30" customHeight="1">
      <c r="A156" s="27"/>
      <c r="B156" s="273" t="s">
        <v>54</v>
      </c>
      <c r="C156" s="29"/>
      <c r="D156" s="29" t="s">
        <v>14</v>
      </c>
      <c r="E156" s="29" t="s">
        <v>128</v>
      </c>
      <c r="F156" s="29" t="s">
        <v>393</v>
      </c>
      <c r="G156" s="29" t="s">
        <v>55</v>
      </c>
      <c r="H156" s="58">
        <f>360+2136.73</f>
        <v>2496.73</v>
      </c>
      <c r="I156" s="58">
        <v>2490</v>
      </c>
      <c r="J156" s="65"/>
    </row>
    <row r="157" spans="1:10" ht="45" customHeight="1">
      <c r="A157" s="212"/>
      <c r="B157" s="311" t="s">
        <v>501</v>
      </c>
      <c r="C157" s="197"/>
      <c r="D157" s="197" t="s">
        <v>14</v>
      </c>
      <c r="E157" s="197" t="s">
        <v>128</v>
      </c>
      <c r="F157" s="197" t="s">
        <v>432</v>
      </c>
      <c r="G157" s="197"/>
      <c r="H157" s="206">
        <f>H158</f>
        <v>6679.56825</v>
      </c>
      <c r="I157" s="206">
        <f>I158</f>
        <v>6679.56825</v>
      </c>
      <c r="J157" s="65"/>
    </row>
    <row r="158" spans="1:10" ht="30" customHeight="1">
      <c r="A158" s="226"/>
      <c r="B158" s="312" t="s">
        <v>434</v>
      </c>
      <c r="C158" s="222"/>
      <c r="D158" s="222" t="s">
        <v>14</v>
      </c>
      <c r="E158" s="222" t="s">
        <v>128</v>
      </c>
      <c r="F158" s="222" t="s">
        <v>433</v>
      </c>
      <c r="G158" s="222"/>
      <c r="H158" s="227">
        <f>H159</f>
        <v>6679.56825</v>
      </c>
      <c r="I158" s="227">
        <f>I159</f>
        <v>6679.56825</v>
      </c>
      <c r="J158" s="65"/>
    </row>
    <row r="159" spans="1:10" ht="45" customHeight="1">
      <c r="A159" s="240"/>
      <c r="B159" s="293" t="s">
        <v>131</v>
      </c>
      <c r="C159" s="242"/>
      <c r="D159" s="242" t="s">
        <v>14</v>
      </c>
      <c r="E159" s="242" t="s">
        <v>128</v>
      </c>
      <c r="F159" s="242" t="s">
        <v>447</v>
      </c>
      <c r="G159" s="242"/>
      <c r="H159" s="248">
        <f>H161</f>
        <v>6679.56825</v>
      </c>
      <c r="I159" s="248">
        <f>I161</f>
        <v>6679.56825</v>
      </c>
      <c r="J159" s="65"/>
    </row>
    <row r="160" spans="1:10" ht="30" customHeight="1">
      <c r="A160" s="27"/>
      <c r="B160" s="273" t="s">
        <v>53</v>
      </c>
      <c r="C160" s="29"/>
      <c r="D160" s="29" t="s">
        <v>14</v>
      </c>
      <c r="E160" s="29" t="s">
        <v>128</v>
      </c>
      <c r="F160" s="29" t="s">
        <v>447</v>
      </c>
      <c r="G160" s="29" t="s">
        <v>72</v>
      </c>
      <c r="H160" s="58">
        <f>H161</f>
        <v>6679.56825</v>
      </c>
      <c r="I160" s="58">
        <f>I161</f>
        <v>6679.56825</v>
      </c>
      <c r="J160" s="65"/>
    </row>
    <row r="161" spans="1:10" ht="30" customHeight="1">
      <c r="A161" s="27"/>
      <c r="B161" s="273" t="s">
        <v>54</v>
      </c>
      <c r="C161" s="29"/>
      <c r="D161" s="29" t="s">
        <v>14</v>
      </c>
      <c r="E161" s="29" t="s">
        <v>128</v>
      </c>
      <c r="F161" s="29" t="s">
        <v>447</v>
      </c>
      <c r="G161" s="29" t="s">
        <v>55</v>
      </c>
      <c r="H161" s="58">
        <f>15000+175-2000-5000+200-1695.43175</f>
        <v>6679.56825</v>
      </c>
      <c r="I161" s="58">
        <v>6679.56825</v>
      </c>
      <c r="J161" s="65"/>
    </row>
    <row r="162" spans="1:9" ht="15" customHeight="1">
      <c r="A162" s="21"/>
      <c r="B162" s="309" t="s">
        <v>171</v>
      </c>
      <c r="C162" s="22"/>
      <c r="D162" s="22" t="s">
        <v>14</v>
      </c>
      <c r="E162" s="22" t="s">
        <v>172</v>
      </c>
      <c r="F162" s="22" t="s">
        <v>35</v>
      </c>
      <c r="G162" s="22" t="s">
        <v>35</v>
      </c>
      <c r="H162" s="55">
        <f>H163+H171</f>
        <v>2180</v>
      </c>
      <c r="I162" s="55">
        <f>I163+I171</f>
        <v>370.642</v>
      </c>
    </row>
    <row r="163" spans="1:10" s="3" customFormat="1" ht="60" customHeight="1">
      <c r="A163" s="199"/>
      <c r="B163" s="311" t="s">
        <v>512</v>
      </c>
      <c r="C163" s="197"/>
      <c r="D163" s="197" t="s">
        <v>14</v>
      </c>
      <c r="E163" s="197" t="s">
        <v>172</v>
      </c>
      <c r="F163" s="197" t="s">
        <v>167</v>
      </c>
      <c r="G163" s="197"/>
      <c r="H163" s="191">
        <f>H164</f>
        <v>2000</v>
      </c>
      <c r="I163" s="191">
        <f>I164</f>
        <v>267.692</v>
      </c>
      <c r="J163" s="64"/>
    </row>
    <row r="164" spans="1:10" s="3" customFormat="1" ht="30" customHeight="1">
      <c r="A164" s="228"/>
      <c r="B164" s="312" t="s">
        <v>464</v>
      </c>
      <c r="C164" s="225"/>
      <c r="D164" s="222" t="s">
        <v>14</v>
      </c>
      <c r="E164" s="222" t="s">
        <v>172</v>
      </c>
      <c r="F164" s="222" t="s">
        <v>168</v>
      </c>
      <c r="G164" s="222"/>
      <c r="H164" s="227">
        <f>H165+H168</f>
        <v>2000</v>
      </c>
      <c r="I164" s="227">
        <f>I165+I168</f>
        <v>267.692</v>
      </c>
      <c r="J164" s="64"/>
    </row>
    <row r="165" spans="1:10" ht="15" customHeight="1">
      <c r="A165" s="240"/>
      <c r="B165" s="293" t="s">
        <v>169</v>
      </c>
      <c r="C165" s="242"/>
      <c r="D165" s="242" t="s">
        <v>14</v>
      </c>
      <c r="E165" s="242" t="s">
        <v>172</v>
      </c>
      <c r="F165" s="242" t="s">
        <v>170</v>
      </c>
      <c r="G165" s="242"/>
      <c r="H165" s="248">
        <f>H167</f>
        <v>700</v>
      </c>
      <c r="I165" s="248">
        <f>I167</f>
        <v>97.5</v>
      </c>
      <c r="J165" s="65"/>
    </row>
    <row r="166" spans="1:10" ht="30" customHeight="1">
      <c r="A166" s="27"/>
      <c r="B166" s="273" t="s">
        <v>53</v>
      </c>
      <c r="C166" s="29"/>
      <c r="D166" s="29" t="s">
        <v>14</v>
      </c>
      <c r="E166" s="29" t="s">
        <v>172</v>
      </c>
      <c r="F166" s="29" t="s">
        <v>170</v>
      </c>
      <c r="G166" s="29" t="s">
        <v>72</v>
      </c>
      <c r="H166" s="58">
        <f aca="true" t="shared" si="13" ref="H166:I172">H167</f>
        <v>700</v>
      </c>
      <c r="I166" s="58">
        <f t="shared" si="13"/>
        <v>97.5</v>
      </c>
      <c r="J166" s="65"/>
    </row>
    <row r="167" spans="1:10" ht="30" customHeight="1">
      <c r="A167" s="27"/>
      <c r="B167" s="273" t="s">
        <v>54</v>
      </c>
      <c r="C167" s="29"/>
      <c r="D167" s="29" t="s">
        <v>14</v>
      </c>
      <c r="E167" s="29" t="s">
        <v>172</v>
      </c>
      <c r="F167" s="29" t="s">
        <v>170</v>
      </c>
      <c r="G167" s="29" t="s">
        <v>55</v>
      </c>
      <c r="H167" s="58">
        <f>600+100</f>
        <v>700</v>
      </c>
      <c r="I167" s="58">
        <v>97.5</v>
      </c>
      <c r="J167" s="65"/>
    </row>
    <row r="168" spans="1:10" ht="30" customHeight="1">
      <c r="A168" s="240"/>
      <c r="B168" s="293" t="s">
        <v>173</v>
      </c>
      <c r="C168" s="242"/>
      <c r="D168" s="242" t="s">
        <v>14</v>
      </c>
      <c r="E168" s="242" t="s">
        <v>172</v>
      </c>
      <c r="F168" s="242" t="s">
        <v>174</v>
      </c>
      <c r="G168" s="242"/>
      <c r="H168" s="248">
        <f>H170</f>
        <v>1300</v>
      </c>
      <c r="I168" s="248">
        <f>I170</f>
        <v>170.192</v>
      </c>
      <c r="J168" s="65"/>
    </row>
    <row r="169" spans="1:10" ht="30" customHeight="1">
      <c r="A169" s="27"/>
      <c r="B169" s="273" t="s">
        <v>53</v>
      </c>
      <c r="C169" s="29"/>
      <c r="D169" s="29" t="s">
        <v>14</v>
      </c>
      <c r="E169" s="29" t="s">
        <v>172</v>
      </c>
      <c r="F169" s="29" t="s">
        <v>174</v>
      </c>
      <c r="G169" s="29" t="s">
        <v>72</v>
      </c>
      <c r="H169" s="58">
        <f t="shared" si="13"/>
        <v>1300</v>
      </c>
      <c r="I169" s="58">
        <f t="shared" si="13"/>
        <v>170.192</v>
      </c>
      <c r="J169" s="65"/>
    </row>
    <row r="170" spans="1:10" ht="30" customHeight="1">
      <c r="A170" s="27"/>
      <c r="B170" s="273" t="s">
        <v>54</v>
      </c>
      <c r="C170" s="29"/>
      <c r="D170" s="29" t="s">
        <v>14</v>
      </c>
      <c r="E170" s="29" t="s">
        <v>172</v>
      </c>
      <c r="F170" s="29" t="s">
        <v>174</v>
      </c>
      <c r="G170" s="29" t="s">
        <v>55</v>
      </c>
      <c r="H170" s="58">
        <f>300+1000</f>
        <v>1300</v>
      </c>
      <c r="I170" s="58">
        <v>170.192</v>
      </c>
      <c r="J170" s="65"/>
    </row>
    <row r="171" spans="1:10" s="3" customFormat="1" ht="45" customHeight="1">
      <c r="A171" s="200"/>
      <c r="B171" s="314" t="s">
        <v>441</v>
      </c>
      <c r="C171" s="201"/>
      <c r="D171" s="194" t="s">
        <v>14</v>
      </c>
      <c r="E171" s="194" t="s">
        <v>172</v>
      </c>
      <c r="F171" s="194" t="s">
        <v>255</v>
      </c>
      <c r="G171" s="185"/>
      <c r="H171" s="187">
        <f t="shared" si="13"/>
        <v>180</v>
      </c>
      <c r="I171" s="187">
        <f t="shared" si="13"/>
        <v>102.95</v>
      </c>
      <c r="J171" s="64"/>
    </row>
    <row r="172" spans="1:10" s="3" customFormat="1" ht="15" customHeight="1">
      <c r="A172" s="46"/>
      <c r="B172" s="273" t="s">
        <v>207</v>
      </c>
      <c r="C172" s="33"/>
      <c r="D172" s="29" t="s">
        <v>14</v>
      </c>
      <c r="E172" s="29" t="s">
        <v>172</v>
      </c>
      <c r="F172" s="33" t="s">
        <v>256</v>
      </c>
      <c r="G172" s="29"/>
      <c r="H172" s="58">
        <f t="shared" si="13"/>
        <v>180</v>
      </c>
      <c r="I172" s="58">
        <f t="shared" si="13"/>
        <v>102.95</v>
      </c>
      <c r="J172" s="64"/>
    </row>
    <row r="173" spans="1:10" s="3" customFormat="1" ht="15" customHeight="1">
      <c r="A173" s="46"/>
      <c r="B173" s="273" t="s">
        <v>207</v>
      </c>
      <c r="C173" s="33"/>
      <c r="D173" s="29" t="s">
        <v>14</v>
      </c>
      <c r="E173" s="29" t="s">
        <v>172</v>
      </c>
      <c r="F173" s="33" t="s">
        <v>257</v>
      </c>
      <c r="G173" s="29"/>
      <c r="H173" s="58">
        <f>H174+H177</f>
        <v>180</v>
      </c>
      <c r="I173" s="58">
        <f>I174+I177</f>
        <v>102.95</v>
      </c>
      <c r="J173" s="64"/>
    </row>
    <row r="174" spans="1:10" ht="15" customHeight="1">
      <c r="A174" s="240"/>
      <c r="B174" s="293" t="s">
        <v>272</v>
      </c>
      <c r="C174" s="242"/>
      <c r="D174" s="242" t="s">
        <v>14</v>
      </c>
      <c r="E174" s="242" t="s">
        <v>172</v>
      </c>
      <c r="F174" s="251" t="s">
        <v>273</v>
      </c>
      <c r="G174" s="242"/>
      <c r="H174" s="248">
        <f>H175</f>
        <v>180</v>
      </c>
      <c r="I174" s="248">
        <f>I175</f>
        <v>102.95</v>
      </c>
      <c r="J174" s="65"/>
    </row>
    <row r="175" spans="1:10" ht="30" customHeight="1">
      <c r="A175" s="27"/>
      <c r="B175" s="273" t="s">
        <v>53</v>
      </c>
      <c r="C175" s="29"/>
      <c r="D175" s="29" t="s">
        <v>14</v>
      </c>
      <c r="E175" s="29" t="s">
        <v>172</v>
      </c>
      <c r="F175" s="33" t="s">
        <v>273</v>
      </c>
      <c r="G175" s="29" t="s">
        <v>72</v>
      </c>
      <c r="H175" s="58">
        <f>H176</f>
        <v>180</v>
      </c>
      <c r="I175" s="58">
        <f>I176</f>
        <v>102.95</v>
      </c>
      <c r="J175" s="65"/>
    </row>
    <row r="176" spans="1:10" ht="30" customHeight="1">
      <c r="A176" s="27"/>
      <c r="B176" s="273" t="s">
        <v>54</v>
      </c>
      <c r="C176" s="29"/>
      <c r="D176" s="29" t="s">
        <v>14</v>
      </c>
      <c r="E176" s="29" t="s">
        <v>172</v>
      </c>
      <c r="F176" s="33" t="s">
        <v>273</v>
      </c>
      <c r="G176" s="29" t="s">
        <v>55</v>
      </c>
      <c r="H176" s="58">
        <v>180</v>
      </c>
      <c r="I176" s="58">
        <v>102.95</v>
      </c>
      <c r="J176" s="65"/>
    </row>
    <row r="177" spans="1:10" ht="30" customHeight="1" hidden="1">
      <c r="A177" s="240"/>
      <c r="B177" s="293" t="s">
        <v>173</v>
      </c>
      <c r="C177" s="243"/>
      <c r="D177" s="242" t="s">
        <v>14</v>
      </c>
      <c r="E177" s="242" t="s">
        <v>172</v>
      </c>
      <c r="F177" s="251" t="s">
        <v>446</v>
      </c>
      <c r="G177" s="243" t="s">
        <v>35</v>
      </c>
      <c r="H177" s="270">
        <f>H179</f>
        <v>0</v>
      </c>
      <c r="I177" s="270">
        <f>I179</f>
        <v>0</v>
      </c>
      <c r="J177" s="65"/>
    </row>
    <row r="178" spans="1:10" ht="30" customHeight="1" hidden="1">
      <c r="A178" s="27"/>
      <c r="B178" s="273" t="s">
        <v>53</v>
      </c>
      <c r="C178" s="30"/>
      <c r="D178" s="29" t="s">
        <v>14</v>
      </c>
      <c r="E178" s="29" t="s">
        <v>172</v>
      </c>
      <c r="F178" s="33" t="s">
        <v>446</v>
      </c>
      <c r="G178" s="30">
        <v>200</v>
      </c>
      <c r="H178" s="269">
        <f>H179</f>
        <v>0</v>
      </c>
      <c r="I178" s="269">
        <f>I179</f>
        <v>0</v>
      </c>
      <c r="J178" s="65"/>
    </row>
    <row r="179" spans="1:10" ht="30" customHeight="1" hidden="1">
      <c r="A179" s="27"/>
      <c r="B179" s="273" t="s">
        <v>54</v>
      </c>
      <c r="C179" s="30"/>
      <c r="D179" s="29" t="s">
        <v>14</v>
      </c>
      <c r="E179" s="29" t="s">
        <v>172</v>
      </c>
      <c r="F179" s="33" t="s">
        <v>446</v>
      </c>
      <c r="G179" s="30">
        <v>240</v>
      </c>
      <c r="H179" s="269">
        <v>0</v>
      </c>
      <c r="I179" s="269">
        <v>0</v>
      </c>
      <c r="J179" s="65"/>
    </row>
    <row r="180" spans="1:10" ht="15" customHeight="1">
      <c r="A180" s="18" t="s">
        <v>491</v>
      </c>
      <c r="B180" s="308" t="s">
        <v>15</v>
      </c>
      <c r="C180" s="47"/>
      <c r="D180" s="47" t="s">
        <v>16</v>
      </c>
      <c r="E180" s="47"/>
      <c r="F180" s="47" t="s">
        <v>59</v>
      </c>
      <c r="G180" s="47"/>
      <c r="H180" s="62">
        <f>H181+H228+H287</f>
        <v>64145.61482</v>
      </c>
      <c r="I180" s="62">
        <f>I181+I228+I287</f>
        <v>59783.47693</v>
      </c>
      <c r="J180" s="60"/>
    </row>
    <row r="181" spans="1:9" ht="15" customHeight="1">
      <c r="A181" s="21"/>
      <c r="B181" s="309" t="s">
        <v>64</v>
      </c>
      <c r="C181" s="23"/>
      <c r="D181" s="23" t="s">
        <v>16</v>
      </c>
      <c r="E181" s="22" t="s">
        <v>65</v>
      </c>
      <c r="F181" s="23"/>
      <c r="G181" s="23"/>
      <c r="H181" s="55">
        <f>H182+H187+H220</f>
        <v>3212.56041</v>
      </c>
      <c r="I181" s="55">
        <f>I182+I187+I220</f>
        <v>3018.72943</v>
      </c>
    </row>
    <row r="182" spans="1:9" ht="75" customHeight="1" hidden="1">
      <c r="A182" s="202"/>
      <c r="B182" s="317" t="s">
        <v>407</v>
      </c>
      <c r="C182" s="190"/>
      <c r="D182" s="190" t="s">
        <v>16</v>
      </c>
      <c r="E182" s="197" t="s">
        <v>65</v>
      </c>
      <c r="F182" s="197" t="s">
        <v>413</v>
      </c>
      <c r="G182" s="190"/>
      <c r="H182" s="191">
        <f aca="true" t="shared" si="14" ref="H182:I185">H183</f>
        <v>0</v>
      </c>
      <c r="I182" s="191">
        <f t="shared" si="14"/>
        <v>0</v>
      </c>
    </row>
    <row r="183" spans="1:9" ht="45" customHeight="1" hidden="1">
      <c r="A183" s="229"/>
      <c r="B183" s="320" t="s">
        <v>60</v>
      </c>
      <c r="C183" s="219"/>
      <c r="D183" s="219" t="s">
        <v>16</v>
      </c>
      <c r="E183" s="222" t="s">
        <v>65</v>
      </c>
      <c r="F183" s="222" t="s">
        <v>418</v>
      </c>
      <c r="G183" s="222" t="s">
        <v>35</v>
      </c>
      <c r="H183" s="220">
        <f t="shared" si="14"/>
        <v>0</v>
      </c>
      <c r="I183" s="220">
        <f t="shared" si="14"/>
        <v>0</v>
      </c>
    </row>
    <row r="184" spans="1:9" ht="60" customHeight="1" hidden="1">
      <c r="A184" s="252"/>
      <c r="B184" s="296" t="s">
        <v>536</v>
      </c>
      <c r="C184" s="242"/>
      <c r="D184" s="242" t="s">
        <v>16</v>
      </c>
      <c r="E184" s="242" t="s">
        <v>65</v>
      </c>
      <c r="F184" s="242" t="s">
        <v>419</v>
      </c>
      <c r="G184" s="253"/>
      <c r="H184" s="248">
        <f t="shared" si="14"/>
        <v>0</v>
      </c>
      <c r="I184" s="248">
        <f t="shared" si="14"/>
        <v>0</v>
      </c>
    </row>
    <row r="185" spans="1:9" ht="30" customHeight="1" hidden="1">
      <c r="A185" s="48"/>
      <c r="B185" s="284" t="s">
        <v>61</v>
      </c>
      <c r="C185" s="30"/>
      <c r="D185" s="30" t="s">
        <v>16</v>
      </c>
      <c r="E185" s="29" t="s">
        <v>65</v>
      </c>
      <c r="F185" s="29" t="s">
        <v>419</v>
      </c>
      <c r="G185" s="29" t="s">
        <v>66</v>
      </c>
      <c r="H185" s="58">
        <f t="shared" si="14"/>
        <v>0</v>
      </c>
      <c r="I185" s="58">
        <f t="shared" si="14"/>
        <v>0</v>
      </c>
    </row>
    <row r="186" spans="1:9" ht="15" customHeight="1" hidden="1">
      <c r="A186" s="10"/>
      <c r="B186" s="276" t="s">
        <v>62</v>
      </c>
      <c r="C186" s="29"/>
      <c r="D186" s="29" t="s">
        <v>16</v>
      </c>
      <c r="E186" s="29" t="s">
        <v>65</v>
      </c>
      <c r="F186" s="29" t="s">
        <v>419</v>
      </c>
      <c r="G186" s="12">
        <v>410</v>
      </c>
      <c r="H186" s="58">
        <f>200-200</f>
        <v>0</v>
      </c>
      <c r="I186" s="58">
        <v>0</v>
      </c>
    </row>
    <row r="187" spans="1:9" ht="60" customHeight="1">
      <c r="A187" s="260"/>
      <c r="B187" s="321" t="s">
        <v>420</v>
      </c>
      <c r="C187" s="197"/>
      <c r="D187" s="197" t="s">
        <v>16</v>
      </c>
      <c r="E187" s="197" t="s">
        <v>65</v>
      </c>
      <c r="F187" s="197" t="s">
        <v>58</v>
      </c>
      <c r="G187" s="261"/>
      <c r="H187" s="206">
        <f>H188+H201+H215</f>
        <v>1702.72867</v>
      </c>
      <c r="I187" s="206">
        <f>I188+I201+I215</f>
        <v>1508.89769</v>
      </c>
    </row>
    <row r="188" spans="1:9" ht="45" customHeight="1">
      <c r="A188" s="239"/>
      <c r="B188" s="322" t="s">
        <v>67</v>
      </c>
      <c r="C188" s="140"/>
      <c r="D188" s="140" t="s">
        <v>16</v>
      </c>
      <c r="E188" s="141" t="s">
        <v>65</v>
      </c>
      <c r="F188" s="141" t="s">
        <v>421</v>
      </c>
      <c r="G188" s="233"/>
      <c r="H188" s="234">
        <f>H189</f>
        <v>896</v>
      </c>
      <c r="I188" s="234">
        <f>I189</f>
        <v>702.16902</v>
      </c>
    </row>
    <row r="189" spans="1:9" ht="30" customHeight="1">
      <c r="A189" s="229"/>
      <c r="B189" s="320" t="s">
        <v>69</v>
      </c>
      <c r="C189" s="219"/>
      <c r="D189" s="219" t="s">
        <v>16</v>
      </c>
      <c r="E189" s="222" t="s">
        <v>65</v>
      </c>
      <c r="F189" s="222" t="s">
        <v>422</v>
      </c>
      <c r="G189" s="224"/>
      <c r="H189" s="220">
        <f>H196+H190+H193</f>
        <v>896</v>
      </c>
      <c r="I189" s="220">
        <f>I196+I190+I193</f>
        <v>702.16902</v>
      </c>
    </row>
    <row r="190" spans="1:9" ht="30" customHeight="1" hidden="1">
      <c r="A190" s="254"/>
      <c r="B190" s="297" t="s">
        <v>71</v>
      </c>
      <c r="C190" s="243"/>
      <c r="D190" s="243" t="s">
        <v>16</v>
      </c>
      <c r="E190" s="242" t="s">
        <v>65</v>
      </c>
      <c r="F190" s="242" t="s">
        <v>423</v>
      </c>
      <c r="G190" s="255"/>
      <c r="H190" s="244">
        <f>H191</f>
        <v>0</v>
      </c>
      <c r="I190" s="244">
        <f>I191</f>
        <v>0</v>
      </c>
    </row>
    <row r="191" spans="1:9" ht="30" customHeight="1" hidden="1">
      <c r="A191" s="48"/>
      <c r="B191" s="279" t="s">
        <v>73</v>
      </c>
      <c r="C191" s="30"/>
      <c r="D191" s="30" t="s">
        <v>16</v>
      </c>
      <c r="E191" s="29" t="s">
        <v>65</v>
      </c>
      <c r="F191" s="29" t="s">
        <v>423</v>
      </c>
      <c r="G191" s="29" t="s">
        <v>74</v>
      </c>
      <c r="H191" s="58">
        <f>H192</f>
        <v>0</v>
      </c>
      <c r="I191" s="58">
        <f>I192</f>
        <v>0</v>
      </c>
    </row>
    <row r="192" spans="1:9" ht="30" customHeight="1" hidden="1">
      <c r="A192" s="48"/>
      <c r="B192" s="273" t="s">
        <v>75</v>
      </c>
      <c r="C192" s="30"/>
      <c r="D192" s="30" t="s">
        <v>16</v>
      </c>
      <c r="E192" s="29" t="s">
        <v>65</v>
      </c>
      <c r="F192" s="29" t="s">
        <v>423</v>
      </c>
      <c r="G192" s="30">
        <v>630</v>
      </c>
      <c r="H192" s="57">
        <v>0</v>
      </c>
      <c r="I192" s="57">
        <v>0</v>
      </c>
    </row>
    <row r="193" spans="1:9" ht="30" customHeight="1" hidden="1">
      <c r="A193" s="254"/>
      <c r="B193" s="297" t="s">
        <v>296</v>
      </c>
      <c r="C193" s="243"/>
      <c r="D193" s="243" t="s">
        <v>16</v>
      </c>
      <c r="E193" s="242" t="s">
        <v>65</v>
      </c>
      <c r="F193" s="242" t="s">
        <v>424</v>
      </c>
      <c r="G193" s="255"/>
      <c r="H193" s="244">
        <f>H194</f>
        <v>0</v>
      </c>
      <c r="I193" s="244">
        <f>I194</f>
        <v>0</v>
      </c>
    </row>
    <row r="194" spans="1:9" ht="30" customHeight="1" hidden="1">
      <c r="A194" s="48"/>
      <c r="B194" s="278" t="s">
        <v>53</v>
      </c>
      <c r="C194" s="30"/>
      <c r="D194" s="30" t="s">
        <v>16</v>
      </c>
      <c r="E194" s="29" t="s">
        <v>65</v>
      </c>
      <c r="F194" s="29" t="s">
        <v>424</v>
      </c>
      <c r="G194" s="30">
        <v>200</v>
      </c>
      <c r="H194" s="57">
        <f>H195</f>
        <v>0</v>
      </c>
      <c r="I194" s="57">
        <f>I195</f>
        <v>0</v>
      </c>
    </row>
    <row r="195" spans="1:9" ht="30" customHeight="1" hidden="1">
      <c r="A195" s="48"/>
      <c r="B195" s="273" t="s">
        <v>54</v>
      </c>
      <c r="C195" s="30"/>
      <c r="D195" s="30" t="s">
        <v>16</v>
      </c>
      <c r="E195" s="29" t="s">
        <v>65</v>
      </c>
      <c r="F195" s="29" t="s">
        <v>424</v>
      </c>
      <c r="G195" s="29" t="s">
        <v>55</v>
      </c>
      <c r="H195" s="58">
        <v>0</v>
      </c>
      <c r="I195" s="58">
        <v>0</v>
      </c>
    </row>
    <row r="196" spans="1:9" ht="30" customHeight="1">
      <c r="A196" s="254"/>
      <c r="B196" s="297" t="s">
        <v>71</v>
      </c>
      <c r="C196" s="243"/>
      <c r="D196" s="243" t="s">
        <v>16</v>
      </c>
      <c r="E196" s="242" t="s">
        <v>65</v>
      </c>
      <c r="F196" s="242" t="s">
        <v>425</v>
      </c>
      <c r="G196" s="255"/>
      <c r="H196" s="244">
        <f>H198+H200</f>
        <v>896</v>
      </c>
      <c r="I196" s="244">
        <f>I198+I200</f>
        <v>702.16902</v>
      </c>
    </row>
    <row r="197" spans="1:9" ht="30" customHeight="1">
      <c r="A197" s="48"/>
      <c r="B197" s="278" t="s">
        <v>53</v>
      </c>
      <c r="C197" s="30"/>
      <c r="D197" s="30" t="s">
        <v>16</v>
      </c>
      <c r="E197" s="29" t="s">
        <v>65</v>
      </c>
      <c r="F197" s="29" t="s">
        <v>425</v>
      </c>
      <c r="G197" s="30">
        <v>200</v>
      </c>
      <c r="H197" s="57">
        <f>H198</f>
        <v>896</v>
      </c>
      <c r="I197" s="57">
        <f>I198</f>
        <v>702.16902</v>
      </c>
    </row>
    <row r="198" spans="1:9" ht="30" customHeight="1">
      <c r="A198" s="48"/>
      <c r="B198" s="273" t="s">
        <v>54</v>
      </c>
      <c r="C198" s="30"/>
      <c r="D198" s="30" t="s">
        <v>16</v>
      </c>
      <c r="E198" s="29" t="s">
        <v>65</v>
      </c>
      <c r="F198" s="29" t="s">
        <v>425</v>
      </c>
      <c r="G198" s="29" t="s">
        <v>55</v>
      </c>
      <c r="H198" s="58">
        <v>896</v>
      </c>
      <c r="I198" s="58">
        <v>702.16902</v>
      </c>
    </row>
    <row r="199" spans="1:9" ht="30" customHeight="1" hidden="1">
      <c r="A199" s="48"/>
      <c r="B199" s="279" t="s">
        <v>73</v>
      </c>
      <c r="C199" s="30"/>
      <c r="D199" s="30" t="s">
        <v>16</v>
      </c>
      <c r="E199" s="29" t="s">
        <v>65</v>
      </c>
      <c r="F199" s="29" t="s">
        <v>425</v>
      </c>
      <c r="G199" s="29" t="s">
        <v>74</v>
      </c>
      <c r="H199" s="58">
        <f>H200</f>
        <v>0</v>
      </c>
      <c r="I199" s="58">
        <f>I200</f>
        <v>0</v>
      </c>
    </row>
    <row r="200" spans="1:9" ht="30" customHeight="1" hidden="1">
      <c r="A200" s="48"/>
      <c r="B200" s="273" t="s">
        <v>75</v>
      </c>
      <c r="C200" s="30"/>
      <c r="D200" s="30" t="s">
        <v>16</v>
      </c>
      <c r="E200" s="29" t="s">
        <v>65</v>
      </c>
      <c r="F200" s="29" t="s">
        <v>425</v>
      </c>
      <c r="G200" s="30">
        <v>630</v>
      </c>
      <c r="H200" s="57">
        <v>0</v>
      </c>
      <c r="I200" s="57">
        <v>0</v>
      </c>
    </row>
    <row r="201" spans="1:9" ht="30" customHeight="1">
      <c r="A201" s="239"/>
      <c r="B201" s="322" t="s">
        <v>77</v>
      </c>
      <c r="C201" s="140"/>
      <c r="D201" s="140" t="s">
        <v>16</v>
      </c>
      <c r="E201" s="141" t="s">
        <v>65</v>
      </c>
      <c r="F201" s="141" t="s">
        <v>68</v>
      </c>
      <c r="G201" s="140"/>
      <c r="H201" s="234">
        <f aca="true" t="shared" si="15" ref="H201:I213">H202</f>
        <v>279.5</v>
      </c>
      <c r="I201" s="234">
        <f t="shared" si="15"/>
        <v>279.5</v>
      </c>
    </row>
    <row r="202" spans="1:9" ht="30" customHeight="1">
      <c r="A202" s="229"/>
      <c r="B202" s="320" t="s">
        <v>79</v>
      </c>
      <c r="C202" s="219"/>
      <c r="D202" s="219" t="s">
        <v>16</v>
      </c>
      <c r="E202" s="222" t="s">
        <v>65</v>
      </c>
      <c r="F202" s="222" t="s">
        <v>70</v>
      </c>
      <c r="G202" s="219"/>
      <c r="H202" s="220">
        <f>H203+H209+H206+H212</f>
        <v>279.5</v>
      </c>
      <c r="I202" s="220">
        <f>I203+I209+I206+I212</f>
        <v>279.5</v>
      </c>
    </row>
    <row r="203" spans="1:9" ht="30" customHeight="1" hidden="1">
      <c r="A203" s="254"/>
      <c r="B203" s="297" t="s">
        <v>81</v>
      </c>
      <c r="C203" s="243"/>
      <c r="D203" s="243" t="s">
        <v>16</v>
      </c>
      <c r="E203" s="242" t="s">
        <v>65</v>
      </c>
      <c r="F203" s="242" t="s">
        <v>426</v>
      </c>
      <c r="G203" s="243"/>
      <c r="H203" s="244">
        <f t="shared" si="15"/>
        <v>0</v>
      </c>
      <c r="I203" s="244">
        <f t="shared" si="15"/>
        <v>0</v>
      </c>
    </row>
    <row r="204" spans="1:9" ht="30" customHeight="1" hidden="1">
      <c r="A204" s="48"/>
      <c r="B204" s="280" t="s">
        <v>61</v>
      </c>
      <c r="C204" s="30"/>
      <c r="D204" s="30" t="s">
        <v>16</v>
      </c>
      <c r="E204" s="29" t="s">
        <v>65</v>
      </c>
      <c r="F204" s="29" t="s">
        <v>426</v>
      </c>
      <c r="G204" s="30">
        <v>400</v>
      </c>
      <c r="H204" s="57">
        <f t="shared" si="15"/>
        <v>0</v>
      </c>
      <c r="I204" s="57">
        <f t="shared" si="15"/>
        <v>0</v>
      </c>
    </row>
    <row r="205" spans="1:9" ht="15" customHeight="1" hidden="1">
      <c r="A205" s="48"/>
      <c r="B205" s="273" t="s">
        <v>62</v>
      </c>
      <c r="C205" s="30"/>
      <c r="D205" s="30" t="s">
        <v>16</v>
      </c>
      <c r="E205" s="29" t="s">
        <v>65</v>
      </c>
      <c r="F205" s="29" t="s">
        <v>426</v>
      </c>
      <c r="G205" s="29" t="s">
        <v>63</v>
      </c>
      <c r="H205" s="57">
        <v>0</v>
      </c>
      <c r="I205" s="57">
        <v>0</v>
      </c>
    </row>
    <row r="206" spans="1:9" ht="30" customHeight="1" hidden="1">
      <c r="A206" s="254"/>
      <c r="B206" s="297" t="s">
        <v>82</v>
      </c>
      <c r="C206" s="243"/>
      <c r="D206" s="243" t="s">
        <v>16</v>
      </c>
      <c r="E206" s="242" t="s">
        <v>65</v>
      </c>
      <c r="F206" s="242" t="s">
        <v>527</v>
      </c>
      <c r="G206" s="243"/>
      <c r="H206" s="244">
        <f>H207</f>
        <v>0</v>
      </c>
      <c r="I206" s="244">
        <f>I207</f>
        <v>0</v>
      </c>
    </row>
    <row r="207" spans="1:9" ht="30" customHeight="1" hidden="1">
      <c r="A207" s="48"/>
      <c r="B207" s="280" t="s">
        <v>53</v>
      </c>
      <c r="C207" s="30"/>
      <c r="D207" s="30" t="s">
        <v>16</v>
      </c>
      <c r="E207" s="29" t="s">
        <v>65</v>
      </c>
      <c r="F207" s="29" t="s">
        <v>527</v>
      </c>
      <c r="G207" s="30">
        <v>200</v>
      </c>
      <c r="H207" s="57">
        <f>H208</f>
        <v>0</v>
      </c>
      <c r="I207" s="57">
        <f>I208</f>
        <v>0</v>
      </c>
    </row>
    <row r="208" spans="1:9" ht="30" customHeight="1" hidden="1">
      <c r="A208" s="48"/>
      <c r="B208" s="273" t="s">
        <v>54</v>
      </c>
      <c r="C208" s="30"/>
      <c r="D208" s="30" t="s">
        <v>16</v>
      </c>
      <c r="E208" s="29" t="s">
        <v>65</v>
      </c>
      <c r="F208" s="29" t="s">
        <v>527</v>
      </c>
      <c r="G208" s="29" t="s">
        <v>55</v>
      </c>
      <c r="H208" s="57">
        <f>500+1000-300-300-700-200</f>
        <v>0</v>
      </c>
      <c r="I208" s="57">
        <v>0</v>
      </c>
    </row>
    <row r="209" spans="1:9" ht="45" customHeight="1">
      <c r="A209" s="254"/>
      <c r="B209" s="297" t="s">
        <v>524</v>
      </c>
      <c r="C209" s="243"/>
      <c r="D209" s="243" t="s">
        <v>16</v>
      </c>
      <c r="E209" s="242" t="s">
        <v>65</v>
      </c>
      <c r="F209" s="242" t="s">
        <v>525</v>
      </c>
      <c r="G209" s="243"/>
      <c r="H209" s="244">
        <f t="shared" si="15"/>
        <v>279.5</v>
      </c>
      <c r="I209" s="244">
        <f t="shared" si="15"/>
        <v>279.5</v>
      </c>
    </row>
    <row r="210" spans="1:9" ht="30" customHeight="1">
      <c r="A210" s="48"/>
      <c r="B210" s="280" t="s">
        <v>53</v>
      </c>
      <c r="C210" s="30"/>
      <c r="D210" s="30" t="s">
        <v>16</v>
      </c>
      <c r="E210" s="29" t="s">
        <v>65</v>
      </c>
      <c r="F210" s="29" t="s">
        <v>525</v>
      </c>
      <c r="G210" s="30">
        <v>200</v>
      </c>
      <c r="H210" s="57">
        <f t="shared" si="15"/>
        <v>279.5</v>
      </c>
      <c r="I210" s="57">
        <f t="shared" si="15"/>
        <v>279.5</v>
      </c>
    </row>
    <row r="211" spans="1:9" ht="30" customHeight="1">
      <c r="A211" s="48"/>
      <c r="B211" s="273" t="s">
        <v>54</v>
      </c>
      <c r="C211" s="30"/>
      <c r="D211" s="30" t="s">
        <v>16</v>
      </c>
      <c r="E211" s="29" t="s">
        <v>65</v>
      </c>
      <c r="F211" s="29" t="s">
        <v>525</v>
      </c>
      <c r="G211" s="29" t="s">
        <v>55</v>
      </c>
      <c r="H211" s="57">
        <f>700-420.5</f>
        <v>279.5</v>
      </c>
      <c r="I211" s="57">
        <v>279.5</v>
      </c>
    </row>
    <row r="212" spans="1:9" ht="15" customHeight="1" hidden="1">
      <c r="A212" s="254"/>
      <c r="B212" s="297" t="s">
        <v>461</v>
      </c>
      <c r="C212" s="243"/>
      <c r="D212" s="243" t="s">
        <v>16</v>
      </c>
      <c r="E212" s="242" t="s">
        <v>65</v>
      </c>
      <c r="F212" s="242" t="s">
        <v>460</v>
      </c>
      <c r="G212" s="243"/>
      <c r="H212" s="244">
        <f t="shared" si="15"/>
        <v>0</v>
      </c>
      <c r="I212" s="244">
        <f t="shared" si="15"/>
        <v>0</v>
      </c>
    </row>
    <row r="213" spans="1:9" ht="30" customHeight="1" hidden="1">
      <c r="A213" s="48"/>
      <c r="B213" s="280" t="s">
        <v>61</v>
      </c>
      <c r="C213" s="30"/>
      <c r="D213" s="30" t="s">
        <v>16</v>
      </c>
      <c r="E213" s="29" t="s">
        <v>65</v>
      </c>
      <c r="F213" s="29" t="s">
        <v>460</v>
      </c>
      <c r="G213" s="30">
        <v>400</v>
      </c>
      <c r="H213" s="57">
        <f t="shared" si="15"/>
        <v>0</v>
      </c>
      <c r="I213" s="57">
        <f t="shared" si="15"/>
        <v>0</v>
      </c>
    </row>
    <row r="214" spans="1:9" ht="15" customHeight="1" hidden="1">
      <c r="A214" s="48"/>
      <c r="B214" s="273" t="s">
        <v>62</v>
      </c>
      <c r="C214" s="30"/>
      <c r="D214" s="30" t="s">
        <v>16</v>
      </c>
      <c r="E214" s="29" t="s">
        <v>65</v>
      </c>
      <c r="F214" s="29" t="s">
        <v>460</v>
      </c>
      <c r="G214" s="29" t="s">
        <v>63</v>
      </c>
      <c r="H214" s="57">
        <f>4400-3400-1000</f>
        <v>0</v>
      </c>
      <c r="I214" s="57">
        <v>0</v>
      </c>
    </row>
    <row r="215" spans="1:9" ht="30" customHeight="1">
      <c r="A215" s="239"/>
      <c r="B215" s="322" t="s">
        <v>427</v>
      </c>
      <c r="C215" s="140"/>
      <c r="D215" s="140" t="s">
        <v>16</v>
      </c>
      <c r="E215" s="141" t="s">
        <v>65</v>
      </c>
      <c r="F215" s="141" t="s">
        <v>78</v>
      </c>
      <c r="G215" s="233"/>
      <c r="H215" s="234">
        <f>H216</f>
        <v>527.22867</v>
      </c>
      <c r="I215" s="234">
        <f>I216</f>
        <v>527.22867</v>
      </c>
    </row>
    <row r="216" spans="1:9" ht="30" customHeight="1">
      <c r="A216" s="229"/>
      <c r="B216" s="320" t="s">
        <v>185</v>
      </c>
      <c r="C216" s="219"/>
      <c r="D216" s="219" t="s">
        <v>16</v>
      </c>
      <c r="E216" s="222" t="s">
        <v>65</v>
      </c>
      <c r="F216" s="222" t="s">
        <v>80</v>
      </c>
      <c r="G216" s="224"/>
      <c r="H216" s="220">
        <f>H217</f>
        <v>527.22867</v>
      </c>
      <c r="I216" s="220">
        <f>I217</f>
        <v>527.22867</v>
      </c>
    </row>
    <row r="217" spans="1:9" ht="15" customHeight="1">
      <c r="A217" s="254"/>
      <c r="B217" s="297" t="s">
        <v>187</v>
      </c>
      <c r="C217" s="243"/>
      <c r="D217" s="243" t="s">
        <v>16</v>
      </c>
      <c r="E217" s="242" t="s">
        <v>65</v>
      </c>
      <c r="F217" s="242" t="s">
        <v>428</v>
      </c>
      <c r="G217" s="242"/>
      <c r="H217" s="244">
        <f>H219</f>
        <v>527.22867</v>
      </c>
      <c r="I217" s="244">
        <f>I219</f>
        <v>527.22867</v>
      </c>
    </row>
    <row r="218" spans="1:9" ht="30" customHeight="1">
      <c r="A218" s="48"/>
      <c r="B218" s="278" t="s">
        <v>53</v>
      </c>
      <c r="C218" s="30"/>
      <c r="D218" s="30" t="s">
        <v>16</v>
      </c>
      <c r="E218" s="29" t="s">
        <v>65</v>
      </c>
      <c r="F218" s="29" t="s">
        <v>428</v>
      </c>
      <c r="G218" s="29" t="s">
        <v>72</v>
      </c>
      <c r="H218" s="57">
        <f>H219</f>
        <v>527.22867</v>
      </c>
      <c r="I218" s="57">
        <f>I219</f>
        <v>527.22867</v>
      </c>
    </row>
    <row r="219" spans="1:9" ht="30" customHeight="1">
      <c r="A219" s="48"/>
      <c r="B219" s="273" t="s">
        <v>54</v>
      </c>
      <c r="C219" s="30"/>
      <c r="D219" s="30" t="s">
        <v>16</v>
      </c>
      <c r="E219" s="29" t="s">
        <v>65</v>
      </c>
      <c r="F219" s="29" t="s">
        <v>428</v>
      </c>
      <c r="G219" s="29" t="s">
        <v>55</v>
      </c>
      <c r="H219" s="57">
        <f>450+100-350-100+527.22867-100</f>
        <v>527.22867</v>
      </c>
      <c r="I219" s="57">
        <v>527.22867</v>
      </c>
    </row>
    <row r="220" spans="1:9" ht="45" customHeight="1">
      <c r="A220" s="193"/>
      <c r="B220" s="314" t="s">
        <v>441</v>
      </c>
      <c r="C220" s="204"/>
      <c r="D220" s="204" t="s">
        <v>16</v>
      </c>
      <c r="E220" s="194" t="s">
        <v>65</v>
      </c>
      <c r="F220" s="194" t="s">
        <v>255</v>
      </c>
      <c r="G220" s="185"/>
      <c r="H220" s="187">
        <f>H221</f>
        <v>1509.8317399999999</v>
      </c>
      <c r="I220" s="187">
        <f aca="true" t="shared" si="16" ref="I220:I226">I221</f>
        <v>1509.8317399999999</v>
      </c>
    </row>
    <row r="221" spans="1:9" ht="15" customHeight="1">
      <c r="A221" s="27"/>
      <c r="B221" s="273" t="s">
        <v>207</v>
      </c>
      <c r="C221" s="33"/>
      <c r="D221" s="30" t="s">
        <v>16</v>
      </c>
      <c r="E221" s="29" t="s">
        <v>65</v>
      </c>
      <c r="F221" s="33" t="s">
        <v>256</v>
      </c>
      <c r="G221" s="25"/>
      <c r="H221" s="57">
        <f>H222</f>
        <v>1509.8317399999999</v>
      </c>
      <c r="I221" s="57">
        <f t="shared" si="16"/>
        <v>1509.8317399999999</v>
      </c>
    </row>
    <row r="222" spans="1:9" ht="15" customHeight="1">
      <c r="A222" s="27"/>
      <c r="B222" s="273" t="s">
        <v>207</v>
      </c>
      <c r="C222" s="33"/>
      <c r="D222" s="30" t="s">
        <v>16</v>
      </c>
      <c r="E222" s="29" t="s">
        <v>65</v>
      </c>
      <c r="F222" s="33" t="s">
        <v>257</v>
      </c>
      <c r="G222" s="25"/>
      <c r="H222" s="57">
        <f>H223</f>
        <v>1509.8317399999999</v>
      </c>
      <c r="I222" s="57">
        <f t="shared" si="16"/>
        <v>1509.8317399999999</v>
      </c>
    </row>
    <row r="223" spans="1:9" ht="30" customHeight="1">
      <c r="A223" s="240"/>
      <c r="B223" s="293" t="s">
        <v>71</v>
      </c>
      <c r="C223" s="243"/>
      <c r="D223" s="243" t="s">
        <v>16</v>
      </c>
      <c r="E223" s="242" t="s">
        <v>65</v>
      </c>
      <c r="F223" s="243" t="s">
        <v>514</v>
      </c>
      <c r="G223" s="242"/>
      <c r="H223" s="244">
        <f>H224+H226</f>
        <v>1509.8317399999999</v>
      </c>
      <c r="I223" s="244">
        <f>I224+I226</f>
        <v>1509.8317399999999</v>
      </c>
    </row>
    <row r="224" spans="1:9" ht="30" customHeight="1">
      <c r="A224" s="27"/>
      <c r="B224" s="279" t="s">
        <v>73</v>
      </c>
      <c r="C224" s="30"/>
      <c r="D224" s="30" t="s">
        <v>16</v>
      </c>
      <c r="E224" s="29" t="s">
        <v>65</v>
      </c>
      <c r="F224" s="30" t="s">
        <v>514</v>
      </c>
      <c r="G224" s="29" t="s">
        <v>74</v>
      </c>
      <c r="H224" s="57">
        <f>H225</f>
        <v>1482.01174</v>
      </c>
      <c r="I224" s="57">
        <f t="shared" si="16"/>
        <v>1482.01174</v>
      </c>
    </row>
    <row r="225" spans="1:9" ht="30" customHeight="1">
      <c r="A225" s="27"/>
      <c r="B225" s="273" t="s">
        <v>75</v>
      </c>
      <c r="C225" s="30"/>
      <c r="D225" s="30" t="s">
        <v>16</v>
      </c>
      <c r="E225" s="29" t="s">
        <v>65</v>
      </c>
      <c r="F225" s="30" t="s">
        <v>514</v>
      </c>
      <c r="G225" s="30">
        <v>630</v>
      </c>
      <c r="H225" s="58">
        <v>1482.01174</v>
      </c>
      <c r="I225" s="58">
        <v>1482.01174</v>
      </c>
    </row>
    <row r="226" spans="1:9" ht="15" customHeight="1">
      <c r="A226" s="27"/>
      <c r="B226" s="273" t="s">
        <v>93</v>
      </c>
      <c r="C226" s="30"/>
      <c r="D226" s="30" t="s">
        <v>16</v>
      </c>
      <c r="E226" s="29" t="s">
        <v>65</v>
      </c>
      <c r="F226" s="30" t="s">
        <v>514</v>
      </c>
      <c r="G226" s="29" t="s">
        <v>94</v>
      </c>
      <c r="H226" s="57">
        <f>H227</f>
        <v>27.82</v>
      </c>
      <c r="I226" s="57">
        <f t="shared" si="16"/>
        <v>27.82</v>
      </c>
    </row>
    <row r="227" spans="1:9" ht="15" customHeight="1">
      <c r="A227" s="27"/>
      <c r="B227" s="273" t="s">
        <v>247</v>
      </c>
      <c r="C227" s="30"/>
      <c r="D227" s="30" t="s">
        <v>16</v>
      </c>
      <c r="E227" s="29" t="s">
        <v>65</v>
      </c>
      <c r="F227" s="30" t="s">
        <v>514</v>
      </c>
      <c r="G227" s="30">
        <v>830</v>
      </c>
      <c r="H227" s="58">
        <v>27.82</v>
      </c>
      <c r="I227" s="58">
        <v>27.82</v>
      </c>
    </row>
    <row r="228" spans="1:9" ht="15" customHeight="1">
      <c r="A228" s="21"/>
      <c r="B228" s="309" t="s">
        <v>146</v>
      </c>
      <c r="C228" s="23"/>
      <c r="D228" s="23" t="s">
        <v>16</v>
      </c>
      <c r="E228" s="22" t="s">
        <v>147</v>
      </c>
      <c r="F228" s="23"/>
      <c r="G228" s="23"/>
      <c r="H228" s="55">
        <f>H229+H272+H279</f>
        <v>5826.42</v>
      </c>
      <c r="I228" s="55">
        <f>I229+I272+I279</f>
        <v>4003.85563</v>
      </c>
    </row>
    <row r="229" spans="1:10" ht="90" customHeight="1">
      <c r="A229" s="188"/>
      <c r="B229" s="317" t="s">
        <v>437</v>
      </c>
      <c r="C229" s="190"/>
      <c r="D229" s="190" t="s">
        <v>16</v>
      </c>
      <c r="E229" s="197" t="s">
        <v>147</v>
      </c>
      <c r="F229" s="190" t="s">
        <v>139</v>
      </c>
      <c r="G229" s="197" t="s">
        <v>35</v>
      </c>
      <c r="H229" s="191">
        <f>H230+H251+H267</f>
        <v>4810.67</v>
      </c>
      <c r="I229" s="191">
        <f>I230+I251+I267</f>
        <v>3197.05563</v>
      </c>
      <c r="J229" s="66"/>
    </row>
    <row r="230" spans="1:10" ht="30" customHeight="1">
      <c r="A230" s="235"/>
      <c r="B230" s="322" t="s">
        <v>140</v>
      </c>
      <c r="C230" s="140"/>
      <c r="D230" s="140" t="s">
        <v>16</v>
      </c>
      <c r="E230" s="141" t="s">
        <v>147</v>
      </c>
      <c r="F230" s="140" t="s">
        <v>141</v>
      </c>
      <c r="G230" s="141" t="s">
        <v>35</v>
      </c>
      <c r="H230" s="234">
        <f>H231</f>
        <v>3252.67</v>
      </c>
      <c r="I230" s="234">
        <f>I231</f>
        <v>2048.959</v>
      </c>
      <c r="J230" s="66"/>
    </row>
    <row r="231" spans="1:10" ht="15" customHeight="1">
      <c r="A231" s="217"/>
      <c r="B231" s="320" t="s">
        <v>142</v>
      </c>
      <c r="C231" s="219"/>
      <c r="D231" s="219" t="s">
        <v>16</v>
      </c>
      <c r="E231" s="222" t="s">
        <v>147</v>
      </c>
      <c r="F231" s="219" t="s">
        <v>143</v>
      </c>
      <c r="G231" s="222" t="s">
        <v>35</v>
      </c>
      <c r="H231" s="220">
        <f>H232+H237+H240+H245+H248</f>
        <v>3252.67</v>
      </c>
      <c r="I231" s="220">
        <f>I232+I237+I240+I245+I248</f>
        <v>2048.959</v>
      </c>
      <c r="J231" s="66"/>
    </row>
    <row r="232" spans="1:10" s="4" customFormat="1" ht="45" customHeight="1">
      <c r="A232" s="240"/>
      <c r="B232" s="297" t="s">
        <v>144</v>
      </c>
      <c r="C232" s="243"/>
      <c r="D232" s="243" t="s">
        <v>16</v>
      </c>
      <c r="E232" s="242" t="s">
        <v>147</v>
      </c>
      <c r="F232" s="243" t="s">
        <v>145</v>
      </c>
      <c r="G232" s="242"/>
      <c r="H232" s="248">
        <f>H233+H235</f>
        <v>664</v>
      </c>
      <c r="I232" s="248">
        <f>I233+I235</f>
        <v>156.2388</v>
      </c>
      <c r="J232" s="67"/>
    </row>
    <row r="233" spans="1:10" s="4" customFormat="1" ht="30" customHeight="1">
      <c r="A233" s="27"/>
      <c r="B233" s="284" t="s">
        <v>61</v>
      </c>
      <c r="C233" s="30"/>
      <c r="D233" s="30" t="s">
        <v>16</v>
      </c>
      <c r="E233" s="29" t="s">
        <v>147</v>
      </c>
      <c r="F233" s="30" t="s">
        <v>145</v>
      </c>
      <c r="G233" s="29" t="s">
        <v>66</v>
      </c>
      <c r="H233" s="58">
        <f>H234</f>
        <v>664</v>
      </c>
      <c r="I233" s="58">
        <f>I234</f>
        <v>156.2388</v>
      </c>
      <c r="J233" s="67"/>
    </row>
    <row r="234" spans="1:10" s="4" customFormat="1" ht="15" customHeight="1">
      <c r="A234" s="27"/>
      <c r="B234" s="276" t="s">
        <v>62</v>
      </c>
      <c r="C234" s="30"/>
      <c r="D234" s="30" t="s">
        <v>16</v>
      </c>
      <c r="E234" s="29" t="s">
        <v>147</v>
      </c>
      <c r="F234" s="30" t="s">
        <v>145</v>
      </c>
      <c r="G234" s="29" t="s">
        <v>63</v>
      </c>
      <c r="H234" s="58">
        <f>135+719.26+500-70-320.26-300</f>
        <v>664</v>
      </c>
      <c r="I234" s="58">
        <v>156.2388</v>
      </c>
      <c r="J234" s="67"/>
    </row>
    <row r="235" spans="1:10" s="4" customFormat="1" ht="15" customHeight="1" hidden="1">
      <c r="A235" s="27"/>
      <c r="B235" s="273" t="s">
        <v>93</v>
      </c>
      <c r="C235" s="30"/>
      <c r="D235" s="30" t="s">
        <v>16</v>
      </c>
      <c r="E235" s="29" t="s">
        <v>147</v>
      </c>
      <c r="F235" s="30" t="s">
        <v>145</v>
      </c>
      <c r="G235" s="29" t="s">
        <v>94</v>
      </c>
      <c r="H235" s="58">
        <f>H236</f>
        <v>0</v>
      </c>
      <c r="I235" s="58">
        <v>0</v>
      </c>
      <c r="J235" s="67"/>
    </row>
    <row r="236" spans="1:10" s="4" customFormat="1" ht="15" customHeight="1" hidden="1">
      <c r="A236" s="27"/>
      <c r="B236" s="273" t="s">
        <v>247</v>
      </c>
      <c r="C236" s="30"/>
      <c r="D236" s="30" t="s">
        <v>16</v>
      </c>
      <c r="E236" s="29" t="s">
        <v>147</v>
      </c>
      <c r="F236" s="30" t="s">
        <v>145</v>
      </c>
      <c r="G236" s="29" t="s">
        <v>248</v>
      </c>
      <c r="H236" s="58">
        <v>0</v>
      </c>
      <c r="I236" s="58">
        <v>0</v>
      </c>
      <c r="J236" s="67"/>
    </row>
    <row r="237" spans="1:10" s="4" customFormat="1" ht="30" customHeight="1" hidden="1">
      <c r="A237" s="240"/>
      <c r="B237" s="297" t="s">
        <v>163</v>
      </c>
      <c r="C237" s="243"/>
      <c r="D237" s="243" t="s">
        <v>16</v>
      </c>
      <c r="E237" s="242" t="s">
        <v>147</v>
      </c>
      <c r="F237" s="243" t="s">
        <v>365</v>
      </c>
      <c r="G237" s="242"/>
      <c r="H237" s="248">
        <f>H239</f>
        <v>0</v>
      </c>
      <c r="I237" s="248">
        <f>I239</f>
        <v>0</v>
      </c>
      <c r="J237" s="67"/>
    </row>
    <row r="238" spans="1:10" s="4" customFormat="1" ht="30" customHeight="1" hidden="1">
      <c r="A238" s="27"/>
      <c r="B238" s="278" t="s">
        <v>53</v>
      </c>
      <c r="C238" s="30"/>
      <c r="D238" s="30" t="s">
        <v>16</v>
      </c>
      <c r="E238" s="29" t="s">
        <v>147</v>
      </c>
      <c r="F238" s="30" t="s">
        <v>365</v>
      </c>
      <c r="G238" s="29" t="s">
        <v>72</v>
      </c>
      <c r="H238" s="58">
        <f>H239</f>
        <v>0</v>
      </c>
      <c r="I238" s="58">
        <f>I239</f>
        <v>0</v>
      </c>
      <c r="J238" s="67"/>
    </row>
    <row r="239" spans="1:10" s="4" customFormat="1" ht="30" customHeight="1" hidden="1">
      <c r="A239" s="27"/>
      <c r="B239" s="273" t="s">
        <v>54</v>
      </c>
      <c r="C239" s="30"/>
      <c r="D239" s="30" t="s">
        <v>16</v>
      </c>
      <c r="E239" s="29" t="s">
        <v>147</v>
      </c>
      <c r="F239" s="30" t="s">
        <v>365</v>
      </c>
      <c r="G239" s="29" t="s">
        <v>55</v>
      </c>
      <c r="H239" s="58">
        <v>0</v>
      </c>
      <c r="I239" s="58">
        <v>0</v>
      </c>
      <c r="J239" s="67"/>
    </row>
    <row r="240" spans="1:10" s="4" customFormat="1" ht="15" customHeight="1">
      <c r="A240" s="240"/>
      <c r="B240" s="297" t="s">
        <v>149</v>
      </c>
      <c r="C240" s="243"/>
      <c r="D240" s="243" t="s">
        <v>16</v>
      </c>
      <c r="E240" s="242" t="s">
        <v>147</v>
      </c>
      <c r="F240" s="243" t="s">
        <v>150</v>
      </c>
      <c r="G240" s="242"/>
      <c r="H240" s="248">
        <f>H242+H244</f>
        <v>1100</v>
      </c>
      <c r="I240" s="248">
        <f>I242+I244</f>
        <v>937</v>
      </c>
      <c r="J240" s="67"/>
    </row>
    <row r="241" spans="1:10" s="4" customFormat="1" ht="30" customHeight="1">
      <c r="A241" s="27"/>
      <c r="B241" s="278" t="s">
        <v>53</v>
      </c>
      <c r="C241" s="30"/>
      <c r="D241" s="30" t="s">
        <v>16</v>
      </c>
      <c r="E241" s="29" t="s">
        <v>147</v>
      </c>
      <c r="F241" s="30" t="s">
        <v>150</v>
      </c>
      <c r="G241" s="29" t="s">
        <v>72</v>
      </c>
      <c r="H241" s="58">
        <f>H242</f>
        <v>1100</v>
      </c>
      <c r="I241" s="58">
        <f>I242</f>
        <v>937</v>
      </c>
      <c r="J241" s="67"/>
    </row>
    <row r="242" spans="1:10" s="4" customFormat="1" ht="30" customHeight="1">
      <c r="A242" s="27"/>
      <c r="B242" s="273" t="s">
        <v>54</v>
      </c>
      <c r="C242" s="30"/>
      <c r="D242" s="30" t="s">
        <v>16</v>
      </c>
      <c r="E242" s="29" t="s">
        <v>147</v>
      </c>
      <c r="F242" s="30" t="s">
        <v>150</v>
      </c>
      <c r="G242" s="29" t="s">
        <v>55</v>
      </c>
      <c r="H242" s="58">
        <f>1600-500</f>
        <v>1100</v>
      </c>
      <c r="I242" s="58">
        <v>937</v>
      </c>
      <c r="J242" s="67"/>
    </row>
    <row r="243" spans="1:10" s="4" customFormat="1" ht="15" customHeight="1" hidden="1">
      <c r="A243" s="27"/>
      <c r="B243" s="275" t="s">
        <v>93</v>
      </c>
      <c r="C243" s="30"/>
      <c r="D243" s="30" t="s">
        <v>16</v>
      </c>
      <c r="E243" s="29" t="s">
        <v>147</v>
      </c>
      <c r="F243" s="30" t="s">
        <v>150</v>
      </c>
      <c r="G243" s="29" t="s">
        <v>94</v>
      </c>
      <c r="H243" s="58">
        <f>H244</f>
        <v>0</v>
      </c>
      <c r="I243" s="58">
        <f>I244</f>
        <v>0</v>
      </c>
      <c r="J243" s="67"/>
    </row>
    <row r="244" spans="1:10" s="4" customFormat="1" ht="15" customHeight="1" hidden="1">
      <c r="A244" s="27"/>
      <c r="B244" s="273" t="s">
        <v>247</v>
      </c>
      <c r="C244" s="30"/>
      <c r="D244" s="30" t="s">
        <v>16</v>
      </c>
      <c r="E244" s="29" t="s">
        <v>147</v>
      </c>
      <c r="F244" s="30" t="s">
        <v>150</v>
      </c>
      <c r="G244" s="29" t="s">
        <v>248</v>
      </c>
      <c r="H244" s="58">
        <v>0</v>
      </c>
      <c r="I244" s="58">
        <v>0</v>
      </c>
      <c r="J244" s="67"/>
    </row>
    <row r="245" spans="1:10" s="4" customFormat="1" ht="45" customHeight="1" hidden="1">
      <c r="A245" s="240"/>
      <c r="B245" s="302" t="s">
        <v>439</v>
      </c>
      <c r="C245" s="243"/>
      <c r="D245" s="243" t="s">
        <v>16</v>
      </c>
      <c r="E245" s="242" t="s">
        <v>147</v>
      </c>
      <c r="F245" s="243" t="s">
        <v>359</v>
      </c>
      <c r="G245" s="242"/>
      <c r="H245" s="248">
        <f>H246</f>
        <v>0</v>
      </c>
      <c r="I245" s="248">
        <f>I246</f>
        <v>0</v>
      </c>
      <c r="J245" s="67"/>
    </row>
    <row r="246" spans="1:10" s="4" customFormat="1" ht="15" customHeight="1" hidden="1">
      <c r="A246" s="27"/>
      <c r="B246" s="275" t="s">
        <v>93</v>
      </c>
      <c r="C246" s="30"/>
      <c r="D246" s="30" t="s">
        <v>16</v>
      </c>
      <c r="E246" s="29" t="s">
        <v>147</v>
      </c>
      <c r="F246" s="30" t="s">
        <v>359</v>
      </c>
      <c r="G246" s="29" t="s">
        <v>94</v>
      </c>
      <c r="H246" s="58">
        <f>H247</f>
        <v>0</v>
      </c>
      <c r="I246" s="58">
        <f>I247</f>
        <v>0</v>
      </c>
      <c r="J246" s="67"/>
    </row>
    <row r="247" spans="1:10" s="4" customFormat="1" ht="45" customHeight="1" hidden="1">
      <c r="A247" s="27"/>
      <c r="B247" s="275" t="s">
        <v>148</v>
      </c>
      <c r="C247" s="30"/>
      <c r="D247" s="30" t="s">
        <v>16</v>
      </c>
      <c r="E247" s="29" t="s">
        <v>147</v>
      </c>
      <c r="F247" s="30" t="s">
        <v>359</v>
      </c>
      <c r="G247" s="29" t="s">
        <v>17</v>
      </c>
      <c r="H247" s="58">
        <v>0</v>
      </c>
      <c r="I247" s="58">
        <v>0</v>
      </c>
      <c r="J247" s="67"/>
    </row>
    <row r="248" spans="1:10" s="4" customFormat="1" ht="45" customHeight="1">
      <c r="A248" s="240"/>
      <c r="B248" s="297" t="s">
        <v>144</v>
      </c>
      <c r="C248" s="243"/>
      <c r="D248" s="243" t="s">
        <v>16</v>
      </c>
      <c r="E248" s="242" t="s">
        <v>147</v>
      </c>
      <c r="F248" s="243" t="s">
        <v>438</v>
      </c>
      <c r="G248" s="242"/>
      <c r="H248" s="248">
        <f>H250</f>
        <v>1488.67</v>
      </c>
      <c r="I248" s="248">
        <f>I250</f>
        <v>955.7202</v>
      </c>
      <c r="J248" s="67"/>
    </row>
    <row r="249" spans="1:10" s="4" customFormat="1" ht="30" customHeight="1">
      <c r="A249" s="27"/>
      <c r="B249" s="284" t="s">
        <v>61</v>
      </c>
      <c r="C249" s="30"/>
      <c r="D249" s="30" t="s">
        <v>16</v>
      </c>
      <c r="E249" s="29" t="s">
        <v>147</v>
      </c>
      <c r="F249" s="30" t="s">
        <v>438</v>
      </c>
      <c r="G249" s="29" t="s">
        <v>66</v>
      </c>
      <c r="H249" s="58">
        <f>H250</f>
        <v>1488.67</v>
      </c>
      <c r="I249" s="58">
        <f>I250</f>
        <v>955.7202</v>
      </c>
      <c r="J249" s="67"/>
    </row>
    <row r="250" spans="1:10" s="4" customFormat="1" ht="15" customHeight="1">
      <c r="A250" s="27"/>
      <c r="B250" s="276" t="s">
        <v>62</v>
      </c>
      <c r="C250" s="30"/>
      <c r="D250" s="30" t="s">
        <v>16</v>
      </c>
      <c r="E250" s="29" t="s">
        <v>147</v>
      </c>
      <c r="F250" s="30" t="s">
        <v>438</v>
      </c>
      <c r="G250" s="29" t="s">
        <v>63</v>
      </c>
      <c r="H250" s="58">
        <f>484.74+1003.93</f>
        <v>1488.67</v>
      </c>
      <c r="I250" s="58">
        <v>955.7202</v>
      </c>
      <c r="J250" s="67"/>
    </row>
    <row r="251" spans="1:9" ht="30" customHeight="1">
      <c r="A251" s="237"/>
      <c r="B251" s="322" t="s">
        <v>151</v>
      </c>
      <c r="C251" s="140"/>
      <c r="D251" s="140" t="s">
        <v>16</v>
      </c>
      <c r="E251" s="141" t="s">
        <v>147</v>
      </c>
      <c r="F251" s="140" t="s">
        <v>152</v>
      </c>
      <c r="G251" s="141"/>
      <c r="H251" s="234">
        <f>H252</f>
        <v>1358</v>
      </c>
      <c r="I251" s="234">
        <f>I252</f>
        <v>1148.09663</v>
      </c>
    </row>
    <row r="252" spans="1:10" ht="15" customHeight="1">
      <c r="A252" s="217"/>
      <c r="B252" s="320" t="s">
        <v>153</v>
      </c>
      <c r="C252" s="219"/>
      <c r="D252" s="219" t="s">
        <v>16</v>
      </c>
      <c r="E252" s="222" t="s">
        <v>147</v>
      </c>
      <c r="F252" s="219" t="s">
        <v>154</v>
      </c>
      <c r="G252" s="222" t="s">
        <v>35</v>
      </c>
      <c r="H252" s="220">
        <f>H253+H258+H261+H264</f>
        <v>1358</v>
      </c>
      <c r="I252" s="220">
        <f>I253+I258+I261+I264</f>
        <v>1148.09663</v>
      </c>
      <c r="J252" s="66"/>
    </row>
    <row r="253" spans="1:10" ht="30" customHeight="1">
      <c r="A253" s="245"/>
      <c r="B253" s="293" t="s">
        <v>155</v>
      </c>
      <c r="C253" s="243"/>
      <c r="D253" s="243" t="s">
        <v>16</v>
      </c>
      <c r="E253" s="242" t="s">
        <v>147</v>
      </c>
      <c r="F253" s="243" t="s">
        <v>18</v>
      </c>
      <c r="G253" s="242"/>
      <c r="H253" s="244">
        <f>H255+H257</f>
        <v>258</v>
      </c>
      <c r="I253" s="244">
        <f>I255+I257</f>
        <v>65.65147</v>
      </c>
      <c r="J253" s="66"/>
    </row>
    <row r="254" spans="1:10" ht="30" customHeight="1">
      <c r="A254" s="42"/>
      <c r="B254" s="273" t="s">
        <v>53</v>
      </c>
      <c r="C254" s="30"/>
      <c r="D254" s="30" t="s">
        <v>16</v>
      </c>
      <c r="E254" s="29" t="s">
        <v>147</v>
      </c>
      <c r="F254" s="30" t="s">
        <v>156</v>
      </c>
      <c r="G254" s="29" t="s">
        <v>72</v>
      </c>
      <c r="H254" s="57">
        <f>H255</f>
        <v>258</v>
      </c>
      <c r="I254" s="57">
        <f>I255</f>
        <v>65.65147</v>
      </c>
      <c r="J254" s="66"/>
    </row>
    <row r="255" spans="1:10" ht="30" customHeight="1">
      <c r="A255" s="42"/>
      <c r="B255" s="278" t="s">
        <v>54</v>
      </c>
      <c r="C255" s="30"/>
      <c r="D255" s="30" t="s">
        <v>16</v>
      </c>
      <c r="E255" s="29" t="s">
        <v>147</v>
      </c>
      <c r="F255" s="30" t="s">
        <v>156</v>
      </c>
      <c r="G255" s="29" t="s">
        <v>55</v>
      </c>
      <c r="H255" s="57">
        <v>258</v>
      </c>
      <c r="I255" s="57">
        <v>65.65147</v>
      </c>
      <c r="J255" s="66"/>
    </row>
    <row r="256" spans="1:10" ht="30" customHeight="1" hidden="1">
      <c r="A256" s="42"/>
      <c r="B256" s="284" t="s">
        <v>61</v>
      </c>
      <c r="C256" s="30"/>
      <c r="D256" s="30" t="s">
        <v>16</v>
      </c>
      <c r="E256" s="29" t="s">
        <v>147</v>
      </c>
      <c r="F256" s="30" t="s">
        <v>156</v>
      </c>
      <c r="G256" s="29" t="s">
        <v>66</v>
      </c>
      <c r="H256" s="57">
        <f>H257</f>
        <v>0</v>
      </c>
      <c r="I256" s="57">
        <f>I257</f>
        <v>0</v>
      </c>
      <c r="J256" s="66"/>
    </row>
    <row r="257" spans="1:10" ht="15" customHeight="1" hidden="1">
      <c r="A257" s="42"/>
      <c r="B257" s="276" t="s">
        <v>62</v>
      </c>
      <c r="C257" s="30"/>
      <c r="D257" s="30" t="s">
        <v>16</v>
      </c>
      <c r="E257" s="29" t="s">
        <v>147</v>
      </c>
      <c r="F257" s="30" t="s">
        <v>156</v>
      </c>
      <c r="G257" s="29" t="s">
        <v>63</v>
      </c>
      <c r="H257" s="57">
        <v>0</v>
      </c>
      <c r="I257" s="57">
        <v>0</v>
      </c>
      <c r="J257" s="66"/>
    </row>
    <row r="258" spans="1:10" ht="45" customHeight="1" hidden="1">
      <c r="A258" s="240"/>
      <c r="B258" s="293" t="s">
        <v>157</v>
      </c>
      <c r="C258" s="243"/>
      <c r="D258" s="243" t="s">
        <v>16</v>
      </c>
      <c r="E258" s="242" t="s">
        <v>147</v>
      </c>
      <c r="F258" s="243" t="s">
        <v>158</v>
      </c>
      <c r="G258" s="242"/>
      <c r="H258" s="244">
        <f>H260</f>
        <v>0</v>
      </c>
      <c r="I258" s="244">
        <f>I260</f>
        <v>0</v>
      </c>
      <c r="J258" s="66"/>
    </row>
    <row r="259" spans="1:10" ht="30" customHeight="1" hidden="1">
      <c r="A259" s="27"/>
      <c r="B259" s="323" t="s">
        <v>53</v>
      </c>
      <c r="C259" s="30"/>
      <c r="D259" s="30" t="s">
        <v>16</v>
      </c>
      <c r="E259" s="29" t="s">
        <v>147</v>
      </c>
      <c r="F259" s="30" t="s">
        <v>158</v>
      </c>
      <c r="G259" s="29" t="s">
        <v>72</v>
      </c>
      <c r="H259" s="57">
        <f>H260</f>
        <v>0</v>
      </c>
      <c r="I259" s="57">
        <f>I260</f>
        <v>0</v>
      </c>
      <c r="J259" s="66"/>
    </row>
    <row r="260" spans="1:10" ht="30" customHeight="1" hidden="1">
      <c r="A260" s="27"/>
      <c r="B260" s="273" t="s">
        <v>54</v>
      </c>
      <c r="C260" s="30"/>
      <c r="D260" s="30" t="s">
        <v>16</v>
      </c>
      <c r="E260" s="29" t="s">
        <v>147</v>
      </c>
      <c r="F260" s="30" t="s">
        <v>158</v>
      </c>
      <c r="G260" s="29" t="s">
        <v>55</v>
      </c>
      <c r="H260" s="338">
        <f>200+200-100-100-200</f>
        <v>0</v>
      </c>
      <c r="I260" s="338">
        <v>0</v>
      </c>
      <c r="J260" s="66"/>
    </row>
    <row r="261" spans="1:9" ht="30" customHeight="1">
      <c r="A261" s="245"/>
      <c r="B261" s="293" t="s">
        <v>457</v>
      </c>
      <c r="C261" s="243"/>
      <c r="D261" s="243" t="s">
        <v>16</v>
      </c>
      <c r="E261" s="242" t="s">
        <v>147</v>
      </c>
      <c r="F261" s="243" t="s">
        <v>360</v>
      </c>
      <c r="G261" s="242"/>
      <c r="H261" s="244">
        <f>H262</f>
        <v>1100</v>
      </c>
      <c r="I261" s="244">
        <f>I262</f>
        <v>1082.44516</v>
      </c>
    </row>
    <row r="262" spans="1:9" ht="30" customHeight="1">
      <c r="A262" s="42"/>
      <c r="B262" s="275" t="s">
        <v>61</v>
      </c>
      <c r="C262" s="30"/>
      <c r="D262" s="30" t="s">
        <v>16</v>
      </c>
      <c r="E262" s="29" t="s">
        <v>147</v>
      </c>
      <c r="F262" s="30" t="s">
        <v>360</v>
      </c>
      <c r="G262" s="29" t="s">
        <v>66</v>
      </c>
      <c r="H262" s="57">
        <f>H263</f>
        <v>1100</v>
      </c>
      <c r="I262" s="57">
        <f>I263</f>
        <v>1082.44516</v>
      </c>
    </row>
    <row r="263" spans="1:9" ht="15" customHeight="1">
      <c r="A263" s="42"/>
      <c r="B263" s="275" t="s">
        <v>62</v>
      </c>
      <c r="C263" s="30"/>
      <c r="D263" s="30" t="s">
        <v>16</v>
      </c>
      <c r="E263" s="29" t="s">
        <v>147</v>
      </c>
      <c r="F263" s="30" t="s">
        <v>360</v>
      </c>
      <c r="G263" s="29" t="s">
        <v>63</v>
      </c>
      <c r="H263" s="57">
        <f>11+1089</f>
        <v>1100</v>
      </c>
      <c r="I263" s="57">
        <v>1082.44516</v>
      </c>
    </row>
    <row r="264" spans="1:9" ht="45" customHeight="1" hidden="1">
      <c r="A264" s="245"/>
      <c r="B264" s="293" t="s">
        <v>362</v>
      </c>
      <c r="C264" s="243"/>
      <c r="D264" s="243" t="s">
        <v>16</v>
      </c>
      <c r="E264" s="242" t="s">
        <v>147</v>
      </c>
      <c r="F264" s="243" t="s">
        <v>361</v>
      </c>
      <c r="G264" s="242"/>
      <c r="H264" s="244">
        <f>H265</f>
        <v>0</v>
      </c>
      <c r="I264" s="244">
        <f>I265</f>
        <v>0</v>
      </c>
    </row>
    <row r="265" spans="1:9" ht="30" customHeight="1" hidden="1">
      <c r="A265" s="42"/>
      <c r="B265" s="280" t="s">
        <v>53</v>
      </c>
      <c r="C265" s="30"/>
      <c r="D265" s="30" t="s">
        <v>16</v>
      </c>
      <c r="E265" s="29" t="s">
        <v>147</v>
      </c>
      <c r="F265" s="30" t="s">
        <v>361</v>
      </c>
      <c r="G265" s="29" t="s">
        <v>72</v>
      </c>
      <c r="H265" s="57">
        <f>H266</f>
        <v>0</v>
      </c>
      <c r="I265" s="57">
        <f>I266</f>
        <v>0</v>
      </c>
    </row>
    <row r="266" spans="1:9" ht="30" customHeight="1" hidden="1">
      <c r="A266" s="42"/>
      <c r="B266" s="273" t="s">
        <v>54</v>
      </c>
      <c r="C266" s="30"/>
      <c r="D266" s="30" t="s">
        <v>16</v>
      </c>
      <c r="E266" s="29" t="s">
        <v>147</v>
      </c>
      <c r="F266" s="30" t="s">
        <v>361</v>
      </c>
      <c r="G266" s="29" t="s">
        <v>55</v>
      </c>
      <c r="H266" s="57">
        <v>0</v>
      </c>
      <c r="I266" s="57">
        <v>0</v>
      </c>
    </row>
    <row r="267" spans="1:9" ht="30" customHeight="1">
      <c r="A267" s="237"/>
      <c r="B267" s="322" t="s">
        <v>378</v>
      </c>
      <c r="C267" s="140"/>
      <c r="D267" s="140" t="s">
        <v>16</v>
      </c>
      <c r="E267" s="141" t="s">
        <v>147</v>
      </c>
      <c r="F267" s="140" t="s">
        <v>383</v>
      </c>
      <c r="G267" s="141"/>
      <c r="H267" s="238">
        <f aca="true" t="shared" si="17" ref="H267:I270">H268</f>
        <v>200</v>
      </c>
      <c r="I267" s="238">
        <f t="shared" si="17"/>
        <v>0</v>
      </c>
    </row>
    <row r="268" spans="1:9" ht="15" customHeight="1">
      <c r="A268" s="217"/>
      <c r="B268" s="320" t="s">
        <v>379</v>
      </c>
      <c r="C268" s="219"/>
      <c r="D268" s="219" t="s">
        <v>16</v>
      </c>
      <c r="E268" s="222" t="s">
        <v>147</v>
      </c>
      <c r="F268" s="219" t="s">
        <v>382</v>
      </c>
      <c r="G268" s="222" t="s">
        <v>35</v>
      </c>
      <c r="H268" s="227">
        <f t="shared" si="17"/>
        <v>200</v>
      </c>
      <c r="I268" s="227">
        <f t="shared" si="17"/>
        <v>0</v>
      </c>
    </row>
    <row r="269" spans="1:9" ht="30" customHeight="1">
      <c r="A269" s="245"/>
      <c r="B269" s="293" t="s">
        <v>384</v>
      </c>
      <c r="C269" s="243"/>
      <c r="D269" s="243" t="s">
        <v>16</v>
      </c>
      <c r="E269" s="242" t="s">
        <v>147</v>
      </c>
      <c r="F269" s="243" t="s">
        <v>381</v>
      </c>
      <c r="G269" s="242"/>
      <c r="H269" s="248">
        <f t="shared" si="17"/>
        <v>200</v>
      </c>
      <c r="I269" s="248">
        <f t="shared" si="17"/>
        <v>0</v>
      </c>
    </row>
    <row r="270" spans="1:9" ht="30" customHeight="1">
      <c r="A270" s="42"/>
      <c r="B270" s="273" t="s">
        <v>53</v>
      </c>
      <c r="C270" s="30"/>
      <c r="D270" s="30" t="s">
        <v>16</v>
      </c>
      <c r="E270" s="29" t="s">
        <v>147</v>
      </c>
      <c r="F270" s="30" t="s">
        <v>381</v>
      </c>
      <c r="G270" s="29" t="s">
        <v>72</v>
      </c>
      <c r="H270" s="58">
        <f t="shared" si="17"/>
        <v>200</v>
      </c>
      <c r="I270" s="58">
        <f t="shared" si="17"/>
        <v>0</v>
      </c>
    </row>
    <row r="271" spans="1:9" ht="30" customHeight="1">
      <c r="A271" s="42"/>
      <c r="B271" s="278" t="s">
        <v>54</v>
      </c>
      <c r="C271" s="30"/>
      <c r="D271" s="30" t="s">
        <v>16</v>
      </c>
      <c r="E271" s="29" t="s">
        <v>147</v>
      </c>
      <c r="F271" s="30" t="s">
        <v>381</v>
      </c>
      <c r="G271" s="29" t="s">
        <v>55</v>
      </c>
      <c r="H271" s="338">
        <f>200+200-100-100</f>
        <v>200</v>
      </c>
      <c r="I271" s="338">
        <v>0</v>
      </c>
    </row>
    <row r="272" spans="1:9" ht="45" customHeight="1" hidden="1">
      <c r="A272" s="203"/>
      <c r="B272" s="317" t="s">
        <v>511</v>
      </c>
      <c r="C272" s="190"/>
      <c r="D272" s="190" t="s">
        <v>16</v>
      </c>
      <c r="E272" s="197" t="s">
        <v>147</v>
      </c>
      <c r="F272" s="190" t="s">
        <v>191</v>
      </c>
      <c r="G272" s="197" t="s">
        <v>35</v>
      </c>
      <c r="H272" s="191">
        <f>H273</f>
        <v>0</v>
      </c>
      <c r="I272" s="191">
        <f>I273</f>
        <v>0</v>
      </c>
    </row>
    <row r="273" spans="1:10" ht="15" customHeight="1" hidden="1">
      <c r="A273" s="217"/>
      <c r="B273" s="320" t="s">
        <v>192</v>
      </c>
      <c r="C273" s="219"/>
      <c r="D273" s="219" t="s">
        <v>16</v>
      </c>
      <c r="E273" s="222" t="s">
        <v>147</v>
      </c>
      <c r="F273" s="219" t="s">
        <v>193</v>
      </c>
      <c r="G273" s="222" t="s">
        <v>35</v>
      </c>
      <c r="H273" s="220">
        <f>H274</f>
        <v>0</v>
      </c>
      <c r="I273" s="220">
        <f>I274</f>
        <v>0</v>
      </c>
      <c r="J273" s="66"/>
    </row>
    <row r="274" spans="1:9" ht="30" customHeight="1" hidden="1">
      <c r="A274" s="240"/>
      <c r="B274" s="293" t="s">
        <v>194</v>
      </c>
      <c r="C274" s="243"/>
      <c r="D274" s="243" t="s">
        <v>16</v>
      </c>
      <c r="E274" s="242" t="s">
        <v>147</v>
      </c>
      <c r="F274" s="249" t="s">
        <v>195</v>
      </c>
      <c r="G274" s="242"/>
      <c r="H274" s="248">
        <f>H276+H278</f>
        <v>0</v>
      </c>
      <c r="I274" s="248">
        <f>I276+I278</f>
        <v>0</v>
      </c>
    </row>
    <row r="275" spans="1:9" ht="30" customHeight="1" hidden="1">
      <c r="A275" s="27"/>
      <c r="B275" s="323" t="s">
        <v>53</v>
      </c>
      <c r="C275" s="30"/>
      <c r="D275" s="30" t="s">
        <v>16</v>
      </c>
      <c r="E275" s="29" t="s">
        <v>147</v>
      </c>
      <c r="F275" s="32" t="s">
        <v>195</v>
      </c>
      <c r="G275" s="29" t="s">
        <v>72</v>
      </c>
      <c r="H275" s="58">
        <f>H276</f>
        <v>0</v>
      </c>
      <c r="I275" s="58">
        <f>I276</f>
        <v>0</v>
      </c>
    </row>
    <row r="276" spans="1:9" ht="30" customHeight="1" hidden="1">
      <c r="A276" s="27"/>
      <c r="B276" s="273" t="s">
        <v>54</v>
      </c>
      <c r="C276" s="30"/>
      <c r="D276" s="30" t="s">
        <v>16</v>
      </c>
      <c r="E276" s="29" t="s">
        <v>147</v>
      </c>
      <c r="F276" s="32" t="s">
        <v>195</v>
      </c>
      <c r="G276" s="29" t="s">
        <v>55</v>
      </c>
      <c r="H276" s="58">
        <v>0</v>
      </c>
      <c r="I276" s="58">
        <v>0</v>
      </c>
    </row>
    <row r="277" spans="1:9" ht="15" customHeight="1" hidden="1">
      <c r="A277" s="27"/>
      <c r="B277" s="273" t="s">
        <v>93</v>
      </c>
      <c r="C277" s="30"/>
      <c r="D277" s="30" t="s">
        <v>16</v>
      </c>
      <c r="E277" s="29" t="s">
        <v>147</v>
      </c>
      <c r="F277" s="32" t="s">
        <v>195</v>
      </c>
      <c r="G277" s="29" t="s">
        <v>94</v>
      </c>
      <c r="H277" s="58">
        <f>H278</f>
        <v>0</v>
      </c>
      <c r="I277" s="58">
        <f>I278</f>
        <v>0</v>
      </c>
    </row>
    <row r="278" spans="1:9" ht="15" customHeight="1" hidden="1">
      <c r="A278" s="27"/>
      <c r="B278" s="273" t="s">
        <v>247</v>
      </c>
      <c r="C278" s="30"/>
      <c r="D278" s="30" t="s">
        <v>16</v>
      </c>
      <c r="E278" s="29" t="s">
        <v>147</v>
      </c>
      <c r="F278" s="32" t="s">
        <v>195</v>
      </c>
      <c r="G278" s="29" t="s">
        <v>248</v>
      </c>
      <c r="H278" s="58">
        <v>0</v>
      </c>
      <c r="I278" s="58">
        <v>0</v>
      </c>
    </row>
    <row r="279" spans="1:9" ht="45" customHeight="1">
      <c r="A279" s="193"/>
      <c r="B279" s="314" t="s">
        <v>441</v>
      </c>
      <c r="C279" s="204"/>
      <c r="D279" s="204" t="s">
        <v>16</v>
      </c>
      <c r="E279" s="194" t="s">
        <v>147</v>
      </c>
      <c r="F279" s="194" t="s">
        <v>255</v>
      </c>
      <c r="G279" s="185"/>
      <c r="H279" s="187">
        <f aca="true" t="shared" si="18" ref="H279:I281">H280</f>
        <v>1015.75</v>
      </c>
      <c r="I279" s="187">
        <f t="shared" si="18"/>
        <v>806.8</v>
      </c>
    </row>
    <row r="280" spans="1:9" ht="15" customHeight="1">
      <c r="A280" s="27"/>
      <c r="B280" s="273" t="s">
        <v>207</v>
      </c>
      <c r="C280" s="33"/>
      <c r="D280" s="30" t="s">
        <v>16</v>
      </c>
      <c r="E280" s="29" t="s">
        <v>147</v>
      </c>
      <c r="F280" s="33" t="s">
        <v>256</v>
      </c>
      <c r="G280" s="25"/>
      <c r="H280" s="57">
        <f t="shared" si="18"/>
        <v>1015.75</v>
      </c>
      <c r="I280" s="57">
        <f t="shared" si="18"/>
        <v>806.8</v>
      </c>
    </row>
    <row r="281" spans="1:9" ht="15" customHeight="1">
      <c r="A281" s="27"/>
      <c r="B281" s="273" t="s">
        <v>207</v>
      </c>
      <c r="C281" s="33"/>
      <c r="D281" s="30" t="s">
        <v>16</v>
      </c>
      <c r="E281" s="29" t="s">
        <v>147</v>
      </c>
      <c r="F281" s="33" t="s">
        <v>257</v>
      </c>
      <c r="G281" s="25"/>
      <c r="H281" s="57">
        <f t="shared" si="18"/>
        <v>1015.75</v>
      </c>
      <c r="I281" s="57">
        <f t="shared" si="18"/>
        <v>806.8</v>
      </c>
    </row>
    <row r="282" spans="1:9" ht="45" customHeight="1">
      <c r="A282" s="240"/>
      <c r="B282" s="293" t="s">
        <v>275</v>
      </c>
      <c r="C282" s="243"/>
      <c r="D282" s="243" t="s">
        <v>16</v>
      </c>
      <c r="E282" s="242" t="s">
        <v>147</v>
      </c>
      <c r="F282" s="243" t="s">
        <v>274</v>
      </c>
      <c r="G282" s="242"/>
      <c r="H282" s="244">
        <f>H283+H285</f>
        <v>1015.75</v>
      </c>
      <c r="I282" s="244">
        <f>I283+I285</f>
        <v>806.8</v>
      </c>
    </row>
    <row r="283" spans="1:9" ht="30" customHeight="1">
      <c r="A283" s="27"/>
      <c r="B283" s="323" t="s">
        <v>53</v>
      </c>
      <c r="C283" s="30"/>
      <c r="D283" s="30" t="s">
        <v>16</v>
      </c>
      <c r="E283" s="29" t="s">
        <v>147</v>
      </c>
      <c r="F283" s="30" t="s">
        <v>274</v>
      </c>
      <c r="G283" s="29" t="s">
        <v>72</v>
      </c>
      <c r="H283" s="57">
        <f>H284</f>
        <v>1015.75</v>
      </c>
      <c r="I283" s="57">
        <f>I284</f>
        <v>806.8</v>
      </c>
    </row>
    <row r="284" spans="1:9" ht="30" customHeight="1">
      <c r="A284" s="27"/>
      <c r="B284" s="273" t="s">
        <v>54</v>
      </c>
      <c r="C284" s="30"/>
      <c r="D284" s="30" t="s">
        <v>16</v>
      </c>
      <c r="E284" s="29" t="s">
        <v>147</v>
      </c>
      <c r="F284" s="30" t="s">
        <v>274</v>
      </c>
      <c r="G284" s="33" t="s">
        <v>55</v>
      </c>
      <c r="H284" s="58">
        <f>450+570+90-94.25</f>
        <v>1015.75</v>
      </c>
      <c r="I284" s="58">
        <v>806.8</v>
      </c>
    </row>
    <row r="285" spans="1:9" ht="15" customHeight="1" hidden="1">
      <c r="A285" s="27"/>
      <c r="B285" s="275" t="s">
        <v>93</v>
      </c>
      <c r="C285" s="30"/>
      <c r="D285" s="30" t="s">
        <v>16</v>
      </c>
      <c r="E285" s="29" t="s">
        <v>147</v>
      </c>
      <c r="F285" s="30" t="s">
        <v>274</v>
      </c>
      <c r="G285" s="33" t="s">
        <v>94</v>
      </c>
      <c r="H285" s="58">
        <f>H286</f>
        <v>0</v>
      </c>
      <c r="I285" s="58">
        <f>I286</f>
        <v>0</v>
      </c>
    </row>
    <row r="286" spans="1:9" ht="15" customHeight="1" hidden="1">
      <c r="A286" s="27"/>
      <c r="B286" s="273" t="s">
        <v>247</v>
      </c>
      <c r="C286" s="30"/>
      <c r="D286" s="30" t="s">
        <v>16</v>
      </c>
      <c r="E286" s="29" t="s">
        <v>147</v>
      </c>
      <c r="F286" s="30" t="s">
        <v>274</v>
      </c>
      <c r="G286" s="33" t="s">
        <v>248</v>
      </c>
      <c r="H286" s="58">
        <v>0</v>
      </c>
      <c r="I286" s="58">
        <v>0</v>
      </c>
    </row>
    <row r="287" spans="1:9" s="5" customFormat="1" ht="15" customHeight="1">
      <c r="A287" s="21"/>
      <c r="B287" s="309" t="s">
        <v>137</v>
      </c>
      <c r="C287" s="23"/>
      <c r="D287" s="23" t="s">
        <v>16</v>
      </c>
      <c r="E287" s="22" t="s">
        <v>138</v>
      </c>
      <c r="F287" s="23"/>
      <c r="G287" s="22"/>
      <c r="H287" s="55">
        <f>H288+H293+H298+H303+H312+H317+H322+H336+H354</f>
        <v>55106.63441</v>
      </c>
      <c r="I287" s="55">
        <f>I288+I293+I298+I303+I312+I317+I322+I336+I354</f>
        <v>52760.89187</v>
      </c>
    </row>
    <row r="288" spans="1:9" s="5" customFormat="1" ht="60" customHeight="1">
      <c r="A288" s="188"/>
      <c r="B288" s="317" t="s">
        <v>530</v>
      </c>
      <c r="C288" s="190"/>
      <c r="D288" s="190" t="s">
        <v>16</v>
      </c>
      <c r="E288" s="197" t="s">
        <v>138</v>
      </c>
      <c r="F288" s="190" t="s">
        <v>117</v>
      </c>
      <c r="G288" s="197" t="s">
        <v>35</v>
      </c>
      <c r="H288" s="191">
        <f>H289</f>
        <v>370</v>
      </c>
      <c r="I288" s="191">
        <f>I289</f>
        <v>366.57989</v>
      </c>
    </row>
    <row r="289" spans="1:9" s="5" customFormat="1" ht="30" customHeight="1">
      <c r="A289" s="217"/>
      <c r="B289" s="320" t="s">
        <v>531</v>
      </c>
      <c r="C289" s="219"/>
      <c r="D289" s="219" t="s">
        <v>16</v>
      </c>
      <c r="E289" s="222" t="s">
        <v>138</v>
      </c>
      <c r="F289" s="219" t="s">
        <v>118</v>
      </c>
      <c r="G289" s="222" t="s">
        <v>35</v>
      </c>
      <c r="H289" s="220">
        <f>H290</f>
        <v>370</v>
      </c>
      <c r="I289" s="220">
        <f>I290</f>
        <v>366.57989</v>
      </c>
    </row>
    <row r="290" spans="1:9" s="5" customFormat="1" ht="30" customHeight="1">
      <c r="A290" s="245"/>
      <c r="B290" s="297" t="s">
        <v>358</v>
      </c>
      <c r="C290" s="243"/>
      <c r="D290" s="243" t="s">
        <v>16</v>
      </c>
      <c r="E290" s="242" t="s">
        <v>138</v>
      </c>
      <c r="F290" s="243" t="s">
        <v>532</v>
      </c>
      <c r="G290" s="242"/>
      <c r="H290" s="248">
        <f>H292</f>
        <v>370</v>
      </c>
      <c r="I290" s="248">
        <f>I292</f>
        <v>366.57989</v>
      </c>
    </row>
    <row r="291" spans="1:9" s="5" customFormat="1" ht="30" customHeight="1">
      <c r="A291" s="41"/>
      <c r="B291" s="278" t="s">
        <v>53</v>
      </c>
      <c r="C291" s="30"/>
      <c r="D291" s="30" t="s">
        <v>16</v>
      </c>
      <c r="E291" s="29" t="s">
        <v>138</v>
      </c>
      <c r="F291" s="32" t="s">
        <v>532</v>
      </c>
      <c r="G291" s="29" t="s">
        <v>72</v>
      </c>
      <c r="H291" s="58">
        <f>H292</f>
        <v>370</v>
      </c>
      <c r="I291" s="58">
        <f>I292</f>
        <v>366.57989</v>
      </c>
    </row>
    <row r="292" spans="1:9" s="5" customFormat="1" ht="30" customHeight="1">
      <c r="A292" s="41"/>
      <c r="B292" s="273" t="s">
        <v>54</v>
      </c>
      <c r="C292" s="30"/>
      <c r="D292" s="30" t="s">
        <v>16</v>
      </c>
      <c r="E292" s="29" t="s">
        <v>138</v>
      </c>
      <c r="F292" s="32" t="s">
        <v>532</v>
      </c>
      <c r="G292" s="29" t="s">
        <v>55</v>
      </c>
      <c r="H292" s="58">
        <f>20+350</f>
        <v>370</v>
      </c>
      <c r="I292" s="58">
        <v>366.57989</v>
      </c>
    </row>
    <row r="293" spans="1:9" s="5" customFormat="1" ht="45" customHeight="1">
      <c r="A293" s="199"/>
      <c r="B293" s="311" t="s">
        <v>406</v>
      </c>
      <c r="C293" s="197"/>
      <c r="D293" s="197" t="s">
        <v>16</v>
      </c>
      <c r="E293" s="197" t="s">
        <v>138</v>
      </c>
      <c r="F293" s="197" t="s">
        <v>122</v>
      </c>
      <c r="G293" s="197"/>
      <c r="H293" s="191">
        <f aca="true" t="shared" si="19" ref="H293:I296">H294</f>
        <v>6620.20773</v>
      </c>
      <c r="I293" s="191">
        <f t="shared" si="19"/>
        <v>6620.20773</v>
      </c>
    </row>
    <row r="294" spans="1:9" s="5" customFormat="1" ht="75" customHeight="1">
      <c r="A294" s="226"/>
      <c r="B294" s="312" t="s">
        <v>123</v>
      </c>
      <c r="C294" s="222"/>
      <c r="D294" s="222" t="s">
        <v>16</v>
      </c>
      <c r="E294" s="222" t="s">
        <v>138</v>
      </c>
      <c r="F294" s="222" t="s">
        <v>124</v>
      </c>
      <c r="G294" s="222"/>
      <c r="H294" s="227">
        <f t="shared" si="19"/>
        <v>6620.20773</v>
      </c>
      <c r="I294" s="227">
        <f t="shared" si="19"/>
        <v>6620.20773</v>
      </c>
    </row>
    <row r="295" spans="1:9" s="5" customFormat="1" ht="30" customHeight="1">
      <c r="A295" s="240"/>
      <c r="B295" s="293" t="s">
        <v>125</v>
      </c>
      <c r="C295" s="242"/>
      <c r="D295" s="242" t="s">
        <v>16</v>
      </c>
      <c r="E295" s="242" t="s">
        <v>138</v>
      </c>
      <c r="F295" s="242" t="s">
        <v>126</v>
      </c>
      <c r="G295" s="242"/>
      <c r="H295" s="248">
        <f t="shared" si="19"/>
        <v>6620.20773</v>
      </c>
      <c r="I295" s="248">
        <f t="shared" si="19"/>
        <v>6620.20773</v>
      </c>
    </row>
    <row r="296" spans="1:9" s="5" customFormat="1" ht="30" customHeight="1">
      <c r="A296" s="27"/>
      <c r="B296" s="273" t="s">
        <v>53</v>
      </c>
      <c r="C296" s="29"/>
      <c r="D296" s="29" t="s">
        <v>16</v>
      </c>
      <c r="E296" s="29" t="s">
        <v>138</v>
      </c>
      <c r="F296" s="29" t="s">
        <v>126</v>
      </c>
      <c r="G296" s="29" t="s">
        <v>72</v>
      </c>
      <c r="H296" s="58">
        <f t="shared" si="19"/>
        <v>6620.20773</v>
      </c>
      <c r="I296" s="58">
        <f t="shared" si="19"/>
        <v>6620.20773</v>
      </c>
    </row>
    <row r="297" spans="1:9" s="5" customFormat="1" ht="30" customHeight="1">
      <c r="A297" s="27"/>
      <c r="B297" s="273" t="s">
        <v>54</v>
      </c>
      <c r="C297" s="29"/>
      <c r="D297" s="29" t="s">
        <v>16</v>
      </c>
      <c r="E297" s="29" t="s">
        <v>138</v>
      </c>
      <c r="F297" s="29" t="s">
        <v>126</v>
      </c>
      <c r="G297" s="29" t="s">
        <v>55</v>
      </c>
      <c r="H297" s="58">
        <f>380+100+500+800+8500-380-300-400-2300+70-349.79227</f>
        <v>6620.20773</v>
      </c>
      <c r="I297" s="58">
        <v>6620.20773</v>
      </c>
    </row>
    <row r="298" spans="1:9" s="6" customFormat="1" ht="75" customHeight="1" hidden="1">
      <c r="A298" s="188"/>
      <c r="B298" s="317" t="s">
        <v>510</v>
      </c>
      <c r="C298" s="190"/>
      <c r="D298" s="190" t="s">
        <v>16</v>
      </c>
      <c r="E298" s="197" t="s">
        <v>138</v>
      </c>
      <c r="F298" s="190" t="s">
        <v>133</v>
      </c>
      <c r="G298" s="197" t="s">
        <v>35</v>
      </c>
      <c r="H298" s="191">
        <f>H299</f>
        <v>0</v>
      </c>
      <c r="I298" s="191">
        <f>I299</f>
        <v>0</v>
      </c>
    </row>
    <row r="299" spans="1:9" s="6" customFormat="1" ht="45" customHeight="1" hidden="1">
      <c r="A299" s="217"/>
      <c r="B299" s="320" t="s">
        <v>134</v>
      </c>
      <c r="C299" s="219"/>
      <c r="D299" s="219" t="s">
        <v>16</v>
      </c>
      <c r="E299" s="222" t="s">
        <v>138</v>
      </c>
      <c r="F299" s="219" t="s">
        <v>135</v>
      </c>
      <c r="G299" s="222" t="s">
        <v>35</v>
      </c>
      <c r="H299" s="220">
        <f>H300</f>
        <v>0</v>
      </c>
      <c r="I299" s="220">
        <f>I300</f>
        <v>0</v>
      </c>
    </row>
    <row r="300" spans="1:9" s="6" customFormat="1" ht="15" customHeight="1" hidden="1">
      <c r="A300" s="245"/>
      <c r="B300" s="297" t="s">
        <v>282</v>
      </c>
      <c r="C300" s="243"/>
      <c r="D300" s="243" t="s">
        <v>16</v>
      </c>
      <c r="E300" s="242" t="s">
        <v>138</v>
      </c>
      <c r="F300" s="243" t="s">
        <v>136</v>
      </c>
      <c r="G300" s="242"/>
      <c r="H300" s="248">
        <f>H302</f>
        <v>0</v>
      </c>
      <c r="I300" s="248">
        <f>I302</f>
        <v>0</v>
      </c>
    </row>
    <row r="301" spans="1:9" s="6" customFormat="1" ht="30" customHeight="1" hidden="1">
      <c r="A301" s="41"/>
      <c r="B301" s="278" t="s">
        <v>53</v>
      </c>
      <c r="C301" s="30"/>
      <c r="D301" s="30" t="s">
        <v>16</v>
      </c>
      <c r="E301" s="29" t="s">
        <v>138</v>
      </c>
      <c r="F301" s="32" t="s">
        <v>136</v>
      </c>
      <c r="G301" s="29" t="s">
        <v>72</v>
      </c>
      <c r="H301" s="58">
        <f>H302</f>
        <v>0</v>
      </c>
      <c r="I301" s="58">
        <f>I302</f>
        <v>0</v>
      </c>
    </row>
    <row r="302" spans="1:9" s="6" customFormat="1" ht="30" customHeight="1" hidden="1">
      <c r="A302" s="41"/>
      <c r="B302" s="273" t="s">
        <v>54</v>
      </c>
      <c r="C302" s="30"/>
      <c r="D302" s="30" t="s">
        <v>16</v>
      </c>
      <c r="E302" s="29" t="s">
        <v>138</v>
      </c>
      <c r="F302" s="32" t="s">
        <v>136</v>
      </c>
      <c r="G302" s="29" t="s">
        <v>55</v>
      </c>
      <c r="H302" s="58">
        <f>100+600+100-100-600-100</f>
        <v>0</v>
      </c>
      <c r="I302" s="58">
        <v>0</v>
      </c>
    </row>
    <row r="303" spans="1:9" ht="90" customHeight="1">
      <c r="A303" s="188"/>
      <c r="B303" s="317" t="s">
        <v>437</v>
      </c>
      <c r="C303" s="190"/>
      <c r="D303" s="190" t="s">
        <v>16</v>
      </c>
      <c r="E303" s="197" t="s">
        <v>138</v>
      </c>
      <c r="F303" s="190" t="s">
        <v>139</v>
      </c>
      <c r="G303" s="197" t="s">
        <v>35</v>
      </c>
      <c r="H303" s="191">
        <f>H304</f>
        <v>11197</v>
      </c>
      <c r="I303" s="191">
        <f>I304</f>
        <v>9869.04572</v>
      </c>
    </row>
    <row r="304" spans="1:9" ht="45" customHeight="1">
      <c r="A304" s="235"/>
      <c r="B304" s="322" t="s">
        <v>159</v>
      </c>
      <c r="C304" s="140"/>
      <c r="D304" s="140" t="s">
        <v>16</v>
      </c>
      <c r="E304" s="141" t="s">
        <v>138</v>
      </c>
      <c r="F304" s="140" t="s">
        <v>160</v>
      </c>
      <c r="G304" s="141"/>
      <c r="H304" s="234">
        <f>H305</f>
        <v>11197</v>
      </c>
      <c r="I304" s="234">
        <f>I305</f>
        <v>9869.04572</v>
      </c>
    </row>
    <row r="305" spans="1:9" ht="30" customHeight="1">
      <c r="A305" s="217"/>
      <c r="B305" s="320" t="s">
        <v>161</v>
      </c>
      <c r="C305" s="219"/>
      <c r="D305" s="219" t="s">
        <v>16</v>
      </c>
      <c r="E305" s="222" t="s">
        <v>138</v>
      </c>
      <c r="F305" s="219" t="s">
        <v>162</v>
      </c>
      <c r="G305" s="222"/>
      <c r="H305" s="220">
        <f>H306+H309</f>
        <v>11197</v>
      </c>
      <c r="I305" s="220">
        <f>I306+I309</f>
        <v>9869.04572</v>
      </c>
    </row>
    <row r="306" spans="1:10" s="4" customFormat="1" ht="30" customHeight="1">
      <c r="A306" s="240"/>
      <c r="B306" s="297" t="s">
        <v>163</v>
      </c>
      <c r="C306" s="243"/>
      <c r="D306" s="243" t="s">
        <v>16</v>
      </c>
      <c r="E306" s="242" t="s">
        <v>138</v>
      </c>
      <c r="F306" s="243" t="s">
        <v>164</v>
      </c>
      <c r="G306" s="242"/>
      <c r="H306" s="248">
        <f>H308</f>
        <v>11197</v>
      </c>
      <c r="I306" s="248">
        <f>I308</f>
        <v>9869.04572</v>
      </c>
      <c r="J306" s="69"/>
    </row>
    <row r="307" spans="1:10" s="4" customFormat="1" ht="30" customHeight="1">
      <c r="A307" s="27"/>
      <c r="B307" s="278" t="s">
        <v>53</v>
      </c>
      <c r="C307" s="30"/>
      <c r="D307" s="30" t="s">
        <v>16</v>
      </c>
      <c r="E307" s="29" t="s">
        <v>138</v>
      </c>
      <c r="F307" s="30" t="s">
        <v>164</v>
      </c>
      <c r="G307" s="29" t="s">
        <v>72</v>
      </c>
      <c r="H307" s="58">
        <f>H308</f>
        <v>11197</v>
      </c>
      <c r="I307" s="58">
        <f>I308</f>
        <v>9869.04572</v>
      </c>
      <c r="J307" s="69"/>
    </row>
    <row r="308" spans="1:9" ht="30" customHeight="1">
      <c r="A308" s="27"/>
      <c r="B308" s="273" t="s">
        <v>54</v>
      </c>
      <c r="C308" s="30"/>
      <c r="D308" s="30" t="s">
        <v>16</v>
      </c>
      <c r="E308" s="29" t="s">
        <v>138</v>
      </c>
      <c r="F308" s="30" t="s">
        <v>164</v>
      </c>
      <c r="G308" s="29" t="s">
        <v>55</v>
      </c>
      <c r="H308" s="58">
        <f>8000+600+500+100+100-400+2600-303</f>
        <v>11197</v>
      </c>
      <c r="I308" s="58">
        <v>9869.04572</v>
      </c>
    </row>
    <row r="309" spans="1:9" ht="60" customHeight="1" hidden="1">
      <c r="A309" s="240"/>
      <c r="B309" s="303" t="s">
        <v>166</v>
      </c>
      <c r="C309" s="243"/>
      <c r="D309" s="243" t="s">
        <v>16</v>
      </c>
      <c r="E309" s="242" t="s">
        <v>138</v>
      </c>
      <c r="F309" s="243" t="s">
        <v>165</v>
      </c>
      <c r="G309" s="242"/>
      <c r="H309" s="248">
        <f>H311</f>
        <v>0</v>
      </c>
      <c r="I309" s="248">
        <f>I311</f>
        <v>0</v>
      </c>
    </row>
    <row r="310" spans="1:9" ht="30" customHeight="1" hidden="1">
      <c r="A310" s="27"/>
      <c r="B310" s="289" t="s">
        <v>53</v>
      </c>
      <c r="C310" s="30"/>
      <c r="D310" s="30" t="s">
        <v>16</v>
      </c>
      <c r="E310" s="29" t="s">
        <v>138</v>
      </c>
      <c r="F310" s="30" t="s">
        <v>165</v>
      </c>
      <c r="G310" s="29" t="s">
        <v>72</v>
      </c>
      <c r="H310" s="58">
        <f>H311</f>
        <v>0</v>
      </c>
      <c r="I310" s="58">
        <f>I311</f>
        <v>0</v>
      </c>
    </row>
    <row r="311" spans="1:9" ht="30" customHeight="1" hidden="1">
      <c r="A311" s="27"/>
      <c r="B311" s="273" t="s">
        <v>54</v>
      </c>
      <c r="C311" s="30"/>
      <c r="D311" s="30" t="s">
        <v>16</v>
      </c>
      <c r="E311" s="29" t="s">
        <v>138</v>
      </c>
      <c r="F311" s="30" t="s">
        <v>165</v>
      </c>
      <c r="G311" s="29" t="s">
        <v>55</v>
      </c>
      <c r="H311" s="58">
        <v>0</v>
      </c>
      <c r="I311" s="58">
        <v>0</v>
      </c>
    </row>
    <row r="312" spans="1:9" ht="75" customHeight="1" hidden="1">
      <c r="A312" s="203"/>
      <c r="B312" s="311" t="s">
        <v>391</v>
      </c>
      <c r="C312" s="205"/>
      <c r="D312" s="190" t="s">
        <v>16</v>
      </c>
      <c r="E312" s="197" t="s">
        <v>138</v>
      </c>
      <c r="F312" s="190" t="s">
        <v>395</v>
      </c>
      <c r="G312" s="197"/>
      <c r="H312" s="206">
        <f aca="true" t="shared" si="20" ref="H312:I315">H313</f>
        <v>0</v>
      </c>
      <c r="I312" s="206">
        <f t="shared" si="20"/>
        <v>0</v>
      </c>
    </row>
    <row r="313" spans="1:9" ht="30" customHeight="1" hidden="1">
      <c r="A313" s="226"/>
      <c r="B313" s="312" t="s">
        <v>392</v>
      </c>
      <c r="C313" s="219"/>
      <c r="D313" s="219" t="s">
        <v>16</v>
      </c>
      <c r="E313" s="222" t="s">
        <v>138</v>
      </c>
      <c r="F313" s="219" t="s">
        <v>394</v>
      </c>
      <c r="G313" s="222"/>
      <c r="H313" s="227">
        <f t="shared" si="20"/>
        <v>0</v>
      </c>
      <c r="I313" s="227">
        <f t="shared" si="20"/>
        <v>0</v>
      </c>
    </row>
    <row r="314" spans="1:9" ht="75" customHeight="1" hidden="1">
      <c r="A314" s="240"/>
      <c r="B314" s="293" t="s">
        <v>459</v>
      </c>
      <c r="C314" s="243"/>
      <c r="D314" s="243" t="s">
        <v>16</v>
      </c>
      <c r="E314" s="242" t="s">
        <v>138</v>
      </c>
      <c r="F314" s="243" t="s">
        <v>393</v>
      </c>
      <c r="G314" s="242"/>
      <c r="H314" s="248">
        <f t="shared" si="20"/>
        <v>0</v>
      </c>
      <c r="I314" s="248">
        <f t="shared" si="20"/>
        <v>0</v>
      </c>
    </row>
    <row r="315" spans="1:9" ht="30" customHeight="1" hidden="1">
      <c r="A315" s="27"/>
      <c r="B315" s="278" t="s">
        <v>53</v>
      </c>
      <c r="C315" s="30"/>
      <c r="D315" s="30" t="s">
        <v>16</v>
      </c>
      <c r="E315" s="29" t="s">
        <v>138</v>
      </c>
      <c r="F315" s="30" t="s">
        <v>393</v>
      </c>
      <c r="G315" s="29" t="s">
        <v>72</v>
      </c>
      <c r="H315" s="58">
        <f t="shared" si="20"/>
        <v>0</v>
      </c>
      <c r="I315" s="58">
        <f t="shared" si="20"/>
        <v>0</v>
      </c>
    </row>
    <row r="316" spans="1:9" ht="30" customHeight="1" hidden="1">
      <c r="A316" s="27"/>
      <c r="B316" s="273" t="s">
        <v>54</v>
      </c>
      <c r="C316" s="30"/>
      <c r="D316" s="30" t="s">
        <v>16</v>
      </c>
      <c r="E316" s="29" t="s">
        <v>138</v>
      </c>
      <c r="F316" s="30" t="s">
        <v>393</v>
      </c>
      <c r="G316" s="29" t="s">
        <v>55</v>
      </c>
      <c r="H316" s="58">
        <v>0</v>
      </c>
      <c r="I316" s="58">
        <v>0</v>
      </c>
    </row>
    <row r="317" spans="1:9" ht="60" customHeight="1" hidden="1">
      <c r="A317" s="203"/>
      <c r="B317" s="311" t="s">
        <v>512</v>
      </c>
      <c r="C317" s="197"/>
      <c r="D317" s="189" t="s">
        <v>16</v>
      </c>
      <c r="E317" s="207" t="s">
        <v>138</v>
      </c>
      <c r="F317" s="197" t="s">
        <v>167</v>
      </c>
      <c r="G317" s="197"/>
      <c r="H317" s="206">
        <f aca="true" t="shared" si="21" ref="H317:I320">H318</f>
        <v>0</v>
      </c>
      <c r="I317" s="206">
        <f t="shared" si="21"/>
        <v>0</v>
      </c>
    </row>
    <row r="318" spans="1:9" ht="30" customHeight="1" hidden="1">
      <c r="A318" s="226"/>
      <c r="B318" s="312" t="s">
        <v>464</v>
      </c>
      <c r="C318" s="225"/>
      <c r="D318" s="219" t="s">
        <v>16</v>
      </c>
      <c r="E318" s="222" t="s">
        <v>138</v>
      </c>
      <c r="F318" s="222" t="s">
        <v>168</v>
      </c>
      <c r="G318" s="222"/>
      <c r="H318" s="227">
        <f t="shared" si="21"/>
        <v>0</v>
      </c>
      <c r="I318" s="227">
        <f t="shared" si="21"/>
        <v>0</v>
      </c>
    </row>
    <row r="319" spans="1:9" ht="15" customHeight="1" hidden="1">
      <c r="A319" s="240"/>
      <c r="B319" s="293" t="s">
        <v>169</v>
      </c>
      <c r="C319" s="242"/>
      <c r="D319" s="243" t="s">
        <v>16</v>
      </c>
      <c r="E319" s="242" t="s">
        <v>138</v>
      </c>
      <c r="F319" s="242" t="s">
        <v>170</v>
      </c>
      <c r="G319" s="242"/>
      <c r="H319" s="248">
        <f t="shared" si="21"/>
        <v>0</v>
      </c>
      <c r="I319" s="248">
        <f t="shared" si="21"/>
        <v>0</v>
      </c>
    </row>
    <row r="320" spans="1:9" ht="30" customHeight="1" hidden="1">
      <c r="A320" s="27"/>
      <c r="B320" s="273" t="s">
        <v>53</v>
      </c>
      <c r="C320" s="29"/>
      <c r="D320" s="30" t="s">
        <v>16</v>
      </c>
      <c r="E320" s="29" t="s">
        <v>138</v>
      </c>
      <c r="F320" s="29" t="s">
        <v>170</v>
      </c>
      <c r="G320" s="29" t="s">
        <v>72</v>
      </c>
      <c r="H320" s="58">
        <f t="shared" si="21"/>
        <v>0</v>
      </c>
      <c r="I320" s="58">
        <f t="shared" si="21"/>
        <v>0</v>
      </c>
    </row>
    <row r="321" spans="1:9" ht="30" customHeight="1" hidden="1">
      <c r="A321" s="27"/>
      <c r="B321" s="273" t="s">
        <v>54</v>
      </c>
      <c r="C321" s="29"/>
      <c r="D321" s="30" t="s">
        <v>16</v>
      </c>
      <c r="E321" s="29" t="s">
        <v>138</v>
      </c>
      <c r="F321" s="29" t="s">
        <v>170</v>
      </c>
      <c r="G321" s="29" t="s">
        <v>55</v>
      </c>
      <c r="H321" s="58">
        <v>0</v>
      </c>
      <c r="I321" s="58">
        <v>0</v>
      </c>
    </row>
    <row r="322" spans="1:9" ht="45" customHeight="1">
      <c r="A322" s="203"/>
      <c r="B322" s="317" t="s">
        <v>511</v>
      </c>
      <c r="C322" s="190"/>
      <c r="D322" s="190" t="s">
        <v>16</v>
      </c>
      <c r="E322" s="197" t="s">
        <v>138</v>
      </c>
      <c r="F322" s="190" t="s">
        <v>191</v>
      </c>
      <c r="G322" s="197" t="s">
        <v>35</v>
      </c>
      <c r="H322" s="191">
        <f>H323</f>
        <v>4272.00068</v>
      </c>
      <c r="I322" s="191">
        <f>I323</f>
        <v>3546.56695</v>
      </c>
    </row>
    <row r="323" spans="1:9" ht="15" customHeight="1">
      <c r="A323" s="217"/>
      <c r="B323" s="320" t="s">
        <v>192</v>
      </c>
      <c r="C323" s="219"/>
      <c r="D323" s="219" t="s">
        <v>16</v>
      </c>
      <c r="E323" s="222" t="s">
        <v>138</v>
      </c>
      <c r="F323" s="219" t="s">
        <v>193</v>
      </c>
      <c r="G323" s="222" t="s">
        <v>35</v>
      </c>
      <c r="H323" s="220">
        <f>H324+H327+H330+H333</f>
        <v>4272.00068</v>
      </c>
      <c r="I323" s="220">
        <f>I324+I327+I330+I333</f>
        <v>3546.56695</v>
      </c>
    </row>
    <row r="324" spans="1:9" ht="15" customHeight="1">
      <c r="A324" s="240"/>
      <c r="B324" s="293" t="s">
        <v>282</v>
      </c>
      <c r="C324" s="243"/>
      <c r="D324" s="243" t="s">
        <v>16</v>
      </c>
      <c r="E324" s="242" t="s">
        <v>138</v>
      </c>
      <c r="F324" s="249" t="s">
        <v>366</v>
      </c>
      <c r="G324" s="242"/>
      <c r="H324" s="248">
        <f>H326</f>
        <v>2404.10464</v>
      </c>
      <c r="I324" s="248">
        <f>I326</f>
        <v>2404.10464</v>
      </c>
    </row>
    <row r="325" spans="1:9" ht="30" customHeight="1">
      <c r="A325" s="27"/>
      <c r="B325" s="323" t="s">
        <v>53</v>
      </c>
      <c r="C325" s="30"/>
      <c r="D325" s="30" t="s">
        <v>16</v>
      </c>
      <c r="E325" s="29" t="s">
        <v>138</v>
      </c>
      <c r="F325" s="32" t="s">
        <v>366</v>
      </c>
      <c r="G325" s="29" t="s">
        <v>72</v>
      </c>
      <c r="H325" s="58">
        <f>H326</f>
        <v>2404.10464</v>
      </c>
      <c r="I325" s="58">
        <f>I326</f>
        <v>2404.10464</v>
      </c>
    </row>
    <row r="326" spans="1:9" ht="30" customHeight="1">
      <c r="A326" s="27"/>
      <c r="B326" s="273" t="s">
        <v>54</v>
      </c>
      <c r="C326" s="30"/>
      <c r="D326" s="30" t="s">
        <v>16</v>
      </c>
      <c r="E326" s="29" t="s">
        <v>138</v>
      </c>
      <c r="F326" s="32" t="s">
        <v>366</v>
      </c>
      <c r="G326" s="29" t="s">
        <v>55</v>
      </c>
      <c r="H326" s="58">
        <f>600+3000+100-400-1000-50+154.10464</f>
        <v>2404.10464</v>
      </c>
      <c r="I326" s="58">
        <v>2404.10464</v>
      </c>
    </row>
    <row r="327" spans="1:9" ht="30" customHeight="1">
      <c r="A327" s="240"/>
      <c r="B327" s="293" t="s">
        <v>194</v>
      </c>
      <c r="C327" s="243"/>
      <c r="D327" s="243" t="s">
        <v>16</v>
      </c>
      <c r="E327" s="242" t="s">
        <v>138</v>
      </c>
      <c r="F327" s="249" t="s">
        <v>195</v>
      </c>
      <c r="G327" s="242"/>
      <c r="H327" s="248">
        <f aca="true" t="shared" si="22" ref="H327:I334">H328</f>
        <v>327.89603999999997</v>
      </c>
      <c r="I327" s="248">
        <f t="shared" si="22"/>
        <v>164.56231</v>
      </c>
    </row>
    <row r="328" spans="1:9" ht="30" customHeight="1">
      <c r="A328" s="27"/>
      <c r="B328" s="323" t="s">
        <v>53</v>
      </c>
      <c r="C328" s="30"/>
      <c r="D328" s="30" t="s">
        <v>16</v>
      </c>
      <c r="E328" s="29" t="s">
        <v>138</v>
      </c>
      <c r="F328" s="32" t="s">
        <v>195</v>
      </c>
      <c r="G328" s="29" t="s">
        <v>72</v>
      </c>
      <c r="H328" s="58">
        <f t="shared" si="22"/>
        <v>327.89603999999997</v>
      </c>
      <c r="I328" s="58">
        <f t="shared" si="22"/>
        <v>164.56231</v>
      </c>
    </row>
    <row r="329" spans="1:9" ht="30" customHeight="1">
      <c r="A329" s="27"/>
      <c r="B329" s="273" t="s">
        <v>54</v>
      </c>
      <c r="C329" s="30"/>
      <c r="D329" s="30" t="s">
        <v>16</v>
      </c>
      <c r="E329" s="29" t="s">
        <v>138</v>
      </c>
      <c r="F329" s="32" t="s">
        <v>195</v>
      </c>
      <c r="G329" s="29" t="s">
        <v>55</v>
      </c>
      <c r="H329" s="58">
        <f>1000+780-700-752.10396</f>
        <v>327.89603999999997</v>
      </c>
      <c r="I329" s="58">
        <v>164.56231</v>
      </c>
    </row>
    <row r="330" spans="1:9" ht="30" customHeight="1" hidden="1">
      <c r="A330" s="240"/>
      <c r="B330" s="293" t="s">
        <v>542</v>
      </c>
      <c r="C330" s="243"/>
      <c r="D330" s="243" t="s">
        <v>16</v>
      </c>
      <c r="E330" s="242" t="s">
        <v>138</v>
      </c>
      <c r="F330" s="249" t="s">
        <v>543</v>
      </c>
      <c r="G330" s="242"/>
      <c r="H330" s="248">
        <f t="shared" si="22"/>
        <v>0</v>
      </c>
      <c r="I330" s="248">
        <f t="shared" si="22"/>
        <v>0</v>
      </c>
    </row>
    <row r="331" spans="1:9" ht="30" customHeight="1" hidden="1">
      <c r="A331" s="27"/>
      <c r="B331" s="323" t="s">
        <v>53</v>
      </c>
      <c r="C331" s="30"/>
      <c r="D331" s="30" t="s">
        <v>16</v>
      </c>
      <c r="E331" s="29" t="s">
        <v>138</v>
      </c>
      <c r="F331" s="32" t="s">
        <v>543</v>
      </c>
      <c r="G331" s="29" t="s">
        <v>72</v>
      </c>
      <c r="H331" s="58">
        <f t="shared" si="22"/>
        <v>0</v>
      </c>
      <c r="I331" s="58">
        <f t="shared" si="22"/>
        <v>0</v>
      </c>
    </row>
    <row r="332" spans="1:9" ht="30" customHeight="1" hidden="1">
      <c r="A332" s="27"/>
      <c r="B332" s="273" t="s">
        <v>54</v>
      </c>
      <c r="C332" s="30"/>
      <c r="D332" s="30" t="s">
        <v>16</v>
      </c>
      <c r="E332" s="29" t="s">
        <v>138</v>
      </c>
      <c r="F332" s="32" t="s">
        <v>543</v>
      </c>
      <c r="G332" s="29" t="s">
        <v>55</v>
      </c>
      <c r="H332" s="58">
        <v>0</v>
      </c>
      <c r="I332" s="58">
        <v>0</v>
      </c>
    </row>
    <row r="333" spans="1:9" ht="15" customHeight="1">
      <c r="A333" s="240"/>
      <c r="B333" s="293" t="s">
        <v>546</v>
      </c>
      <c r="C333" s="243"/>
      <c r="D333" s="243" t="s">
        <v>16</v>
      </c>
      <c r="E333" s="242" t="s">
        <v>138</v>
      </c>
      <c r="F333" s="249" t="s">
        <v>545</v>
      </c>
      <c r="G333" s="242"/>
      <c r="H333" s="248">
        <f t="shared" si="22"/>
        <v>1540</v>
      </c>
      <c r="I333" s="248">
        <f t="shared" si="22"/>
        <v>977.9</v>
      </c>
    </row>
    <row r="334" spans="1:9" ht="30" customHeight="1">
      <c r="A334" s="27"/>
      <c r="B334" s="323" t="s">
        <v>53</v>
      </c>
      <c r="C334" s="30"/>
      <c r="D334" s="30" t="s">
        <v>16</v>
      </c>
      <c r="E334" s="29" t="s">
        <v>138</v>
      </c>
      <c r="F334" s="32" t="s">
        <v>545</v>
      </c>
      <c r="G334" s="29" t="s">
        <v>72</v>
      </c>
      <c r="H334" s="58">
        <f t="shared" si="22"/>
        <v>1540</v>
      </c>
      <c r="I334" s="58">
        <f t="shared" si="22"/>
        <v>977.9</v>
      </c>
    </row>
    <row r="335" spans="1:9" ht="30" customHeight="1">
      <c r="A335" s="27"/>
      <c r="B335" s="273" t="s">
        <v>54</v>
      </c>
      <c r="C335" s="30"/>
      <c r="D335" s="30" t="s">
        <v>16</v>
      </c>
      <c r="E335" s="29" t="s">
        <v>138</v>
      </c>
      <c r="F335" s="32" t="s">
        <v>545</v>
      </c>
      <c r="G335" s="29" t="s">
        <v>55</v>
      </c>
      <c r="H335" s="58">
        <f>123.2+1416.8</f>
        <v>1540</v>
      </c>
      <c r="I335" s="58">
        <v>977.9</v>
      </c>
    </row>
    <row r="336" spans="1:9" ht="45" customHeight="1">
      <c r="A336" s="203"/>
      <c r="B336" s="317" t="s">
        <v>501</v>
      </c>
      <c r="C336" s="190"/>
      <c r="D336" s="190" t="s">
        <v>16</v>
      </c>
      <c r="E336" s="197" t="s">
        <v>138</v>
      </c>
      <c r="F336" s="190" t="s">
        <v>432</v>
      </c>
      <c r="G336" s="197" t="s">
        <v>35</v>
      </c>
      <c r="H336" s="191">
        <f>H337+H350</f>
        <v>24522.853</v>
      </c>
      <c r="I336" s="191">
        <f>I337+I350</f>
        <v>24522.853</v>
      </c>
    </row>
    <row r="337" spans="1:9" ht="30" customHeight="1">
      <c r="A337" s="217"/>
      <c r="B337" s="320" t="s">
        <v>434</v>
      </c>
      <c r="C337" s="219"/>
      <c r="D337" s="219" t="s">
        <v>16</v>
      </c>
      <c r="E337" s="222" t="s">
        <v>138</v>
      </c>
      <c r="F337" s="219" t="s">
        <v>433</v>
      </c>
      <c r="G337" s="222" t="s">
        <v>35</v>
      </c>
      <c r="H337" s="220">
        <f>H338+H341+H344+H347</f>
        <v>4422</v>
      </c>
      <c r="I337" s="220">
        <f>I338+I341+I344+I347</f>
        <v>4422</v>
      </c>
    </row>
    <row r="338" spans="1:9" ht="45" customHeight="1">
      <c r="A338" s="240"/>
      <c r="B338" s="293" t="s">
        <v>131</v>
      </c>
      <c r="C338" s="242"/>
      <c r="D338" s="242" t="s">
        <v>16</v>
      </c>
      <c r="E338" s="242" t="s">
        <v>138</v>
      </c>
      <c r="F338" s="242" t="s">
        <v>447</v>
      </c>
      <c r="G338" s="242"/>
      <c r="H338" s="248">
        <f>H340</f>
        <v>75</v>
      </c>
      <c r="I338" s="248">
        <f>I340</f>
        <v>75</v>
      </c>
    </row>
    <row r="339" spans="1:9" ht="30" customHeight="1">
      <c r="A339" s="27"/>
      <c r="B339" s="273" t="s">
        <v>53</v>
      </c>
      <c r="C339" s="29"/>
      <c r="D339" s="29" t="s">
        <v>16</v>
      </c>
      <c r="E339" s="29" t="s">
        <v>138</v>
      </c>
      <c r="F339" s="29" t="s">
        <v>447</v>
      </c>
      <c r="G339" s="29" t="s">
        <v>72</v>
      </c>
      <c r="H339" s="58">
        <f>H340</f>
        <v>75</v>
      </c>
      <c r="I339" s="58">
        <f>I340</f>
        <v>75</v>
      </c>
    </row>
    <row r="340" spans="1:9" ht="30" customHeight="1">
      <c r="A340" s="27"/>
      <c r="B340" s="273" t="s">
        <v>54</v>
      </c>
      <c r="C340" s="29"/>
      <c r="D340" s="29" t="s">
        <v>16</v>
      </c>
      <c r="E340" s="29" t="s">
        <v>138</v>
      </c>
      <c r="F340" s="29" t="s">
        <v>447</v>
      </c>
      <c r="G340" s="29" t="s">
        <v>55</v>
      </c>
      <c r="H340" s="58">
        <f>175-100</f>
        <v>75</v>
      </c>
      <c r="I340" s="58">
        <v>75</v>
      </c>
    </row>
    <row r="341" spans="1:9" ht="15" customHeight="1">
      <c r="A341" s="240"/>
      <c r="B341" s="293" t="s">
        <v>282</v>
      </c>
      <c r="C341" s="242"/>
      <c r="D341" s="242" t="s">
        <v>16</v>
      </c>
      <c r="E341" s="242" t="s">
        <v>138</v>
      </c>
      <c r="F341" s="242" t="s">
        <v>481</v>
      </c>
      <c r="G341" s="242"/>
      <c r="H341" s="248">
        <f>H342</f>
        <v>250</v>
      </c>
      <c r="I341" s="248">
        <f>I342</f>
        <v>250</v>
      </c>
    </row>
    <row r="342" spans="1:9" ht="30" customHeight="1">
      <c r="A342" s="27"/>
      <c r="B342" s="273" t="s">
        <v>53</v>
      </c>
      <c r="C342" s="29"/>
      <c r="D342" s="29" t="s">
        <v>16</v>
      </c>
      <c r="E342" s="29" t="s">
        <v>138</v>
      </c>
      <c r="F342" s="29" t="s">
        <v>481</v>
      </c>
      <c r="G342" s="29" t="s">
        <v>72</v>
      </c>
      <c r="H342" s="58">
        <f>H343</f>
        <v>250</v>
      </c>
      <c r="I342" s="58">
        <f>I343</f>
        <v>250</v>
      </c>
    </row>
    <row r="343" spans="1:9" ht="30" customHeight="1">
      <c r="A343" s="27"/>
      <c r="B343" s="273" t="s">
        <v>54</v>
      </c>
      <c r="C343" s="29"/>
      <c r="D343" s="29" t="s">
        <v>16</v>
      </c>
      <c r="E343" s="29" t="s">
        <v>138</v>
      </c>
      <c r="F343" s="29" t="s">
        <v>481</v>
      </c>
      <c r="G343" s="29" t="s">
        <v>55</v>
      </c>
      <c r="H343" s="58">
        <f>200+3000-100-2000+150-1000</f>
        <v>250</v>
      </c>
      <c r="I343" s="58">
        <v>250</v>
      </c>
    </row>
    <row r="344" spans="1:9" ht="30" customHeight="1">
      <c r="A344" s="240"/>
      <c r="B344" s="293" t="s">
        <v>526</v>
      </c>
      <c r="C344" s="243"/>
      <c r="D344" s="243" t="s">
        <v>16</v>
      </c>
      <c r="E344" s="242" t="s">
        <v>138</v>
      </c>
      <c r="F344" s="249" t="s">
        <v>515</v>
      </c>
      <c r="G344" s="242"/>
      <c r="H344" s="248">
        <f>H346</f>
        <v>4097</v>
      </c>
      <c r="I344" s="248">
        <f>I346</f>
        <v>4097</v>
      </c>
    </row>
    <row r="345" spans="1:9" ht="30" customHeight="1">
      <c r="A345" s="27"/>
      <c r="B345" s="323" t="s">
        <v>53</v>
      </c>
      <c r="C345" s="30"/>
      <c r="D345" s="30" t="s">
        <v>16</v>
      </c>
      <c r="E345" s="29" t="s">
        <v>138</v>
      </c>
      <c r="F345" s="32" t="s">
        <v>515</v>
      </c>
      <c r="G345" s="29" t="s">
        <v>72</v>
      </c>
      <c r="H345" s="58">
        <f>H346</f>
        <v>4097</v>
      </c>
      <c r="I345" s="58">
        <f>I346</f>
        <v>4097</v>
      </c>
    </row>
    <row r="346" spans="1:9" ht="30" customHeight="1">
      <c r="A346" s="27"/>
      <c r="B346" s="273" t="s">
        <v>54</v>
      </c>
      <c r="C346" s="30"/>
      <c r="D346" s="30" t="s">
        <v>16</v>
      </c>
      <c r="E346" s="29" t="s">
        <v>138</v>
      </c>
      <c r="F346" s="32" t="s">
        <v>515</v>
      </c>
      <c r="G346" s="29" t="s">
        <v>55</v>
      </c>
      <c r="H346" s="58">
        <f>500+3597</f>
        <v>4097</v>
      </c>
      <c r="I346" s="58">
        <v>4097</v>
      </c>
    </row>
    <row r="347" spans="1:9" ht="45" customHeight="1" hidden="1">
      <c r="A347" s="240"/>
      <c r="B347" s="293" t="s">
        <v>436</v>
      </c>
      <c r="C347" s="243"/>
      <c r="D347" s="243" t="s">
        <v>16</v>
      </c>
      <c r="E347" s="242" t="s">
        <v>138</v>
      </c>
      <c r="F347" s="249" t="s">
        <v>435</v>
      </c>
      <c r="G347" s="242"/>
      <c r="H347" s="248">
        <f>H349</f>
        <v>0</v>
      </c>
      <c r="I347" s="248">
        <f>I349</f>
        <v>0</v>
      </c>
    </row>
    <row r="348" spans="1:9" ht="30" customHeight="1" hidden="1">
      <c r="A348" s="27"/>
      <c r="B348" s="323" t="s">
        <v>53</v>
      </c>
      <c r="C348" s="30"/>
      <c r="D348" s="30" t="s">
        <v>16</v>
      </c>
      <c r="E348" s="29" t="s">
        <v>138</v>
      </c>
      <c r="F348" s="32" t="s">
        <v>435</v>
      </c>
      <c r="G348" s="29" t="s">
        <v>72</v>
      </c>
      <c r="H348" s="58">
        <f>H349</f>
        <v>0</v>
      </c>
      <c r="I348" s="58">
        <f>I349</f>
        <v>0</v>
      </c>
    </row>
    <row r="349" spans="1:9" ht="30" customHeight="1" hidden="1">
      <c r="A349" s="27"/>
      <c r="B349" s="273" t="s">
        <v>54</v>
      </c>
      <c r="C349" s="30"/>
      <c r="D349" s="30" t="s">
        <v>16</v>
      </c>
      <c r="E349" s="29" t="s">
        <v>138</v>
      </c>
      <c r="F349" s="32" t="s">
        <v>435</v>
      </c>
      <c r="G349" s="29" t="s">
        <v>55</v>
      </c>
      <c r="H349" s="58">
        <v>0</v>
      </c>
      <c r="I349" s="58">
        <v>0</v>
      </c>
    </row>
    <row r="350" spans="1:9" ht="30" customHeight="1">
      <c r="A350" s="217"/>
      <c r="B350" s="320" t="s">
        <v>502</v>
      </c>
      <c r="C350" s="219"/>
      <c r="D350" s="219" t="s">
        <v>16</v>
      </c>
      <c r="E350" s="222" t="s">
        <v>138</v>
      </c>
      <c r="F350" s="219" t="s">
        <v>498</v>
      </c>
      <c r="G350" s="222" t="s">
        <v>35</v>
      </c>
      <c r="H350" s="220">
        <f>H351</f>
        <v>20100.853</v>
      </c>
      <c r="I350" s="220">
        <f>I351</f>
        <v>20100.853</v>
      </c>
    </row>
    <row r="351" spans="1:9" ht="30" customHeight="1">
      <c r="A351" s="240"/>
      <c r="B351" s="293" t="s">
        <v>499</v>
      </c>
      <c r="C351" s="243"/>
      <c r="D351" s="243" t="s">
        <v>16</v>
      </c>
      <c r="E351" s="242" t="s">
        <v>138</v>
      </c>
      <c r="F351" s="249" t="s">
        <v>500</v>
      </c>
      <c r="G351" s="242"/>
      <c r="H351" s="248">
        <f>H353</f>
        <v>20100.853</v>
      </c>
      <c r="I351" s="248">
        <f>I353</f>
        <v>20100.853</v>
      </c>
    </row>
    <row r="352" spans="1:9" ht="30" customHeight="1">
      <c r="A352" s="27"/>
      <c r="B352" s="323" t="s">
        <v>53</v>
      </c>
      <c r="C352" s="30"/>
      <c r="D352" s="30" t="s">
        <v>16</v>
      </c>
      <c r="E352" s="29" t="s">
        <v>138</v>
      </c>
      <c r="F352" s="32" t="s">
        <v>500</v>
      </c>
      <c r="G352" s="29" t="s">
        <v>72</v>
      </c>
      <c r="H352" s="58">
        <f>H353</f>
        <v>20100.853</v>
      </c>
      <c r="I352" s="58">
        <f>I353</f>
        <v>20100.853</v>
      </c>
    </row>
    <row r="353" spans="1:9" ht="30" customHeight="1">
      <c r="A353" s="27"/>
      <c r="B353" s="273" t="s">
        <v>54</v>
      </c>
      <c r="C353" s="30"/>
      <c r="D353" s="30" t="s">
        <v>16</v>
      </c>
      <c r="E353" s="29" t="s">
        <v>138</v>
      </c>
      <c r="F353" s="32" t="s">
        <v>500</v>
      </c>
      <c r="G353" s="29" t="s">
        <v>55</v>
      </c>
      <c r="H353" s="58">
        <f>4000+11268.73+5550.27-718.147</f>
        <v>20100.853</v>
      </c>
      <c r="I353" s="58">
        <v>20100.853</v>
      </c>
    </row>
    <row r="354" spans="1:9" ht="45" customHeight="1">
      <c r="A354" s="193"/>
      <c r="B354" s="314" t="s">
        <v>441</v>
      </c>
      <c r="C354" s="208"/>
      <c r="D354" s="208" t="s">
        <v>16</v>
      </c>
      <c r="E354" s="209" t="s">
        <v>138</v>
      </c>
      <c r="F354" s="194" t="s">
        <v>255</v>
      </c>
      <c r="G354" s="210"/>
      <c r="H354" s="211">
        <f>H355</f>
        <v>8124.573</v>
      </c>
      <c r="I354" s="211">
        <f>I355</f>
        <v>7835.63858</v>
      </c>
    </row>
    <row r="355" spans="1:9" ht="15" customHeight="1">
      <c r="A355" s="27"/>
      <c r="B355" s="273" t="s">
        <v>207</v>
      </c>
      <c r="C355" s="49"/>
      <c r="D355" s="30" t="s">
        <v>16</v>
      </c>
      <c r="E355" s="29" t="s">
        <v>138</v>
      </c>
      <c r="F355" s="33" t="s">
        <v>256</v>
      </c>
      <c r="G355" s="50"/>
      <c r="H355" s="57">
        <f>H356</f>
        <v>8124.573</v>
      </c>
      <c r="I355" s="57">
        <f>I356</f>
        <v>7835.63858</v>
      </c>
    </row>
    <row r="356" spans="1:9" ht="15" customHeight="1">
      <c r="A356" s="27"/>
      <c r="B356" s="273" t="s">
        <v>207</v>
      </c>
      <c r="C356" s="49"/>
      <c r="D356" s="30" t="s">
        <v>16</v>
      </c>
      <c r="E356" s="29" t="s">
        <v>138</v>
      </c>
      <c r="F356" s="33" t="s">
        <v>257</v>
      </c>
      <c r="G356" s="50"/>
      <c r="H356" s="57">
        <f>H357+H360+H365+H370</f>
        <v>8124.573</v>
      </c>
      <c r="I356" s="57">
        <f>I357+I360+I365+I370</f>
        <v>7835.63858</v>
      </c>
    </row>
    <row r="357" spans="1:9" ht="30" customHeight="1">
      <c r="A357" s="240"/>
      <c r="B357" s="293" t="s">
        <v>540</v>
      </c>
      <c r="C357" s="243"/>
      <c r="D357" s="243" t="s">
        <v>16</v>
      </c>
      <c r="E357" s="242" t="s">
        <v>138</v>
      </c>
      <c r="F357" s="251" t="s">
        <v>539</v>
      </c>
      <c r="G357" s="242"/>
      <c r="H357" s="248">
        <f>H359+H361</f>
        <v>6401.803</v>
      </c>
      <c r="I357" s="248">
        <f>I359+I361</f>
        <v>6401.80258</v>
      </c>
    </row>
    <row r="358" spans="1:9" ht="30" customHeight="1">
      <c r="A358" s="27"/>
      <c r="B358" s="273" t="s">
        <v>53</v>
      </c>
      <c r="C358" s="30"/>
      <c r="D358" s="30" t="s">
        <v>16</v>
      </c>
      <c r="E358" s="29" t="s">
        <v>138</v>
      </c>
      <c r="F358" s="33" t="s">
        <v>539</v>
      </c>
      <c r="G358" s="29" t="s">
        <v>72</v>
      </c>
      <c r="H358" s="58">
        <f>H359</f>
        <v>6401.803</v>
      </c>
      <c r="I358" s="58">
        <f>I359</f>
        <v>6401.80258</v>
      </c>
    </row>
    <row r="359" spans="1:9" ht="30" customHeight="1">
      <c r="A359" s="27"/>
      <c r="B359" s="273" t="s">
        <v>54</v>
      </c>
      <c r="C359" s="30"/>
      <c r="D359" s="30" t="s">
        <v>16</v>
      </c>
      <c r="E359" s="29" t="s">
        <v>138</v>
      </c>
      <c r="F359" s="33" t="s">
        <v>539</v>
      </c>
      <c r="G359" s="33" t="s">
        <v>55</v>
      </c>
      <c r="H359" s="58">
        <v>6401.803</v>
      </c>
      <c r="I359" s="58">
        <v>6401.80258</v>
      </c>
    </row>
    <row r="360" spans="1:9" ht="30" customHeight="1" hidden="1">
      <c r="A360" s="240"/>
      <c r="B360" s="297" t="s">
        <v>163</v>
      </c>
      <c r="C360" s="256"/>
      <c r="D360" s="243" t="s">
        <v>16</v>
      </c>
      <c r="E360" s="242" t="s">
        <v>138</v>
      </c>
      <c r="F360" s="251" t="s">
        <v>281</v>
      </c>
      <c r="G360" s="257"/>
      <c r="H360" s="244">
        <f>H362+H364</f>
        <v>0</v>
      </c>
      <c r="I360" s="244">
        <f>I362+I364</f>
        <v>0</v>
      </c>
    </row>
    <row r="361" spans="1:9" ht="30" customHeight="1" hidden="1">
      <c r="A361" s="27"/>
      <c r="B361" s="278" t="s">
        <v>53</v>
      </c>
      <c r="C361" s="49"/>
      <c r="D361" s="30" t="s">
        <v>16</v>
      </c>
      <c r="E361" s="29" t="s">
        <v>138</v>
      </c>
      <c r="F361" s="33" t="s">
        <v>281</v>
      </c>
      <c r="G361" s="29" t="s">
        <v>72</v>
      </c>
      <c r="H361" s="57">
        <f>H362</f>
        <v>0</v>
      </c>
      <c r="I361" s="57">
        <f>I362</f>
        <v>0</v>
      </c>
    </row>
    <row r="362" spans="1:9" ht="30" customHeight="1" hidden="1">
      <c r="A362" s="27"/>
      <c r="B362" s="273" t="s">
        <v>54</v>
      </c>
      <c r="C362" s="49"/>
      <c r="D362" s="30" t="s">
        <v>16</v>
      </c>
      <c r="E362" s="29" t="s">
        <v>138</v>
      </c>
      <c r="F362" s="33" t="s">
        <v>281</v>
      </c>
      <c r="G362" s="29" t="s">
        <v>55</v>
      </c>
      <c r="H362" s="57">
        <v>0</v>
      </c>
      <c r="I362" s="57">
        <v>0</v>
      </c>
    </row>
    <row r="363" spans="1:9" ht="15" customHeight="1" hidden="1">
      <c r="A363" s="27"/>
      <c r="B363" s="273" t="s">
        <v>93</v>
      </c>
      <c r="C363" s="49"/>
      <c r="D363" s="30" t="s">
        <v>16</v>
      </c>
      <c r="E363" s="29" t="s">
        <v>138</v>
      </c>
      <c r="F363" s="33" t="s">
        <v>281</v>
      </c>
      <c r="G363" s="29" t="s">
        <v>94</v>
      </c>
      <c r="H363" s="57">
        <f aca="true" t="shared" si="23" ref="H363:I368">H364</f>
        <v>0</v>
      </c>
      <c r="I363" s="57">
        <f t="shared" si="23"/>
        <v>0</v>
      </c>
    </row>
    <row r="364" spans="1:9" ht="15" customHeight="1" hidden="1">
      <c r="A364" s="27"/>
      <c r="B364" s="273" t="s">
        <v>247</v>
      </c>
      <c r="C364" s="49"/>
      <c r="D364" s="30" t="s">
        <v>16</v>
      </c>
      <c r="E364" s="29" t="s">
        <v>138</v>
      </c>
      <c r="F364" s="33" t="s">
        <v>281</v>
      </c>
      <c r="G364" s="29" t="s">
        <v>248</v>
      </c>
      <c r="H364" s="57">
        <v>0</v>
      </c>
      <c r="I364" s="57">
        <v>0</v>
      </c>
    </row>
    <row r="365" spans="1:9" ht="15" customHeight="1">
      <c r="A365" s="240"/>
      <c r="B365" s="293" t="s">
        <v>282</v>
      </c>
      <c r="C365" s="243"/>
      <c r="D365" s="243" t="s">
        <v>16</v>
      </c>
      <c r="E365" s="242" t="s">
        <v>138</v>
      </c>
      <c r="F365" s="251" t="s">
        <v>283</v>
      </c>
      <c r="G365" s="242"/>
      <c r="H365" s="248">
        <f>H367+H369</f>
        <v>1722.77</v>
      </c>
      <c r="I365" s="248">
        <f>I367+I369</f>
        <v>1433.836</v>
      </c>
    </row>
    <row r="366" spans="1:9" ht="30" customHeight="1">
      <c r="A366" s="27"/>
      <c r="B366" s="273" t="s">
        <v>53</v>
      </c>
      <c r="C366" s="30"/>
      <c r="D366" s="30" t="s">
        <v>16</v>
      </c>
      <c r="E366" s="29" t="s">
        <v>138</v>
      </c>
      <c r="F366" s="33" t="s">
        <v>283</v>
      </c>
      <c r="G366" s="29" t="s">
        <v>72</v>
      </c>
      <c r="H366" s="58">
        <f t="shared" si="23"/>
        <v>1722.77</v>
      </c>
      <c r="I366" s="58">
        <f t="shared" si="23"/>
        <v>1433.836</v>
      </c>
    </row>
    <row r="367" spans="1:9" ht="30" customHeight="1">
      <c r="A367" s="27"/>
      <c r="B367" s="273" t="s">
        <v>54</v>
      </c>
      <c r="C367" s="30"/>
      <c r="D367" s="30" t="s">
        <v>16</v>
      </c>
      <c r="E367" s="29" t="s">
        <v>138</v>
      </c>
      <c r="F367" s="33" t="s">
        <v>283</v>
      </c>
      <c r="G367" s="33" t="s">
        <v>55</v>
      </c>
      <c r="H367" s="58">
        <f>200+30+290+20+500-258+1000-79.23+20</f>
        <v>1722.77</v>
      </c>
      <c r="I367" s="58">
        <v>1433.836</v>
      </c>
    </row>
    <row r="368" spans="1:9" ht="15" customHeight="1" hidden="1">
      <c r="A368" s="27"/>
      <c r="B368" s="273" t="s">
        <v>93</v>
      </c>
      <c r="C368" s="30"/>
      <c r="D368" s="30" t="s">
        <v>16</v>
      </c>
      <c r="E368" s="29" t="s">
        <v>138</v>
      </c>
      <c r="F368" s="33" t="s">
        <v>283</v>
      </c>
      <c r="G368" s="33" t="s">
        <v>94</v>
      </c>
      <c r="H368" s="58">
        <f t="shared" si="23"/>
        <v>0</v>
      </c>
      <c r="I368" s="58">
        <f t="shared" si="23"/>
        <v>0</v>
      </c>
    </row>
    <row r="369" spans="1:9" ht="15" customHeight="1" hidden="1">
      <c r="A369" s="27"/>
      <c r="B369" s="273" t="s">
        <v>247</v>
      </c>
      <c r="C369" s="30"/>
      <c r="D369" s="30" t="s">
        <v>16</v>
      </c>
      <c r="E369" s="29" t="s">
        <v>138</v>
      </c>
      <c r="F369" s="33" t="s">
        <v>283</v>
      </c>
      <c r="G369" s="33" t="s">
        <v>248</v>
      </c>
      <c r="H369" s="58">
        <v>0</v>
      </c>
      <c r="I369" s="58">
        <v>0</v>
      </c>
    </row>
    <row r="370" spans="1:9" ht="30" customHeight="1" hidden="1">
      <c r="A370" s="240"/>
      <c r="B370" s="293" t="s">
        <v>358</v>
      </c>
      <c r="C370" s="243"/>
      <c r="D370" s="243" t="s">
        <v>16</v>
      </c>
      <c r="E370" s="242" t="s">
        <v>138</v>
      </c>
      <c r="F370" s="242" t="s">
        <v>513</v>
      </c>
      <c r="G370" s="242"/>
      <c r="H370" s="248">
        <f>H371</f>
        <v>0</v>
      </c>
      <c r="I370" s="248">
        <f>I371</f>
        <v>0</v>
      </c>
    </row>
    <row r="371" spans="1:9" ht="30" customHeight="1" hidden="1">
      <c r="A371" s="27"/>
      <c r="B371" s="273" t="s">
        <v>53</v>
      </c>
      <c r="C371" s="30"/>
      <c r="D371" s="30" t="s">
        <v>16</v>
      </c>
      <c r="E371" s="29" t="s">
        <v>138</v>
      </c>
      <c r="F371" s="33" t="s">
        <v>513</v>
      </c>
      <c r="G371" s="30">
        <v>200</v>
      </c>
      <c r="H371" s="58">
        <f>H372</f>
        <v>0</v>
      </c>
      <c r="I371" s="58">
        <f>I372</f>
        <v>0</v>
      </c>
    </row>
    <row r="372" spans="1:9" ht="30" customHeight="1" hidden="1">
      <c r="A372" s="27"/>
      <c r="B372" s="273" t="s">
        <v>54</v>
      </c>
      <c r="C372" s="30"/>
      <c r="D372" s="30" t="s">
        <v>16</v>
      </c>
      <c r="E372" s="29" t="s">
        <v>138</v>
      </c>
      <c r="F372" s="33" t="s">
        <v>513</v>
      </c>
      <c r="G372" s="30">
        <v>240</v>
      </c>
      <c r="H372" s="58">
        <f>20+350-20-350</f>
        <v>0</v>
      </c>
      <c r="I372" s="58">
        <v>0</v>
      </c>
    </row>
    <row r="373" spans="1:9" ht="15" customHeight="1">
      <c r="A373" s="18" t="s">
        <v>492</v>
      </c>
      <c r="B373" s="308" t="s">
        <v>19</v>
      </c>
      <c r="C373" s="40"/>
      <c r="D373" s="40" t="s">
        <v>20</v>
      </c>
      <c r="E373" s="40"/>
      <c r="F373" s="40"/>
      <c r="G373" s="40"/>
      <c r="H373" s="62">
        <f aca="true" t="shared" si="24" ref="H373:I375">H374</f>
        <v>525</v>
      </c>
      <c r="I373" s="62">
        <f t="shared" si="24"/>
        <v>217.3863</v>
      </c>
    </row>
    <row r="374" spans="1:9" ht="15" customHeight="1">
      <c r="A374" s="21"/>
      <c r="B374" s="324" t="s">
        <v>462</v>
      </c>
      <c r="C374" s="51"/>
      <c r="D374" s="51" t="s">
        <v>20</v>
      </c>
      <c r="E374" s="51" t="s">
        <v>201</v>
      </c>
      <c r="F374" s="51"/>
      <c r="G374" s="51"/>
      <c r="H374" s="68">
        <f t="shared" si="24"/>
        <v>525</v>
      </c>
      <c r="I374" s="68">
        <f t="shared" si="24"/>
        <v>217.3863</v>
      </c>
    </row>
    <row r="375" spans="1:9" ht="60" customHeight="1">
      <c r="A375" s="212"/>
      <c r="B375" s="311" t="s">
        <v>196</v>
      </c>
      <c r="C375" s="197"/>
      <c r="D375" s="197" t="s">
        <v>20</v>
      </c>
      <c r="E375" s="197" t="s">
        <v>201</v>
      </c>
      <c r="F375" s="196" t="s">
        <v>197</v>
      </c>
      <c r="G375" s="197"/>
      <c r="H375" s="191">
        <f t="shared" si="24"/>
        <v>525</v>
      </c>
      <c r="I375" s="191">
        <f t="shared" si="24"/>
        <v>217.3863</v>
      </c>
    </row>
    <row r="376" spans="1:9" ht="15" customHeight="1">
      <c r="A376" s="230"/>
      <c r="B376" s="320" t="s">
        <v>404</v>
      </c>
      <c r="C376" s="225"/>
      <c r="D376" s="222" t="s">
        <v>20</v>
      </c>
      <c r="E376" s="222" t="s">
        <v>201</v>
      </c>
      <c r="F376" s="222" t="s">
        <v>198</v>
      </c>
      <c r="G376" s="225"/>
      <c r="H376" s="220">
        <f>H377+H380</f>
        <v>525</v>
      </c>
      <c r="I376" s="220">
        <f>I377+I380</f>
        <v>217.3863</v>
      </c>
    </row>
    <row r="377" spans="1:9" ht="15" customHeight="1">
      <c r="A377" s="240"/>
      <c r="B377" s="297" t="s">
        <v>403</v>
      </c>
      <c r="C377" s="242"/>
      <c r="D377" s="242" t="s">
        <v>20</v>
      </c>
      <c r="E377" s="242" t="s">
        <v>201</v>
      </c>
      <c r="F377" s="242" t="s">
        <v>402</v>
      </c>
      <c r="G377" s="242"/>
      <c r="H377" s="244">
        <f>H379</f>
        <v>325</v>
      </c>
      <c r="I377" s="244">
        <f>I379</f>
        <v>17.3863</v>
      </c>
    </row>
    <row r="378" spans="1:9" ht="30" customHeight="1">
      <c r="A378" s="27"/>
      <c r="B378" s="278" t="s">
        <v>53</v>
      </c>
      <c r="C378" s="29"/>
      <c r="D378" s="29" t="s">
        <v>20</v>
      </c>
      <c r="E378" s="29" t="s">
        <v>201</v>
      </c>
      <c r="F378" s="29" t="s">
        <v>402</v>
      </c>
      <c r="G378" s="29" t="s">
        <v>72</v>
      </c>
      <c r="H378" s="57">
        <f>H379</f>
        <v>325</v>
      </c>
      <c r="I378" s="57">
        <f>I379</f>
        <v>17.3863</v>
      </c>
    </row>
    <row r="379" spans="1:9" ht="30" customHeight="1">
      <c r="A379" s="27"/>
      <c r="B379" s="273" t="s">
        <v>54</v>
      </c>
      <c r="C379" s="29"/>
      <c r="D379" s="29" t="s">
        <v>20</v>
      </c>
      <c r="E379" s="29" t="s">
        <v>201</v>
      </c>
      <c r="F379" s="29" t="s">
        <v>402</v>
      </c>
      <c r="G379" s="29" t="s">
        <v>55</v>
      </c>
      <c r="H379" s="58">
        <v>325</v>
      </c>
      <c r="I379" s="58">
        <v>17.3863</v>
      </c>
    </row>
    <row r="380" spans="1:9" ht="15" customHeight="1">
      <c r="A380" s="240"/>
      <c r="B380" s="297" t="s">
        <v>199</v>
      </c>
      <c r="C380" s="242"/>
      <c r="D380" s="242" t="s">
        <v>20</v>
      </c>
      <c r="E380" s="242" t="s">
        <v>201</v>
      </c>
      <c r="F380" s="242" t="s">
        <v>200</v>
      </c>
      <c r="G380" s="242"/>
      <c r="H380" s="244">
        <f>H382</f>
        <v>200</v>
      </c>
      <c r="I380" s="244">
        <f>I382</f>
        <v>200</v>
      </c>
    </row>
    <row r="381" spans="1:9" ht="30" customHeight="1">
      <c r="A381" s="27"/>
      <c r="B381" s="278" t="s">
        <v>53</v>
      </c>
      <c r="C381" s="29"/>
      <c r="D381" s="29" t="s">
        <v>20</v>
      </c>
      <c r="E381" s="29" t="s">
        <v>201</v>
      </c>
      <c r="F381" s="29" t="s">
        <v>200</v>
      </c>
      <c r="G381" s="29" t="s">
        <v>72</v>
      </c>
      <c r="H381" s="57">
        <f>H382</f>
        <v>200</v>
      </c>
      <c r="I381" s="57">
        <f>I382</f>
        <v>200</v>
      </c>
    </row>
    <row r="382" spans="1:9" ht="30" customHeight="1">
      <c r="A382" s="27"/>
      <c r="B382" s="273" t="s">
        <v>54</v>
      </c>
      <c r="C382" s="29"/>
      <c r="D382" s="29" t="s">
        <v>20</v>
      </c>
      <c r="E382" s="29" t="s">
        <v>201</v>
      </c>
      <c r="F382" s="29" t="s">
        <v>200</v>
      </c>
      <c r="G382" s="29" t="s">
        <v>55</v>
      </c>
      <c r="H382" s="58">
        <v>200</v>
      </c>
      <c r="I382" s="58">
        <v>200</v>
      </c>
    </row>
    <row r="383" spans="1:9" ht="15" customHeight="1">
      <c r="A383" s="18" t="s">
        <v>493</v>
      </c>
      <c r="B383" s="308" t="s">
        <v>21</v>
      </c>
      <c r="C383" s="40"/>
      <c r="D383" s="40" t="s">
        <v>22</v>
      </c>
      <c r="E383" s="40"/>
      <c r="F383" s="40"/>
      <c r="G383" s="40"/>
      <c r="H383" s="62">
        <f>H384</f>
        <v>5.710000000000001</v>
      </c>
      <c r="I383" s="62">
        <f>I384</f>
        <v>5.71</v>
      </c>
    </row>
    <row r="384" spans="1:9" ht="15" customHeight="1">
      <c r="A384" s="21"/>
      <c r="B384" s="324" t="s">
        <v>91</v>
      </c>
      <c r="C384" s="51"/>
      <c r="D384" s="51" t="s">
        <v>22</v>
      </c>
      <c r="E384" s="51" t="s">
        <v>92</v>
      </c>
      <c r="F384" s="51"/>
      <c r="G384" s="51"/>
      <c r="H384" s="68">
        <f>H385+H390</f>
        <v>5.710000000000001</v>
      </c>
      <c r="I384" s="68">
        <f>I385+I390</f>
        <v>5.71</v>
      </c>
    </row>
    <row r="385" spans="1:9" ht="60" customHeight="1" hidden="1">
      <c r="A385" s="188"/>
      <c r="B385" s="317" t="s">
        <v>530</v>
      </c>
      <c r="C385" s="190"/>
      <c r="D385" s="197" t="s">
        <v>22</v>
      </c>
      <c r="E385" s="197" t="s">
        <v>92</v>
      </c>
      <c r="F385" s="190" t="s">
        <v>117</v>
      </c>
      <c r="G385" s="197" t="s">
        <v>35</v>
      </c>
      <c r="H385" s="191">
        <f>H386</f>
        <v>0</v>
      </c>
      <c r="I385" s="191">
        <f>I386</f>
        <v>0</v>
      </c>
    </row>
    <row r="386" spans="1:9" ht="30" customHeight="1" hidden="1">
      <c r="A386" s="217"/>
      <c r="B386" s="320" t="s">
        <v>531</v>
      </c>
      <c r="C386" s="219"/>
      <c r="D386" s="222" t="s">
        <v>22</v>
      </c>
      <c r="E386" s="222" t="s">
        <v>92</v>
      </c>
      <c r="F386" s="219" t="s">
        <v>118</v>
      </c>
      <c r="G386" s="222" t="s">
        <v>35</v>
      </c>
      <c r="H386" s="220">
        <f>H387</f>
        <v>0</v>
      </c>
      <c r="I386" s="220">
        <f>I387</f>
        <v>0</v>
      </c>
    </row>
    <row r="387" spans="1:9" ht="30" customHeight="1" hidden="1">
      <c r="A387" s="245"/>
      <c r="B387" s="297" t="s">
        <v>358</v>
      </c>
      <c r="C387" s="243"/>
      <c r="D387" s="242" t="s">
        <v>22</v>
      </c>
      <c r="E387" s="242" t="s">
        <v>92</v>
      </c>
      <c r="F387" s="243" t="s">
        <v>532</v>
      </c>
      <c r="G387" s="242"/>
      <c r="H387" s="248">
        <f>H389</f>
        <v>0</v>
      </c>
      <c r="I387" s="248">
        <f>I389</f>
        <v>0</v>
      </c>
    </row>
    <row r="388" spans="1:9" ht="30" customHeight="1" hidden="1">
      <c r="A388" s="41"/>
      <c r="B388" s="278" t="s">
        <v>53</v>
      </c>
      <c r="C388" s="30"/>
      <c r="D388" s="29" t="s">
        <v>22</v>
      </c>
      <c r="E388" s="29" t="s">
        <v>92</v>
      </c>
      <c r="F388" s="32" t="s">
        <v>532</v>
      </c>
      <c r="G388" s="29" t="s">
        <v>72</v>
      </c>
      <c r="H388" s="58">
        <f>H389</f>
        <v>0</v>
      </c>
      <c r="I388" s="58">
        <f>I389</f>
        <v>0</v>
      </c>
    </row>
    <row r="389" spans="1:9" ht="30" customHeight="1" hidden="1">
      <c r="A389" s="41"/>
      <c r="B389" s="273" t="s">
        <v>54</v>
      </c>
      <c r="C389" s="30"/>
      <c r="D389" s="29" t="s">
        <v>22</v>
      </c>
      <c r="E389" s="29" t="s">
        <v>92</v>
      </c>
      <c r="F389" s="32" t="s">
        <v>532</v>
      </c>
      <c r="G389" s="29" t="s">
        <v>55</v>
      </c>
      <c r="H389" s="58">
        <v>0</v>
      </c>
      <c r="I389" s="58">
        <v>0</v>
      </c>
    </row>
    <row r="390" spans="1:9" ht="60" customHeight="1">
      <c r="A390" s="203"/>
      <c r="B390" s="317" t="s">
        <v>405</v>
      </c>
      <c r="C390" s="190"/>
      <c r="D390" s="197" t="s">
        <v>22</v>
      </c>
      <c r="E390" s="197" t="s">
        <v>92</v>
      </c>
      <c r="F390" s="196" t="s">
        <v>175</v>
      </c>
      <c r="G390" s="190"/>
      <c r="H390" s="213">
        <f aca="true" t="shared" si="25" ref="H390:I392">H391</f>
        <v>5.710000000000001</v>
      </c>
      <c r="I390" s="213">
        <f t="shared" si="25"/>
        <v>5.71</v>
      </c>
    </row>
    <row r="391" spans="1:9" ht="60" customHeight="1">
      <c r="A391" s="237"/>
      <c r="B391" s="322" t="s">
        <v>188</v>
      </c>
      <c r="C391" s="141"/>
      <c r="D391" s="141" t="s">
        <v>22</v>
      </c>
      <c r="E391" s="141" t="s">
        <v>92</v>
      </c>
      <c r="F391" s="141" t="s">
        <v>184</v>
      </c>
      <c r="G391" s="141"/>
      <c r="H391" s="238">
        <f t="shared" si="25"/>
        <v>5.710000000000001</v>
      </c>
      <c r="I391" s="238">
        <f t="shared" si="25"/>
        <v>5.71</v>
      </c>
    </row>
    <row r="392" spans="1:9" ht="30" customHeight="1">
      <c r="A392" s="226"/>
      <c r="B392" s="320" t="s">
        <v>189</v>
      </c>
      <c r="C392" s="222"/>
      <c r="D392" s="222" t="s">
        <v>22</v>
      </c>
      <c r="E392" s="222" t="s">
        <v>92</v>
      </c>
      <c r="F392" s="222" t="s">
        <v>186</v>
      </c>
      <c r="G392" s="222"/>
      <c r="H392" s="227">
        <f t="shared" si="25"/>
        <v>5.710000000000001</v>
      </c>
      <c r="I392" s="227">
        <f t="shared" si="25"/>
        <v>5.71</v>
      </c>
    </row>
    <row r="393" spans="1:9" ht="15" customHeight="1">
      <c r="A393" s="240"/>
      <c r="B393" s="297" t="s">
        <v>190</v>
      </c>
      <c r="C393" s="242"/>
      <c r="D393" s="242" t="s">
        <v>22</v>
      </c>
      <c r="E393" s="242" t="s">
        <v>92</v>
      </c>
      <c r="F393" s="242" t="s">
        <v>411</v>
      </c>
      <c r="G393" s="242"/>
      <c r="H393" s="248">
        <f>H395</f>
        <v>5.710000000000001</v>
      </c>
      <c r="I393" s="248">
        <f>I395</f>
        <v>5.71</v>
      </c>
    </row>
    <row r="394" spans="1:9" ht="30" customHeight="1">
      <c r="A394" s="27"/>
      <c r="B394" s="278" t="s">
        <v>53</v>
      </c>
      <c r="C394" s="29"/>
      <c r="D394" s="29" t="s">
        <v>22</v>
      </c>
      <c r="E394" s="29" t="s">
        <v>92</v>
      </c>
      <c r="F394" s="29" t="s">
        <v>411</v>
      </c>
      <c r="G394" s="29" t="s">
        <v>72</v>
      </c>
      <c r="H394" s="58">
        <f aca="true" t="shared" si="26" ref="H394:I400">H395</f>
        <v>5.710000000000001</v>
      </c>
      <c r="I394" s="58">
        <f t="shared" si="26"/>
        <v>5.71</v>
      </c>
    </row>
    <row r="395" spans="1:9" ht="30" customHeight="1">
      <c r="A395" s="27"/>
      <c r="B395" s="273" t="s">
        <v>54</v>
      </c>
      <c r="C395" s="29"/>
      <c r="D395" s="29" t="s">
        <v>22</v>
      </c>
      <c r="E395" s="29" t="s">
        <v>92</v>
      </c>
      <c r="F395" s="29" t="s">
        <v>411</v>
      </c>
      <c r="G395" s="29" t="s">
        <v>55</v>
      </c>
      <c r="H395" s="58">
        <f>60-54.29</f>
        <v>5.710000000000001</v>
      </c>
      <c r="I395" s="58">
        <v>5.71</v>
      </c>
    </row>
    <row r="396" spans="1:10" ht="15" customHeight="1">
      <c r="A396" s="18" t="s">
        <v>494</v>
      </c>
      <c r="B396" s="308" t="s">
        <v>23</v>
      </c>
      <c r="C396" s="40"/>
      <c r="D396" s="40" t="s">
        <v>24</v>
      </c>
      <c r="E396" s="40"/>
      <c r="F396" s="40"/>
      <c r="G396" s="40"/>
      <c r="H396" s="62">
        <f>H397+H404</f>
        <v>531</v>
      </c>
      <c r="I396" s="62">
        <f>I397+I404</f>
        <v>530.712</v>
      </c>
      <c r="J396" s="65"/>
    </row>
    <row r="397" spans="1:10" ht="15" customHeight="1">
      <c r="A397" s="34"/>
      <c r="B397" s="309" t="s">
        <v>265</v>
      </c>
      <c r="C397" s="23"/>
      <c r="D397" s="23" t="s">
        <v>24</v>
      </c>
      <c r="E397" s="23">
        <v>1001</v>
      </c>
      <c r="F397" s="23" t="s">
        <v>59</v>
      </c>
      <c r="G397" s="23" t="s">
        <v>59</v>
      </c>
      <c r="H397" s="55">
        <f t="shared" si="26"/>
        <v>531</v>
      </c>
      <c r="I397" s="55">
        <f t="shared" si="26"/>
        <v>530.712</v>
      </c>
      <c r="J397" s="65"/>
    </row>
    <row r="398" spans="1:10" s="2" customFormat="1" ht="45" customHeight="1">
      <c r="A398" s="214"/>
      <c r="B398" s="314" t="s">
        <v>441</v>
      </c>
      <c r="C398" s="186"/>
      <c r="D398" s="186">
        <v>1000</v>
      </c>
      <c r="E398" s="186">
        <v>1001</v>
      </c>
      <c r="F398" s="194" t="s">
        <v>255</v>
      </c>
      <c r="G398" s="186"/>
      <c r="H398" s="187">
        <f t="shared" si="26"/>
        <v>531</v>
      </c>
      <c r="I398" s="187">
        <f t="shared" si="26"/>
        <v>530.712</v>
      </c>
      <c r="J398" s="70"/>
    </row>
    <row r="399" spans="1:10" s="2" customFormat="1" ht="15">
      <c r="A399" s="38"/>
      <c r="B399" s="273" t="s">
        <v>207</v>
      </c>
      <c r="C399" s="26"/>
      <c r="D399" s="30">
        <v>1000</v>
      </c>
      <c r="E399" s="30">
        <v>1001</v>
      </c>
      <c r="F399" s="33" t="s">
        <v>256</v>
      </c>
      <c r="G399" s="26"/>
      <c r="H399" s="57">
        <f t="shared" si="26"/>
        <v>531</v>
      </c>
      <c r="I399" s="57">
        <f t="shared" si="26"/>
        <v>530.712</v>
      </c>
      <c r="J399" s="70"/>
    </row>
    <row r="400" spans="1:10" s="2" customFormat="1" ht="15">
      <c r="A400" s="38"/>
      <c r="B400" s="273" t="s">
        <v>207</v>
      </c>
      <c r="C400" s="26"/>
      <c r="D400" s="30">
        <v>1000</v>
      </c>
      <c r="E400" s="30">
        <v>1001</v>
      </c>
      <c r="F400" s="33" t="s">
        <v>257</v>
      </c>
      <c r="G400" s="26"/>
      <c r="H400" s="57">
        <f t="shared" si="26"/>
        <v>531</v>
      </c>
      <c r="I400" s="57">
        <f t="shared" si="26"/>
        <v>530.712</v>
      </c>
      <c r="J400" s="70"/>
    </row>
    <row r="401" spans="1:10" ht="30" customHeight="1">
      <c r="A401" s="240"/>
      <c r="B401" s="293" t="s">
        <v>260</v>
      </c>
      <c r="C401" s="243"/>
      <c r="D401" s="243">
        <v>1000</v>
      </c>
      <c r="E401" s="243">
        <v>1001</v>
      </c>
      <c r="F401" s="243" t="s">
        <v>261</v>
      </c>
      <c r="G401" s="242"/>
      <c r="H401" s="244">
        <f>H403</f>
        <v>531</v>
      </c>
      <c r="I401" s="244">
        <f>I403</f>
        <v>530.712</v>
      </c>
      <c r="J401" s="71"/>
    </row>
    <row r="402" spans="1:10" ht="15" customHeight="1">
      <c r="A402" s="27"/>
      <c r="B402" s="273" t="s">
        <v>262</v>
      </c>
      <c r="C402" s="30"/>
      <c r="D402" s="30">
        <v>1000</v>
      </c>
      <c r="E402" s="30">
        <v>1001</v>
      </c>
      <c r="F402" s="30" t="s">
        <v>261</v>
      </c>
      <c r="G402" s="29" t="s">
        <v>278</v>
      </c>
      <c r="H402" s="57">
        <f>H403</f>
        <v>531</v>
      </c>
      <c r="I402" s="57">
        <f>I403</f>
        <v>530.712</v>
      </c>
      <c r="J402" s="71"/>
    </row>
    <row r="403" spans="1:10" ht="30" customHeight="1">
      <c r="A403" s="27"/>
      <c r="B403" s="273" t="s">
        <v>263</v>
      </c>
      <c r="C403" s="30"/>
      <c r="D403" s="30">
        <v>1000</v>
      </c>
      <c r="E403" s="30">
        <v>1001</v>
      </c>
      <c r="F403" s="30" t="s">
        <v>261</v>
      </c>
      <c r="G403" s="29" t="s">
        <v>264</v>
      </c>
      <c r="H403" s="57">
        <v>531</v>
      </c>
      <c r="I403" s="57">
        <v>530.712</v>
      </c>
      <c r="J403" s="71"/>
    </row>
    <row r="404" spans="1:10" ht="15" customHeight="1" hidden="1">
      <c r="A404" s="34"/>
      <c r="B404" s="309" t="s">
        <v>121</v>
      </c>
      <c r="C404" s="23"/>
      <c r="D404" s="23" t="s">
        <v>24</v>
      </c>
      <c r="E404" s="23">
        <v>1003</v>
      </c>
      <c r="F404" s="23" t="s">
        <v>59</v>
      </c>
      <c r="G404" s="23" t="s">
        <v>59</v>
      </c>
      <c r="H404" s="55">
        <f>H405+H414+H419</f>
        <v>0</v>
      </c>
      <c r="I404" s="55">
        <f>I405+I414+I419</f>
        <v>0</v>
      </c>
      <c r="J404" s="65"/>
    </row>
    <row r="405" spans="1:10" ht="75" customHeight="1" hidden="1">
      <c r="A405" s="202"/>
      <c r="B405" s="317" t="s">
        <v>407</v>
      </c>
      <c r="C405" s="190"/>
      <c r="D405" s="190">
        <v>1000</v>
      </c>
      <c r="E405" s="197" t="s">
        <v>277</v>
      </c>
      <c r="F405" s="197" t="s">
        <v>413</v>
      </c>
      <c r="G405" s="190"/>
      <c r="H405" s="191">
        <f>H406+H410</f>
        <v>0</v>
      </c>
      <c r="I405" s="191">
        <f>I406+I410</f>
        <v>0</v>
      </c>
      <c r="J405" s="65"/>
    </row>
    <row r="406" spans="1:10" ht="45" customHeight="1" hidden="1">
      <c r="A406" s="229"/>
      <c r="B406" s="320" t="s">
        <v>408</v>
      </c>
      <c r="C406" s="219"/>
      <c r="D406" s="219">
        <v>1000</v>
      </c>
      <c r="E406" s="222" t="s">
        <v>277</v>
      </c>
      <c r="F406" s="222" t="s">
        <v>414</v>
      </c>
      <c r="G406" s="222" t="s">
        <v>35</v>
      </c>
      <c r="H406" s="220">
        <f aca="true" t="shared" si="27" ref="H406:I408">H407</f>
        <v>0</v>
      </c>
      <c r="I406" s="220">
        <f t="shared" si="27"/>
        <v>0</v>
      </c>
      <c r="J406" s="65"/>
    </row>
    <row r="407" spans="1:10" ht="60" customHeight="1" hidden="1">
      <c r="A407" s="254"/>
      <c r="B407" s="297" t="s">
        <v>448</v>
      </c>
      <c r="C407" s="243"/>
      <c r="D407" s="243">
        <v>1000</v>
      </c>
      <c r="E407" s="242" t="s">
        <v>277</v>
      </c>
      <c r="F407" s="242" t="s">
        <v>415</v>
      </c>
      <c r="G407" s="242"/>
      <c r="H407" s="244">
        <f t="shared" si="27"/>
        <v>0</v>
      </c>
      <c r="I407" s="244">
        <f t="shared" si="27"/>
        <v>0</v>
      </c>
      <c r="J407" s="65"/>
    </row>
    <row r="408" spans="1:10" ht="15" customHeight="1" hidden="1">
      <c r="A408" s="48"/>
      <c r="B408" s="273" t="s">
        <v>262</v>
      </c>
      <c r="C408" s="26"/>
      <c r="D408" s="30">
        <v>1000</v>
      </c>
      <c r="E408" s="29" t="s">
        <v>277</v>
      </c>
      <c r="F408" s="29" t="s">
        <v>415</v>
      </c>
      <c r="G408" s="29" t="s">
        <v>278</v>
      </c>
      <c r="H408" s="149">
        <f t="shared" si="27"/>
        <v>0</v>
      </c>
      <c r="I408" s="149">
        <f t="shared" si="27"/>
        <v>0</v>
      </c>
      <c r="J408" s="65"/>
    </row>
    <row r="409" spans="1:10" ht="30" customHeight="1" hidden="1">
      <c r="A409" s="150"/>
      <c r="B409" s="273" t="s">
        <v>263</v>
      </c>
      <c r="C409" s="147"/>
      <c r="D409" s="148">
        <v>1000</v>
      </c>
      <c r="E409" s="148">
        <v>1003</v>
      </c>
      <c r="F409" s="29" t="s">
        <v>415</v>
      </c>
      <c r="G409" s="148">
        <v>320</v>
      </c>
      <c r="H409" s="149">
        <v>0</v>
      </c>
      <c r="I409" s="149">
        <v>0</v>
      </c>
      <c r="J409" s="65"/>
    </row>
    <row r="410" spans="1:10" ht="15" customHeight="1" hidden="1">
      <c r="A410" s="229"/>
      <c r="B410" s="320" t="s">
        <v>409</v>
      </c>
      <c r="C410" s="219"/>
      <c r="D410" s="219">
        <v>1000</v>
      </c>
      <c r="E410" s="222" t="s">
        <v>277</v>
      </c>
      <c r="F410" s="222" t="s">
        <v>416</v>
      </c>
      <c r="G410" s="222" t="s">
        <v>35</v>
      </c>
      <c r="H410" s="220">
        <f aca="true" t="shared" si="28" ref="H410:I412">H411</f>
        <v>0</v>
      </c>
      <c r="I410" s="220">
        <f t="shared" si="28"/>
        <v>0</v>
      </c>
      <c r="J410" s="65"/>
    </row>
    <row r="411" spans="1:10" ht="90" customHeight="1" hidden="1">
      <c r="A411" s="254"/>
      <c r="B411" s="297" t="s">
        <v>449</v>
      </c>
      <c r="C411" s="243"/>
      <c r="D411" s="243">
        <v>1000</v>
      </c>
      <c r="E411" s="242" t="s">
        <v>277</v>
      </c>
      <c r="F411" s="242" t="s">
        <v>417</v>
      </c>
      <c r="G411" s="242"/>
      <c r="H411" s="244">
        <f t="shared" si="28"/>
        <v>0</v>
      </c>
      <c r="I411" s="244">
        <f t="shared" si="28"/>
        <v>0</v>
      </c>
      <c r="J411" s="65"/>
    </row>
    <row r="412" spans="1:10" ht="15" customHeight="1" hidden="1">
      <c r="A412" s="48"/>
      <c r="B412" s="273" t="s">
        <v>262</v>
      </c>
      <c r="C412" s="26"/>
      <c r="D412" s="30">
        <v>1000</v>
      </c>
      <c r="E412" s="29" t="s">
        <v>277</v>
      </c>
      <c r="F412" s="29" t="s">
        <v>417</v>
      </c>
      <c r="G412" s="29" t="s">
        <v>278</v>
      </c>
      <c r="H412" s="149">
        <f t="shared" si="28"/>
        <v>0</v>
      </c>
      <c r="I412" s="149">
        <f t="shared" si="28"/>
        <v>0</v>
      </c>
      <c r="J412" s="65"/>
    </row>
    <row r="413" spans="1:10" ht="30" customHeight="1" hidden="1">
      <c r="A413" s="150"/>
      <c r="B413" s="273" t="s">
        <v>263</v>
      </c>
      <c r="C413" s="147"/>
      <c r="D413" s="148">
        <v>1000</v>
      </c>
      <c r="E413" s="148">
        <v>1003</v>
      </c>
      <c r="F413" s="29" t="s">
        <v>417</v>
      </c>
      <c r="G413" s="148">
        <v>320</v>
      </c>
      <c r="H413" s="149">
        <v>0</v>
      </c>
      <c r="I413" s="149">
        <v>0</v>
      </c>
      <c r="J413" s="65"/>
    </row>
    <row r="414" spans="1:10" s="7" customFormat="1" ht="60" customHeight="1" hidden="1">
      <c r="A414" s="195"/>
      <c r="B414" s="317" t="s">
        <v>116</v>
      </c>
      <c r="C414" s="190"/>
      <c r="D414" s="190">
        <v>1000</v>
      </c>
      <c r="E414" s="190">
        <v>1003</v>
      </c>
      <c r="F414" s="197" t="s">
        <v>117</v>
      </c>
      <c r="G414" s="190"/>
      <c r="H414" s="191">
        <f>H415</f>
        <v>0</v>
      </c>
      <c r="I414" s="191">
        <f>I415</f>
        <v>0</v>
      </c>
      <c r="J414" s="72"/>
    </row>
    <row r="415" spans="1:10" s="7" customFormat="1" ht="30" customHeight="1" hidden="1">
      <c r="A415" s="221"/>
      <c r="B415" s="320" t="s">
        <v>25</v>
      </c>
      <c r="C415" s="224"/>
      <c r="D415" s="219">
        <v>1000</v>
      </c>
      <c r="E415" s="219">
        <v>1003</v>
      </c>
      <c r="F415" s="222" t="s">
        <v>118</v>
      </c>
      <c r="G415" s="224"/>
      <c r="H415" s="220">
        <f>H416</f>
        <v>0</v>
      </c>
      <c r="I415" s="220">
        <f>I416</f>
        <v>0</v>
      </c>
      <c r="J415" s="72"/>
    </row>
    <row r="416" spans="1:10" s="7" customFormat="1" ht="15" customHeight="1" hidden="1">
      <c r="A416" s="250"/>
      <c r="B416" s="293" t="s">
        <v>119</v>
      </c>
      <c r="C416" s="243"/>
      <c r="D416" s="243">
        <v>1000</v>
      </c>
      <c r="E416" s="243">
        <v>1003</v>
      </c>
      <c r="F416" s="242" t="s">
        <v>120</v>
      </c>
      <c r="G416" s="246"/>
      <c r="H416" s="244">
        <f>H418</f>
        <v>0</v>
      </c>
      <c r="I416" s="244">
        <f>I418</f>
        <v>0</v>
      </c>
      <c r="J416" s="72"/>
    </row>
    <row r="417" spans="1:10" s="7" customFormat="1" ht="30" customHeight="1" hidden="1">
      <c r="A417" s="37"/>
      <c r="B417" s="273" t="s">
        <v>53</v>
      </c>
      <c r="C417" s="30"/>
      <c r="D417" s="30">
        <v>1000</v>
      </c>
      <c r="E417" s="30">
        <v>1003</v>
      </c>
      <c r="F417" s="29" t="s">
        <v>120</v>
      </c>
      <c r="G417" s="30">
        <v>200</v>
      </c>
      <c r="H417" s="57">
        <f>H418</f>
        <v>0</v>
      </c>
      <c r="I417" s="57">
        <f>I418</f>
        <v>0</v>
      </c>
      <c r="J417" s="72"/>
    </row>
    <row r="418" spans="1:10" s="7" customFormat="1" ht="30" customHeight="1" hidden="1">
      <c r="A418" s="37"/>
      <c r="B418" s="273" t="s">
        <v>54</v>
      </c>
      <c r="C418" s="30"/>
      <c r="D418" s="30">
        <v>1000</v>
      </c>
      <c r="E418" s="30">
        <v>1003</v>
      </c>
      <c r="F418" s="29" t="s">
        <v>120</v>
      </c>
      <c r="G418" s="29" t="s">
        <v>55</v>
      </c>
      <c r="H418" s="58">
        <f>300-300</f>
        <v>0</v>
      </c>
      <c r="I418" s="58">
        <f>300-300</f>
        <v>0</v>
      </c>
      <c r="J418" s="72"/>
    </row>
    <row r="419" spans="1:10" s="2" customFormat="1" ht="45" customHeight="1" hidden="1">
      <c r="A419" s="214"/>
      <c r="B419" s="314" t="s">
        <v>441</v>
      </c>
      <c r="C419" s="204"/>
      <c r="D419" s="204">
        <v>1000</v>
      </c>
      <c r="E419" s="204">
        <v>1003</v>
      </c>
      <c r="F419" s="194" t="s">
        <v>255</v>
      </c>
      <c r="G419" s="186"/>
      <c r="H419" s="187">
        <f aca="true" t="shared" si="29" ref="H419:I421">H420</f>
        <v>0</v>
      </c>
      <c r="I419" s="187">
        <f t="shared" si="29"/>
        <v>0</v>
      </c>
      <c r="J419" s="70"/>
    </row>
    <row r="420" spans="1:10" s="2" customFormat="1" ht="15" hidden="1">
      <c r="A420" s="38"/>
      <c r="B420" s="273" t="s">
        <v>207</v>
      </c>
      <c r="C420" s="39"/>
      <c r="D420" s="30">
        <v>1000</v>
      </c>
      <c r="E420" s="30">
        <v>1003</v>
      </c>
      <c r="F420" s="33" t="s">
        <v>256</v>
      </c>
      <c r="G420" s="26"/>
      <c r="H420" s="57">
        <f t="shared" si="29"/>
        <v>0</v>
      </c>
      <c r="I420" s="57">
        <f t="shared" si="29"/>
        <v>0</v>
      </c>
      <c r="J420" s="70"/>
    </row>
    <row r="421" spans="1:10" s="2" customFormat="1" ht="15" hidden="1">
      <c r="A421" s="38"/>
      <c r="B421" s="273" t="s">
        <v>207</v>
      </c>
      <c r="C421" s="39"/>
      <c r="D421" s="30">
        <v>1000</v>
      </c>
      <c r="E421" s="30">
        <v>1003</v>
      </c>
      <c r="F421" s="33" t="s">
        <v>257</v>
      </c>
      <c r="G421" s="26"/>
      <c r="H421" s="57">
        <f t="shared" si="29"/>
        <v>0</v>
      </c>
      <c r="I421" s="57">
        <f t="shared" si="29"/>
        <v>0</v>
      </c>
      <c r="J421" s="70"/>
    </row>
    <row r="422" spans="1:10" ht="15" hidden="1">
      <c r="A422" s="258"/>
      <c r="B422" s="293" t="s">
        <v>119</v>
      </c>
      <c r="C422" s="243"/>
      <c r="D422" s="243">
        <v>1000</v>
      </c>
      <c r="E422" s="243">
        <v>1003</v>
      </c>
      <c r="F422" s="251" t="s">
        <v>293</v>
      </c>
      <c r="G422" s="243" t="s">
        <v>35</v>
      </c>
      <c r="H422" s="244">
        <f>H424+H426</f>
        <v>0</v>
      </c>
      <c r="I422" s="244">
        <f>I424+I426</f>
        <v>0</v>
      </c>
      <c r="J422" s="73"/>
    </row>
    <row r="423" spans="1:10" ht="30" customHeight="1" hidden="1">
      <c r="A423" s="38"/>
      <c r="B423" s="273" t="s">
        <v>53</v>
      </c>
      <c r="C423" s="30"/>
      <c r="D423" s="30">
        <v>1000</v>
      </c>
      <c r="E423" s="30">
        <v>1003</v>
      </c>
      <c r="F423" s="33" t="s">
        <v>293</v>
      </c>
      <c r="G423" s="30">
        <v>200</v>
      </c>
      <c r="H423" s="57">
        <f aca="true" t="shared" si="30" ref="H423:I430">H424</f>
        <v>0</v>
      </c>
      <c r="I423" s="57">
        <f t="shared" si="30"/>
        <v>0</v>
      </c>
      <c r="J423" s="73"/>
    </row>
    <row r="424" spans="1:10" ht="30" customHeight="1" hidden="1">
      <c r="A424" s="38"/>
      <c r="B424" s="273" t="s">
        <v>54</v>
      </c>
      <c r="C424" s="30"/>
      <c r="D424" s="30">
        <v>1000</v>
      </c>
      <c r="E424" s="30">
        <v>1003</v>
      </c>
      <c r="F424" s="33" t="s">
        <v>293</v>
      </c>
      <c r="G424" s="30">
        <v>240</v>
      </c>
      <c r="H424" s="57">
        <v>0</v>
      </c>
      <c r="I424" s="57">
        <v>0</v>
      </c>
      <c r="J424" s="73"/>
    </row>
    <row r="425" spans="1:10" ht="15" hidden="1">
      <c r="A425" s="38"/>
      <c r="B425" s="275" t="s">
        <v>262</v>
      </c>
      <c r="C425" s="30"/>
      <c r="D425" s="30">
        <v>1000</v>
      </c>
      <c r="E425" s="30">
        <v>1003</v>
      </c>
      <c r="F425" s="33" t="s">
        <v>293</v>
      </c>
      <c r="G425" s="30">
        <v>300</v>
      </c>
      <c r="H425" s="57">
        <f t="shared" si="30"/>
        <v>0</v>
      </c>
      <c r="I425" s="57">
        <f t="shared" si="30"/>
        <v>0</v>
      </c>
      <c r="J425" s="73"/>
    </row>
    <row r="426" spans="1:10" ht="15" customHeight="1" hidden="1">
      <c r="A426" s="27"/>
      <c r="B426" s="273" t="s">
        <v>279</v>
      </c>
      <c r="C426" s="30"/>
      <c r="D426" s="30">
        <v>1000</v>
      </c>
      <c r="E426" s="30">
        <v>1003</v>
      </c>
      <c r="F426" s="33" t="s">
        <v>293</v>
      </c>
      <c r="G426" s="29" t="s">
        <v>280</v>
      </c>
      <c r="H426" s="58">
        <v>0</v>
      </c>
      <c r="I426" s="58">
        <v>0</v>
      </c>
      <c r="J426" s="71"/>
    </row>
    <row r="427" spans="1:10" ht="15" customHeight="1">
      <c r="A427" s="18" t="s">
        <v>495</v>
      </c>
      <c r="B427" s="308" t="s">
        <v>463</v>
      </c>
      <c r="C427" s="47"/>
      <c r="D427" s="47">
        <v>1100</v>
      </c>
      <c r="E427" s="40"/>
      <c r="F427" s="40"/>
      <c r="G427" s="40"/>
      <c r="H427" s="62">
        <f t="shared" si="30"/>
        <v>450</v>
      </c>
      <c r="I427" s="62">
        <f t="shared" si="30"/>
        <v>94.62115</v>
      </c>
      <c r="J427" s="65"/>
    </row>
    <row r="428" spans="1:9" ht="15" customHeight="1">
      <c r="A428" s="21"/>
      <c r="B428" s="309" t="s">
        <v>56</v>
      </c>
      <c r="C428" s="22"/>
      <c r="D428" s="22" t="s">
        <v>26</v>
      </c>
      <c r="E428" s="22" t="s">
        <v>57</v>
      </c>
      <c r="F428" s="22"/>
      <c r="G428" s="22"/>
      <c r="H428" s="55">
        <f t="shared" si="30"/>
        <v>450</v>
      </c>
      <c r="I428" s="55">
        <f t="shared" si="30"/>
        <v>94.62115</v>
      </c>
    </row>
    <row r="429" spans="1:9" ht="60" customHeight="1">
      <c r="A429" s="212"/>
      <c r="B429" s="317" t="s">
        <v>47</v>
      </c>
      <c r="C429" s="197"/>
      <c r="D429" s="197" t="s">
        <v>26</v>
      </c>
      <c r="E429" s="196" t="s">
        <v>57</v>
      </c>
      <c r="F429" s="215" t="s">
        <v>48</v>
      </c>
      <c r="G429" s="197"/>
      <c r="H429" s="191">
        <f t="shared" si="30"/>
        <v>450</v>
      </c>
      <c r="I429" s="191">
        <f t="shared" si="30"/>
        <v>94.62115</v>
      </c>
    </row>
    <row r="430" spans="1:9" ht="30" customHeight="1">
      <c r="A430" s="230"/>
      <c r="B430" s="325" t="s">
        <v>49</v>
      </c>
      <c r="C430" s="225"/>
      <c r="D430" s="222" t="s">
        <v>26</v>
      </c>
      <c r="E430" s="222" t="s">
        <v>57</v>
      </c>
      <c r="F430" s="222" t="s">
        <v>50</v>
      </c>
      <c r="G430" s="225"/>
      <c r="H430" s="220">
        <f t="shared" si="30"/>
        <v>450</v>
      </c>
      <c r="I430" s="220">
        <f t="shared" si="30"/>
        <v>94.62115</v>
      </c>
    </row>
    <row r="431" spans="1:9" ht="30" customHeight="1">
      <c r="A431" s="240"/>
      <c r="B431" s="293" t="s">
        <v>51</v>
      </c>
      <c r="C431" s="242"/>
      <c r="D431" s="242" t="s">
        <v>26</v>
      </c>
      <c r="E431" s="242" t="s">
        <v>57</v>
      </c>
      <c r="F431" s="242" t="s">
        <v>52</v>
      </c>
      <c r="G431" s="242"/>
      <c r="H431" s="244">
        <f>H433</f>
        <v>450</v>
      </c>
      <c r="I431" s="244">
        <f>I433</f>
        <v>94.62115</v>
      </c>
    </row>
    <row r="432" spans="1:9" ht="30" customHeight="1">
      <c r="A432" s="27"/>
      <c r="B432" s="323" t="s">
        <v>53</v>
      </c>
      <c r="C432" s="29"/>
      <c r="D432" s="29" t="s">
        <v>26</v>
      </c>
      <c r="E432" s="29" t="s">
        <v>57</v>
      </c>
      <c r="F432" s="29" t="s">
        <v>52</v>
      </c>
      <c r="G432" s="29" t="s">
        <v>72</v>
      </c>
      <c r="H432" s="57">
        <f aca="true" t="shared" si="31" ref="H432:I438">H433</f>
        <v>450</v>
      </c>
      <c r="I432" s="57">
        <f t="shared" si="31"/>
        <v>94.62115</v>
      </c>
    </row>
    <row r="433" spans="1:9" ht="30" customHeight="1">
      <c r="A433" s="27"/>
      <c r="B433" s="273" t="s">
        <v>54</v>
      </c>
      <c r="C433" s="29"/>
      <c r="D433" s="29" t="s">
        <v>26</v>
      </c>
      <c r="E433" s="29" t="s">
        <v>57</v>
      </c>
      <c r="F433" s="29" t="s">
        <v>52</v>
      </c>
      <c r="G433" s="29" t="s">
        <v>55</v>
      </c>
      <c r="H433" s="58">
        <v>450</v>
      </c>
      <c r="I433" s="58">
        <v>94.62115</v>
      </c>
    </row>
    <row r="434" spans="1:9" ht="15" customHeight="1" hidden="1">
      <c r="A434" s="18" t="s">
        <v>495</v>
      </c>
      <c r="B434" s="308" t="s">
        <v>27</v>
      </c>
      <c r="C434" s="47"/>
      <c r="D434" s="40" t="s">
        <v>28</v>
      </c>
      <c r="E434" s="40"/>
      <c r="F434" s="40"/>
      <c r="G434" s="40"/>
      <c r="H434" s="62">
        <f t="shared" si="31"/>
        <v>0</v>
      </c>
      <c r="I434" s="62">
        <f t="shared" si="31"/>
        <v>0</v>
      </c>
    </row>
    <row r="435" spans="1:9" ht="15" customHeight="1" hidden="1">
      <c r="A435" s="21"/>
      <c r="B435" s="324" t="s">
        <v>286</v>
      </c>
      <c r="C435" s="22"/>
      <c r="D435" s="51" t="s">
        <v>28</v>
      </c>
      <c r="E435" s="51" t="s">
        <v>287</v>
      </c>
      <c r="F435" s="51"/>
      <c r="G435" s="51"/>
      <c r="H435" s="68">
        <f t="shared" si="31"/>
        <v>0</v>
      </c>
      <c r="I435" s="68">
        <f t="shared" si="31"/>
        <v>0</v>
      </c>
    </row>
    <row r="436" spans="1:9" ht="45" customHeight="1" hidden="1">
      <c r="A436" s="184"/>
      <c r="B436" s="314" t="s">
        <v>441</v>
      </c>
      <c r="C436" s="216"/>
      <c r="D436" s="194" t="s">
        <v>28</v>
      </c>
      <c r="E436" s="194" t="s">
        <v>287</v>
      </c>
      <c r="F436" s="204" t="s">
        <v>255</v>
      </c>
      <c r="G436" s="185"/>
      <c r="H436" s="187">
        <f t="shared" si="31"/>
        <v>0</v>
      </c>
      <c r="I436" s="187">
        <f t="shared" si="31"/>
        <v>0</v>
      </c>
    </row>
    <row r="437" spans="1:9" ht="15" customHeight="1" hidden="1">
      <c r="A437" s="24"/>
      <c r="B437" s="273" t="s">
        <v>207</v>
      </c>
      <c r="C437" s="29"/>
      <c r="D437" s="29" t="s">
        <v>28</v>
      </c>
      <c r="E437" s="29" t="s">
        <v>287</v>
      </c>
      <c r="F437" s="33" t="s">
        <v>256</v>
      </c>
      <c r="G437" s="25"/>
      <c r="H437" s="56">
        <f t="shared" si="31"/>
        <v>0</v>
      </c>
      <c r="I437" s="56">
        <f t="shared" si="31"/>
        <v>0</v>
      </c>
    </row>
    <row r="438" spans="1:9" ht="15" customHeight="1" hidden="1">
      <c r="A438" s="24"/>
      <c r="B438" s="273" t="s">
        <v>207</v>
      </c>
      <c r="C438" s="29"/>
      <c r="D438" s="29" t="s">
        <v>28</v>
      </c>
      <c r="E438" s="29" t="s">
        <v>287</v>
      </c>
      <c r="F438" s="33" t="s">
        <v>257</v>
      </c>
      <c r="G438" s="25"/>
      <c r="H438" s="56">
        <f t="shared" si="31"/>
        <v>0</v>
      </c>
      <c r="I438" s="56">
        <f t="shared" si="31"/>
        <v>0</v>
      </c>
    </row>
    <row r="439" spans="1:9" ht="45" customHeight="1" hidden="1">
      <c r="A439" s="240"/>
      <c r="B439" s="293" t="s">
        <v>284</v>
      </c>
      <c r="C439" s="242"/>
      <c r="D439" s="242" t="s">
        <v>28</v>
      </c>
      <c r="E439" s="242" t="s">
        <v>287</v>
      </c>
      <c r="F439" s="251" t="s">
        <v>285</v>
      </c>
      <c r="G439" s="242" t="s">
        <v>59</v>
      </c>
      <c r="H439" s="244">
        <f>H441</f>
        <v>0</v>
      </c>
      <c r="I439" s="244">
        <f>I441</f>
        <v>0</v>
      </c>
    </row>
    <row r="440" spans="1:9" ht="30" customHeight="1" hidden="1">
      <c r="A440" s="27"/>
      <c r="B440" s="273" t="s">
        <v>53</v>
      </c>
      <c r="C440" s="29"/>
      <c r="D440" s="29" t="s">
        <v>28</v>
      </c>
      <c r="E440" s="29" t="s">
        <v>287</v>
      </c>
      <c r="F440" s="33" t="s">
        <v>285</v>
      </c>
      <c r="G440" s="29" t="s">
        <v>72</v>
      </c>
      <c r="H440" s="57">
        <f>H441</f>
        <v>0</v>
      </c>
      <c r="I440" s="57">
        <f>I441</f>
        <v>0</v>
      </c>
    </row>
    <row r="441" spans="1:9" ht="30" customHeight="1" hidden="1">
      <c r="A441" s="27"/>
      <c r="B441" s="273" t="s">
        <v>54</v>
      </c>
      <c r="C441" s="29"/>
      <c r="D441" s="29" t="s">
        <v>28</v>
      </c>
      <c r="E441" s="29" t="s">
        <v>287</v>
      </c>
      <c r="F441" s="33" t="s">
        <v>285</v>
      </c>
      <c r="G441" s="29" t="s">
        <v>55</v>
      </c>
      <c r="H441" s="58">
        <v>0</v>
      </c>
      <c r="I441" s="58">
        <v>0</v>
      </c>
    </row>
    <row r="442" spans="1:10" ht="30" customHeight="1" hidden="1">
      <c r="A442" s="14"/>
      <c r="B442" s="307" t="s">
        <v>29</v>
      </c>
      <c r="C442" s="15"/>
      <c r="D442" s="17"/>
      <c r="E442" s="17"/>
      <c r="F442" s="17"/>
      <c r="G442" s="17"/>
      <c r="H442" s="53">
        <f aca="true" t="shared" si="32" ref="H442:I447">H443</f>
        <v>0</v>
      </c>
      <c r="I442" s="53">
        <f t="shared" si="32"/>
        <v>0</v>
      </c>
      <c r="J442" s="65"/>
    </row>
    <row r="443" spans="1:10" ht="15" customHeight="1" hidden="1">
      <c r="A443" s="18"/>
      <c r="B443" s="308" t="s">
        <v>15</v>
      </c>
      <c r="C443" s="47"/>
      <c r="D443" s="47" t="s">
        <v>16</v>
      </c>
      <c r="E443" s="47"/>
      <c r="F443" s="47" t="s">
        <v>59</v>
      </c>
      <c r="G443" s="47" t="s">
        <v>59</v>
      </c>
      <c r="H443" s="62">
        <f t="shared" si="32"/>
        <v>0</v>
      </c>
      <c r="I443" s="62">
        <f t="shared" si="32"/>
        <v>0</v>
      </c>
      <c r="J443" s="65"/>
    </row>
    <row r="444" spans="1:10" ht="30" customHeight="1" hidden="1">
      <c r="A444" s="21"/>
      <c r="B444" s="309" t="s">
        <v>253</v>
      </c>
      <c r="C444" s="23"/>
      <c r="D444" s="23" t="s">
        <v>16</v>
      </c>
      <c r="E444" s="22" t="s">
        <v>254</v>
      </c>
      <c r="F444" s="23"/>
      <c r="G444" s="22"/>
      <c r="H444" s="55">
        <f t="shared" si="32"/>
        <v>0</v>
      </c>
      <c r="I444" s="55">
        <f t="shared" si="32"/>
        <v>0</v>
      </c>
      <c r="J444" s="65"/>
    </row>
    <row r="445" spans="1:10" ht="30" customHeight="1" hidden="1">
      <c r="A445" s="192"/>
      <c r="B445" s="310" t="s">
        <v>249</v>
      </c>
      <c r="C445" s="185"/>
      <c r="D445" s="185" t="s">
        <v>16</v>
      </c>
      <c r="E445" s="185" t="s">
        <v>254</v>
      </c>
      <c r="F445" s="186" t="s">
        <v>250</v>
      </c>
      <c r="G445" s="185"/>
      <c r="H445" s="187">
        <f t="shared" si="32"/>
        <v>0</v>
      </c>
      <c r="I445" s="187">
        <f t="shared" si="32"/>
        <v>0</v>
      </c>
      <c r="J445" s="65"/>
    </row>
    <row r="446" spans="1:10" ht="15" customHeight="1" hidden="1">
      <c r="A446" s="42"/>
      <c r="B446" s="273" t="s">
        <v>207</v>
      </c>
      <c r="C446" s="29"/>
      <c r="D446" s="29" t="s">
        <v>16</v>
      </c>
      <c r="E446" s="29" t="s">
        <v>254</v>
      </c>
      <c r="F446" s="29" t="s">
        <v>385</v>
      </c>
      <c r="G446" s="25"/>
      <c r="H446" s="56">
        <f t="shared" si="32"/>
        <v>0</v>
      </c>
      <c r="I446" s="56">
        <f t="shared" si="32"/>
        <v>0</v>
      </c>
      <c r="J446" s="65"/>
    </row>
    <row r="447" spans="1:10" ht="15" customHeight="1" hidden="1">
      <c r="A447" s="42"/>
      <c r="B447" s="273" t="s">
        <v>207</v>
      </c>
      <c r="C447" s="29"/>
      <c r="D447" s="29" t="s">
        <v>16</v>
      </c>
      <c r="E447" s="29" t="s">
        <v>254</v>
      </c>
      <c r="F447" s="29" t="s">
        <v>251</v>
      </c>
      <c r="G447" s="25"/>
      <c r="H447" s="56">
        <f t="shared" si="32"/>
        <v>0</v>
      </c>
      <c r="I447" s="56">
        <f t="shared" si="32"/>
        <v>0</v>
      </c>
      <c r="J447" s="65"/>
    </row>
    <row r="448" spans="1:10" ht="30" customHeight="1" hidden="1">
      <c r="A448" s="245"/>
      <c r="B448" s="293" t="s">
        <v>86</v>
      </c>
      <c r="C448" s="243"/>
      <c r="D448" s="243" t="s">
        <v>16</v>
      </c>
      <c r="E448" s="242" t="s">
        <v>254</v>
      </c>
      <c r="F448" s="242" t="s">
        <v>252</v>
      </c>
      <c r="G448" s="242"/>
      <c r="H448" s="244">
        <f>H449+H451+H453</f>
        <v>0</v>
      </c>
      <c r="I448" s="244">
        <f>I449+I451+I453</f>
        <v>0</v>
      </c>
      <c r="J448" s="65"/>
    </row>
    <row r="449" spans="1:10" ht="60" customHeight="1" hidden="1">
      <c r="A449" s="42"/>
      <c r="B449" s="283" t="s">
        <v>88</v>
      </c>
      <c r="C449" s="30"/>
      <c r="D449" s="30" t="s">
        <v>16</v>
      </c>
      <c r="E449" s="29" t="s">
        <v>254</v>
      </c>
      <c r="F449" s="29" t="s">
        <v>252</v>
      </c>
      <c r="G449" s="29" t="s">
        <v>89</v>
      </c>
      <c r="H449" s="57">
        <f>H450</f>
        <v>0</v>
      </c>
      <c r="I449" s="57">
        <f>I450</f>
        <v>0</v>
      </c>
      <c r="J449" s="65"/>
    </row>
    <row r="450" spans="1:10" ht="15" customHeight="1" hidden="1">
      <c r="A450" s="27"/>
      <c r="B450" s="273" t="s">
        <v>90</v>
      </c>
      <c r="C450" s="30"/>
      <c r="D450" s="30" t="s">
        <v>16</v>
      </c>
      <c r="E450" s="29" t="s">
        <v>254</v>
      </c>
      <c r="F450" s="29" t="s">
        <v>252</v>
      </c>
      <c r="G450" s="29" t="s">
        <v>97</v>
      </c>
      <c r="H450" s="58">
        <v>0</v>
      </c>
      <c r="I450" s="58">
        <v>0</v>
      </c>
      <c r="J450" s="65"/>
    </row>
    <row r="451" spans="1:10" ht="30" customHeight="1" hidden="1">
      <c r="A451" s="27"/>
      <c r="B451" s="273" t="s">
        <v>53</v>
      </c>
      <c r="C451" s="30"/>
      <c r="D451" s="30" t="s">
        <v>16</v>
      </c>
      <c r="E451" s="29" t="s">
        <v>254</v>
      </c>
      <c r="F451" s="29" t="s">
        <v>252</v>
      </c>
      <c r="G451" s="29" t="s">
        <v>72</v>
      </c>
      <c r="H451" s="58">
        <f>H452</f>
        <v>0</v>
      </c>
      <c r="I451" s="58">
        <f>I452</f>
        <v>0</v>
      </c>
      <c r="J451" s="65"/>
    </row>
    <row r="452" spans="1:10" ht="30" customHeight="1" hidden="1">
      <c r="A452" s="27"/>
      <c r="B452" s="273" t="s">
        <v>54</v>
      </c>
      <c r="C452" s="30"/>
      <c r="D452" s="30" t="s">
        <v>16</v>
      </c>
      <c r="E452" s="29" t="s">
        <v>254</v>
      </c>
      <c r="F452" s="29" t="s">
        <v>252</v>
      </c>
      <c r="G452" s="29" t="s">
        <v>55</v>
      </c>
      <c r="H452" s="58">
        <v>0</v>
      </c>
      <c r="I452" s="58">
        <v>0</v>
      </c>
      <c r="J452" s="65"/>
    </row>
    <row r="453" spans="1:10" ht="15" customHeight="1" hidden="1">
      <c r="A453" s="27"/>
      <c r="B453" s="273" t="s">
        <v>93</v>
      </c>
      <c r="C453" s="30"/>
      <c r="D453" s="30" t="s">
        <v>16</v>
      </c>
      <c r="E453" s="29" t="s">
        <v>254</v>
      </c>
      <c r="F453" s="29" t="s">
        <v>252</v>
      </c>
      <c r="G453" s="29" t="s">
        <v>94</v>
      </c>
      <c r="H453" s="58">
        <f>H454</f>
        <v>0</v>
      </c>
      <c r="I453" s="58">
        <f>I454</f>
        <v>0</v>
      </c>
      <c r="J453" s="65"/>
    </row>
    <row r="454" spans="1:10" ht="15" customHeight="1" hidden="1">
      <c r="A454" s="27"/>
      <c r="B454" s="273" t="s">
        <v>95</v>
      </c>
      <c r="C454" s="30"/>
      <c r="D454" s="30" t="s">
        <v>16</v>
      </c>
      <c r="E454" s="29" t="s">
        <v>254</v>
      </c>
      <c r="F454" s="29" t="s">
        <v>252</v>
      </c>
      <c r="G454" s="29" t="s">
        <v>96</v>
      </c>
      <c r="H454" s="58">
        <v>0</v>
      </c>
      <c r="I454" s="58">
        <v>0</v>
      </c>
      <c r="J454" s="65"/>
    </row>
    <row r="455" spans="1:10" ht="15" customHeight="1">
      <c r="A455" s="14" t="s">
        <v>496</v>
      </c>
      <c r="B455" s="307" t="s">
        <v>30</v>
      </c>
      <c r="C455" s="15"/>
      <c r="D455" s="17"/>
      <c r="E455" s="17"/>
      <c r="F455" s="17"/>
      <c r="G455" s="17"/>
      <c r="H455" s="53">
        <f>H456</f>
        <v>18225.9</v>
      </c>
      <c r="I455" s="53">
        <f>I456</f>
        <v>17895.0567</v>
      </c>
      <c r="J455" s="65"/>
    </row>
    <row r="456" spans="1:10" ht="15" customHeight="1">
      <c r="A456" s="18" t="s">
        <v>497</v>
      </c>
      <c r="B456" s="308" t="s">
        <v>465</v>
      </c>
      <c r="C456" s="40"/>
      <c r="D456" s="40" t="s">
        <v>22</v>
      </c>
      <c r="E456" s="40"/>
      <c r="F456" s="40"/>
      <c r="G456" s="40"/>
      <c r="H456" s="62">
        <f>H457</f>
        <v>18225.9</v>
      </c>
      <c r="I456" s="62">
        <f>I457</f>
        <v>17895.0567</v>
      </c>
      <c r="J456" s="65"/>
    </row>
    <row r="457" spans="1:10" ht="15" customHeight="1">
      <c r="A457" s="21"/>
      <c r="B457" s="324" t="s">
        <v>91</v>
      </c>
      <c r="C457" s="51"/>
      <c r="D457" s="51" t="s">
        <v>22</v>
      </c>
      <c r="E457" s="51" t="s">
        <v>92</v>
      </c>
      <c r="F457" s="51"/>
      <c r="G457" s="51"/>
      <c r="H457" s="68">
        <f>H458+H472</f>
        <v>18225.9</v>
      </c>
      <c r="I457" s="68">
        <f>I458+I472</f>
        <v>17895.0567</v>
      </c>
      <c r="J457" s="65"/>
    </row>
    <row r="458" spans="1:10" ht="45" customHeight="1">
      <c r="A458" s="212"/>
      <c r="B458" s="311" t="s">
        <v>412</v>
      </c>
      <c r="C458" s="197"/>
      <c r="D458" s="197" t="s">
        <v>22</v>
      </c>
      <c r="E458" s="197" t="s">
        <v>92</v>
      </c>
      <c r="F458" s="197" t="s">
        <v>83</v>
      </c>
      <c r="G458" s="197"/>
      <c r="H458" s="191">
        <f>H459</f>
        <v>18225.9</v>
      </c>
      <c r="I458" s="191">
        <f>I459</f>
        <v>17895.0567</v>
      </c>
      <c r="J458" s="65"/>
    </row>
    <row r="459" spans="1:10" ht="30" customHeight="1">
      <c r="A459" s="226"/>
      <c r="B459" s="312" t="s">
        <v>84</v>
      </c>
      <c r="C459" s="222"/>
      <c r="D459" s="222" t="s">
        <v>22</v>
      </c>
      <c r="E459" s="222" t="s">
        <v>92</v>
      </c>
      <c r="F459" s="222" t="s">
        <v>85</v>
      </c>
      <c r="G459" s="222" t="s">
        <v>59</v>
      </c>
      <c r="H459" s="220">
        <f>H460+H469</f>
        <v>18225.9</v>
      </c>
      <c r="I459" s="220">
        <f>I460+I469</f>
        <v>17895.0567</v>
      </c>
      <c r="J459" s="65"/>
    </row>
    <row r="460" spans="1:10" ht="30" customHeight="1">
      <c r="A460" s="240"/>
      <c r="B460" s="293" t="s">
        <v>86</v>
      </c>
      <c r="C460" s="242"/>
      <c r="D460" s="242" t="s">
        <v>22</v>
      </c>
      <c r="E460" s="242" t="s">
        <v>92</v>
      </c>
      <c r="F460" s="242" t="s">
        <v>87</v>
      </c>
      <c r="G460" s="242"/>
      <c r="H460" s="248">
        <f>H462+H464+H466+H468</f>
        <v>12606.1</v>
      </c>
      <c r="I460" s="248">
        <f>I462+I464+I466+I468</f>
        <v>12295.4894</v>
      </c>
      <c r="J460" s="65"/>
    </row>
    <row r="461" spans="1:10" ht="60" customHeight="1">
      <c r="A461" s="27"/>
      <c r="B461" s="283" t="s">
        <v>88</v>
      </c>
      <c r="C461" s="29"/>
      <c r="D461" s="29" t="s">
        <v>22</v>
      </c>
      <c r="E461" s="29" t="s">
        <v>92</v>
      </c>
      <c r="F461" s="29" t="s">
        <v>87</v>
      </c>
      <c r="G461" s="29" t="s">
        <v>89</v>
      </c>
      <c r="H461" s="58">
        <f>H462</f>
        <v>8968.958</v>
      </c>
      <c r="I461" s="58">
        <f>I462</f>
        <v>8931.86639</v>
      </c>
      <c r="J461" s="65"/>
    </row>
    <row r="462" spans="1:10" ht="15" customHeight="1">
      <c r="A462" s="27"/>
      <c r="B462" s="273" t="s">
        <v>90</v>
      </c>
      <c r="C462" s="29"/>
      <c r="D462" s="29" t="s">
        <v>22</v>
      </c>
      <c r="E462" s="29" t="s">
        <v>92</v>
      </c>
      <c r="F462" s="29" t="s">
        <v>87</v>
      </c>
      <c r="G462" s="29" t="s">
        <v>97</v>
      </c>
      <c r="H462" s="58">
        <f>9407.958-439</f>
        <v>8968.958</v>
      </c>
      <c r="I462" s="58">
        <v>8931.86639</v>
      </c>
      <c r="J462" s="65"/>
    </row>
    <row r="463" spans="1:10" ht="30" customHeight="1">
      <c r="A463" s="27"/>
      <c r="B463" s="273" t="s">
        <v>53</v>
      </c>
      <c r="C463" s="29"/>
      <c r="D463" s="29" t="s">
        <v>22</v>
      </c>
      <c r="E463" s="29" t="s">
        <v>92</v>
      </c>
      <c r="F463" s="29" t="s">
        <v>87</v>
      </c>
      <c r="G463" s="29" t="s">
        <v>72</v>
      </c>
      <c r="H463" s="58">
        <f>H464</f>
        <v>3490.1420000000003</v>
      </c>
      <c r="I463" s="58">
        <f>I464</f>
        <v>3227.74976</v>
      </c>
      <c r="J463" s="65"/>
    </row>
    <row r="464" spans="1:10" ht="30" customHeight="1">
      <c r="A464" s="27"/>
      <c r="B464" s="273" t="s">
        <v>54</v>
      </c>
      <c r="C464" s="29"/>
      <c r="D464" s="29" t="s">
        <v>22</v>
      </c>
      <c r="E464" s="29" t="s">
        <v>92</v>
      </c>
      <c r="F464" s="29" t="s">
        <v>87</v>
      </c>
      <c r="G464" s="29" t="s">
        <v>55</v>
      </c>
      <c r="H464" s="58">
        <f>2786.342+87.8+616</f>
        <v>3490.1420000000003</v>
      </c>
      <c r="I464" s="58">
        <v>3227.74976</v>
      </c>
      <c r="J464" s="65"/>
    </row>
    <row r="465" spans="1:10" ht="30" customHeight="1" hidden="1">
      <c r="A465" s="27"/>
      <c r="B465" s="284" t="s">
        <v>61</v>
      </c>
      <c r="C465" s="29"/>
      <c r="D465" s="29" t="s">
        <v>22</v>
      </c>
      <c r="E465" s="29" t="s">
        <v>92</v>
      </c>
      <c r="F465" s="29" t="s">
        <v>87</v>
      </c>
      <c r="G465" s="29" t="s">
        <v>66</v>
      </c>
      <c r="H465" s="58">
        <f>H466</f>
        <v>0</v>
      </c>
      <c r="I465" s="58">
        <f>I466</f>
        <v>0</v>
      </c>
      <c r="J465" s="65"/>
    </row>
    <row r="466" spans="1:10" ht="15" customHeight="1" hidden="1">
      <c r="A466" s="27"/>
      <c r="B466" s="273" t="s">
        <v>62</v>
      </c>
      <c r="C466" s="29"/>
      <c r="D466" s="29" t="s">
        <v>22</v>
      </c>
      <c r="E466" s="29" t="s">
        <v>92</v>
      </c>
      <c r="F466" s="29" t="s">
        <v>87</v>
      </c>
      <c r="G466" s="29" t="s">
        <v>63</v>
      </c>
      <c r="H466" s="58">
        <v>0</v>
      </c>
      <c r="I466" s="58">
        <v>0</v>
      </c>
      <c r="J466" s="65"/>
    </row>
    <row r="467" spans="1:10" ht="15" customHeight="1">
      <c r="A467" s="27"/>
      <c r="B467" s="273" t="s">
        <v>93</v>
      </c>
      <c r="C467" s="29"/>
      <c r="D467" s="29" t="s">
        <v>22</v>
      </c>
      <c r="E467" s="29" t="s">
        <v>92</v>
      </c>
      <c r="F467" s="29" t="s">
        <v>87</v>
      </c>
      <c r="G467" s="29" t="s">
        <v>94</v>
      </c>
      <c r="H467" s="58">
        <f aca="true" t="shared" si="33" ref="H467:I473">H468</f>
        <v>147</v>
      </c>
      <c r="I467" s="58">
        <f t="shared" si="33"/>
        <v>135.87325</v>
      </c>
      <c r="J467" s="65"/>
    </row>
    <row r="468" spans="1:10" ht="15" customHeight="1">
      <c r="A468" s="27"/>
      <c r="B468" s="273" t="s">
        <v>95</v>
      </c>
      <c r="C468" s="29"/>
      <c r="D468" s="29" t="s">
        <v>22</v>
      </c>
      <c r="E468" s="29" t="s">
        <v>92</v>
      </c>
      <c r="F468" s="29" t="s">
        <v>87</v>
      </c>
      <c r="G468" s="29" t="s">
        <v>96</v>
      </c>
      <c r="H468" s="58">
        <v>147</v>
      </c>
      <c r="I468" s="58">
        <v>135.87325</v>
      </c>
      <c r="J468" s="65"/>
    </row>
    <row r="469" spans="1:10" ht="45" customHeight="1">
      <c r="A469" s="240"/>
      <c r="B469" s="259" t="s">
        <v>450</v>
      </c>
      <c r="C469" s="242"/>
      <c r="D469" s="242" t="s">
        <v>22</v>
      </c>
      <c r="E469" s="242" t="s">
        <v>92</v>
      </c>
      <c r="F469" s="242" t="s">
        <v>451</v>
      </c>
      <c r="G469" s="242"/>
      <c r="H469" s="248">
        <f>H471</f>
        <v>5619.799999999999</v>
      </c>
      <c r="I469" s="248">
        <f>I471</f>
        <v>5599.5673</v>
      </c>
      <c r="J469" s="65"/>
    </row>
    <row r="470" spans="1:10" ht="60" customHeight="1">
      <c r="A470" s="27"/>
      <c r="B470" s="283" t="s">
        <v>88</v>
      </c>
      <c r="C470" s="29"/>
      <c r="D470" s="29" t="s">
        <v>22</v>
      </c>
      <c r="E470" s="29" t="s">
        <v>92</v>
      </c>
      <c r="F470" s="29" t="s">
        <v>451</v>
      </c>
      <c r="G470" s="29" t="s">
        <v>89</v>
      </c>
      <c r="H470" s="58">
        <f t="shared" si="33"/>
        <v>5619.799999999999</v>
      </c>
      <c r="I470" s="58">
        <f t="shared" si="33"/>
        <v>5599.5673</v>
      </c>
      <c r="J470" s="65"/>
    </row>
    <row r="471" spans="1:10" ht="15" customHeight="1">
      <c r="A471" s="27"/>
      <c r="B471" s="273" t="s">
        <v>90</v>
      </c>
      <c r="C471" s="29"/>
      <c r="D471" s="29" t="s">
        <v>22</v>
      </c>
      <c r="E471" s="29" t="s">
        <v>92</v>
      </c>
      <c r="F471" s="29" t="s">
        <v>451</v>
      </c>
      <c r="G471" s="29" t="s">
        <v>97</v>
      </c>
      <c r="H471" s="58">
        <f>(2458.7-87.8)+2370.9+439+439</f>
        <v>5619.799999999999</v>
      </c>
      <c r="I471" s="58">
        <v>5599.5673</v>
      </c>
      <c r="J471" s="65"/>
    </row>
    <row r="472" spans="1:10" ht="45" customHeight="1" hidden="1">
      <c r="A472" s="193"/>
      <c r="B472" s="314" t="s">
        <v>441</v>
      </c>
      <c r="C472" s="208"/>
      <c r="D472" s="185" t="s">
        <v>22</v>
      </c>
      <c r="E472" s="209" t="s">
        <v>92</v>
      </c>
      <c r="F472" s="194" t="s">
        <v>255</v>
      </c>
      <c r="G472" s="210"/>
      <c r="H472" s="211">
        <f t="shared" si="33"/>
        <v>0</v>
      </c>
      <c r="I472" s="211">
        <f t="shared" si="33"/>
        <v>0</v>
      </c>
      <c r="J472" s="65"/>
    </row>
    <row r="473" spans="1:10" ht="15" customHeight="1" hidden="1">
      <c r="A473" s="27"/>
      <c r="B473" s="273" t="s">
        <v>207</v>
      </c>
      <c r="C473" s="49"/>
      <c r="D473" s="29" t="s">
        <v>22</v>
      </c>
      <c r="E473" s="29" t="s">
        <v>92</v>
      </c>
      <c r="F473" s="33" t="s">
        <v>256</v>
      </c>
      <c r="G473" s="50"/>
      <c r="H473" s="57">
        <f t="shared" si="33"/>
        <v>0</v>
      </c>
      <c r="I473" s="57">
        <f t="shared" si="33"/>
        <v>0</v>
      </c>
      <c r="J473" s="65"/>
    </row>
    <row r="474" spans="1:10" ht="15" customHeight="1" hidden="1">
      <c r="A474" s="27"/>
      <c r="B474" s="273" t="s">
        <v>207</v>
      </c>
      <c r="C474" s="49"/>
      <c r="D474" s="29" t="s">
        <v>22</v>
      </c>
      <c r="E474" s="29" t="s">
        <v>92</v>
      </c>
      <c r="F474" s="33" t="s">
        <v>257</v>
      </c>
      <c r="G474" s="50"/>
      <c r="H474" s="57">
        <f>H475+H480</f>
        <v>0</v>
      </c>
      <c r="I474" s="57">
        <f>I475+I480</f>
        <v>0</v>
      </c>
      <c r="J474" s="65"/>
    </row>
    <row r="475" spans="1:10" ht="30" customHeight="1" hidden="1">
      <c r="A475" s="240"/>
      <c r="B475" s="293" t="s">
        <v>86</v>
      </c>
      <c r="C475" s="256"/>
      <c r="D475" s="242" t="s">
        <v>22</v>
      </c>
      <c r="E475" s="242" t="s">
        <v>92</v>
      </c>
      <c r="F475" s="251" t="s">
        <v>258</v>
      </c>
      <c r="G475" s="257"/>
      <c r="H475" s="244">
        <f>H476+H478</f>
        <v>0</v>
      </c>
      <c r="I475" s="244">
        <f>I476+I478</f>
        <v>0</v>
      </c>
      <c r="J475" s="65"/>
    </row>
    <row r="476" spans="1:10" ht="30" customHeight="1" hidden="1">
      <c r="A476" s="333"/>
      <c r="B476" s="334" t="s">
        <v>53</v>
      </c>
      <c r="C476" s="335"/>
      <c r="D476" s="29" t="s">
        <v>22</v>
      </c>
      <c r="E476" s="29" t="s">
        <v>92</v>
      </c>
      <c r="F476" s="33" t="s">
        <v>258</v>
      </c>
      <c r="G476" s="29" t="s">
        <v>72</v>
      </c>
      <c r="H476" s="149">
        <f>H477</f>
        <v>0</v>
      </c>
      <c r="I476" s="149">
        <f>I477</f>
        <v>0</v>
      </c>
      <c r="J476" s="65"/>
    </row>
    <row r="477" spans="1:10" ht="30" customHeight="1" hidden="1">
      <c r="A477" s="27"/>
      <c r="B477" s="273" t="s">
        <v>54</v>
      </c>
      <c r="C477" s="49"/>
      <c r="D477" s="29" t="s">
        <v>22</v>
      </c>
      <c r="E477" s="29" t="s">
        <v>92</v>
      </c>
      <c r="F477" s="33" t="s">
        <v>258</v>
      </c>
      <c r="G477" s="29" t="s">
        <v>55</v>
      </c>
      <c r="H477" s="57">
        <v>0</v>
      </c>
      <c r="I477" s="57">
        <v>0</v>
      </c>
      <c r="J477" s="65"/>
    </row>
    <row r="478" spans="1:10" ht="15" customHeight="1" hidden="1">
      <c r="A478" s="27"/>
      <c r="B478" s="273" t="s">
        <v>93</v>
      </c>
      <c r="C478" s="49"/>
      <c r="D478" s="29" t="s">
        <v>22</v>
      </c>
      <c r="E478" s="29" t="s">
        <v>92</v>
      </c>
      <c r="F478" s="33" t="s">
        <v>258</v>
      </c>
      <c r="G478" s="29" t="s">
        <v>94</v>
      </c>
      <c r="H478" s="57">
        <f>H479</f>
        <v>0</v>
      </c>
      <c r="I478" s="57">
        <f>I479</f>
        <v>0</v>
      </c>
      <c r="J478" s="65"/>
    </row>
    <row r="479" spans="1:10" ht="15" customHeight="1" hidden="1">
      <c r="A479" s="27"/>
      <c r="B479" s="273" t="s">
        <v>247</v>
      </c>
      <c r="C479" s="49"/>
      <c r="D479" s="29" t="s">
        <v>22</v>
      </c>
      <c r="E479" s="29" t="s">
        <v>92</v>
      </c>
      <c r="F479" s="33" t="s">
        <v>258</v>
      </c>
      <c r="G479" s="29" t="s">
        <v>248</v>
      </c>
      <c r="H479" s="57">
        <v>0</v>
      </c>
      <c r="I479" s="57">
        <v>0</v>
      </c>
      <c r="J479" s="65"/>
    </row>
    <row r="480" spans="1:10" ht="30" customHeight="1" hidden="1">
      <c r="A480" s="240"/>
      <c r="B480" s="293" t="s">
        <v>358</v>
      </c>
      <c r="C480" s="256"/>
      <c r="D480" s="242" t="s">
        <v>22</v>
      </c>
      <c r="E480" s="242" t="s">
        <v>92</v>
      </c>
      <c r="F480" s="251" t="s">
        <v>259</v>
      </c>
      <c r="G480" s="257"/>
      <c r="H480" s="244">
        <f>H481</f>
        <v>0</v>
      </c>
      <c r="I480" s="244">
        <f>I481</f>
        <v>0</v>
      </c>
      <c r="J480" s="65"/>
    </row>
    <row r="481" spans="1:10" ht="30" customHeight="1" hidden="1">
      <c r="A481" s="27"/>
      <c r="B481" s="273" t="s">
        <v>53</v>
      </c>
      <c r="C481" s="49"/>
      <c r="D481" s="29" t="s">
        <v>22</v>
      </c>
      <c r="E481" s="29" t="s">
        <v>92</v>
      </c>
      <c r="F481" s="33" t="s">
        <v>259</v>
      </c>
      <c r="G481" s="29" t="s">
        <v>72</v>
      </c>
      <c r="H481" s="57">
        <f>H482</f>
        <v>0</v>
      </c>
      <c r="I481" s="57">
        <f>I482</f>
        <v>0</v>
      </c>
      <c r="J481" s="65"/>
    </row>
    <row r="482" spans="1:10" ht="30" customHeight="1" hidden="1">
      <c r="A482" s="27"/>
      <c r="B482" s="273" t="s">
        <v>54</v>
      </c>
      <c r="C482" s="49"/>
      <c r="D482" s="29" t="s">
        <v>22</v>
      </c>
      <c r="E482" s="29" t="s">
        <v>92</v>
      </c>
      <c r="F482" s="33" t="s">
        <v>259</v>
      </c>
      <c r="G482" s="29" t="s">
        <v>55</v>
      </c>
      <c r="H482" s="57">
        <v>0</v>
      </c>
      <c r="I482" s="57">
        <v>0</v>
      </c>
      <c r="J482" s="65"/>
    </row>
    <row r="483" spans="1:10" ht="45" customHeight="1" hidden="1">
      <c r="A483" s="14"/>
      <c r="B483" s="337" t="s">
        <v>484</v>
      </c>
      <c r="C483" s="15" t="s">
        <v>485</v>
      </c>
      <c r="D483" s="17"/>
      <c r="E483" s="17"/>
      <c r="F483" s="17"/>
      <c r="G483" s="17"/>
      <c r="H483" s="53">
        <f>H484</f>
        <v>0</v>
      </c>
      <c r="I483" s="53">
        <f>I484</f>
        <v>0</v>
      </c>
      <c r="J483" s="65"/>
    </row>
    <row r="484" spans="1:10" ht="15" customHeight="1" hidden="1">
      <c r="A484" s="18"/>
      <c r="B484" s="308" t="s">
        <v>5</v>
      </c>
      <c r="C484" s="19"/>
      <c r="D484" s="19" t="s">
        <v>6</v>
      </c>
      <c r="E484" s="20"/>
      <c r="F484" s="20"/>
      <c r="G484" s="20"/>
      <c r="H484" s="54">
        <f>H485</f>
        <v>0</v>
      </c>
      <c r="I484" s="54">
        <f>I485</f>
        <v>0</v>
      </c>
      <c r="J484" s="65"/>
    </row>
    <row r="485" spans="1:10" ht="15" customHeight="1" hidden="1">
      <c r="A485" s="34"/>
      <c r="B485" s="309" t="s">
        <v>443</v>
      </c>
      <c r="C485" s="23"/>
      <c r="D485" s="23" t="s">
        <v>6</v>
      </c>
      <c r="E485" s="22" t="s">
        <v>445</v>
      </c>
      <c r="F485" s="22"/>
      <c r="G485" s="23"/>
      <c r="H485" s="55">
        <f aca="true" t="shared" si="34" ref="H485:I488">H486</f>
        <v>0</v>
      </c>
      <c r="I485" s="55">
        <f t="shared" si="34"/>
        <v>0</v>
      </c>
      <c r="J485" s="65"/>
    </row>
    <row r="486" spans="1:10" ht="45" customHeight="1" hidden="1">
      <c r="A486" s="184"/>
      <c r="B486" s="314" t="s">
        <v>441</v>
      </c>
      <c r="C486" s="194"/>
      <c r="D486" s="194" t="s">
        <v>6</v>
      </c>
      <c r="E486" s="194" t="s">
        <v>445</v>
      </c>
      <c r="F486" s="194" t="s">
        <v>255</v>
      </c>
      <c r="G486" s="185"/>
      <c r="H486" s="187">
        <f t="shared" si="34"/>
        <v>0</v>
      </c>
      <c r="I486" s="187">
        <f t="shared" si="34"/>
        <v>0</v>
      </c>
      <c r="J486" s="65"/>
    </row>
    <row r="487" spans="1:10" ht="15" customHeight="1" hidden="1">
      <c r="A487" s="24"/>
      <c r="B487" s="273" t="s">
        <v>207</v>
      </c>
      <c r="C487" s="35"/>
      <c r="D487" s="29" t="s">
        <v>6</v>
      </c>
      <c r="E487" s="29" t="s">
        <v>445</v>
      </c>
      <c r="F487" s="29" t="s">
        <v>256</v>
      </c>
      <c r="G487" s="25"/>
      <c r="H487" s="57">
        <f t="shared" si="34"/>
        <v>0</v>
      </c>
      <c r="I487" s="57">
        <f t="shared" si="34"/>
        <v>0</v>
      </c>
      <c r="J487" s="65"/>
    </row>
    <row r="488" spans="1:10" ht="15" customHeight="1" hidden="1">
      <c r="A488" s="24"/>
      <c r="B488" s="273" t="s">
        <v>207</v>
      </c>
      <c r="C488" s="35"/>
      <c r="D488" s="29" t="s">
        <v>6</v>
      </c>
      <c r="E488" s="29" t="s">
        <v>445</v>
      </c>
      <c r="F488" s="29" t="s">
        <v>257</v>
      </c>
      <c r="G488" s="25"/>
      <c r="H488" s="57">
        <f t="shared" si="34"/>
        <v>0</v>
      </c>
      <c r="I488" s="57">
        <f t="shared" si="34"/>
        <v>0</v>
      </c>
      <c r="J488" s="65"/>
    </row>
    <row r="489" spans="1:10" ht="45" customHeight="1" hidden="1">
      <c r="A489" s="240"/>
      <c r="B489" s="293" t="s">
        <v>442</v>
      </c>
      <c r="C489" s="242"/>
      <c r="D489" s="242" t="s">
        <v>6</v>
      </c>
      <c r="E489" s="242" t="s">
        <v>445</v>
      </c>
      <c r="F489" s="242" t="s">
        <v>444</v>
      </c>
      <c r="G489" s="242"/>
      <c r="H489" s="248">
        <f>H491</f>
        <v>0</v>
      </c>
      <c r="I489" s="248">
        <f>I491</f>
        <v>0</v>
      </c>
      <c r="J489" s="65"/>
    </row>
    <row r="490" spans="1:10" ht="15" customHeight="1" hidden="1">
      <c r="A490" s="27"/>
      <c r="B490" s="273" t="s">
        <v>93</v>
      </c>
      <c r="C490" s="29"/>
      <c r="D490" s="29" t="s">
        <v>6</v>
      </c>
      <c r="E490" s="29" t="s">
        <v>445</v>
      </c>
      <c r="F490" s="29" t="s">
        <v>444</v>
      </c>
      <c r="G490" s="29" t="s">
        <v>94</v>
      </c>
      <c r="H490" s="58">
        <f>H491</f>
        <v>0</v>
      </c>
      <c r="I490" s="58">
        <f>I491</f>
        <v>0</v>
      </c>
      <c r="J490" s="65"/>
    </row>
    <row r="491" spans="1:10" ht="15" customHeight="1" hidden="1">
      <c r="A491" s="27"/>
      <c r="B491" s="273" t="s">
        <v>483</v>
      </c>
      <c r="C491" s="29"/>
      <c r="D491" s="29" t="s">
        <v>6</v>
      </c>
      <c r="E491" s="29" t="s">
        <v>445</v>
      </c>
      <c r="F491" s="29" t="s">
        <v>444</v>
      </c>
      <c r="G491" s="29" t="s">
        <v>482</v>
      </c>
      <c r="H491" s="58">
        <v>0</v>
      </c>
      <c r="I491" s="58">
        <v>0</v>
      </c>
      <c r="J491" s="65"/>
    </row>
    <row r="492" spans="1:9" s="1" customFormat="1" ht="45" customHeight="1">
      <c r="A492" s="14" t="s">
        <v>38</v>
      </c>
      <c r="B492" s="307" t="s">
        <v>3</v>
      </c>
      <c r="C492" s="15" t="s">
        <v>486</v>
      </c>
      <c r="D492" s="17"/>
      <c r="E492" s="17"/>
      <c r="F492" s="17"/>
      <c r="G492" s="17"/>
      <c r="H492" s="53">
        <f>H493</f>
        <v>2276.036</v>
      </c>
      <c r="I492" s="53">
        <f>I493</f>
        <v>1558.50521</v>
      </c>
    </row>
    <row r="493" spans="1:9" ht="15" customHeight="1">
      <c r="A493" s="18" t="s">
        <v>7</v>
      </c>
      <c r="B493" s="308" t="s">
        <v>5</v>
      </c>
      <c r="C493" s="19"/>
      <c r="D493" s="19" t="s">
        <v>6</v>
      </c>
      <c r="E493" s="20"/>
      <c r="F493" s="20"/>
      <c r="G493" s="20"/>
      <c r="H493" s="54">
        <f>H494+H501</f>
        <v>2276.036</v>
      </c>
      <c r="I493" s="54">
        <f>I494+I501</f>
        <v>1558.50521</v>
      </c>
    </row>
    <row r="494" spans="1:9" ht="30" customHeight="1">
      <c r="A494" s="21"/>
      <c r="B494" s="309" t="s">
        <v>517</v>
      </c>
      <c r="C494" s="22"/>
      <c r="D494" s="22" t="s">
        <v>6</v>
      </c>
      <c r="E494" s="22" t="s">
        <v>516</v>
      </c>
      <c r="F494" s="23"/>
      <c r="G494" s="23"/>
      <c r="H494" s="55">
        <f aca="true" t="shared" si="35" ref="H494:I497">H495</f>
        <v>1566.73</v>
      </c>
      <c r="I494" s="55">
        <f t="shared" si="35"/>
        <v>1544.40631</v>
      </c>
    </row>
    <row r="495" spans="1:9" ht="45" customHeight="1">
      <c r="A495" s="184"/>
      <c r="B495" s="310" t="s">
        <v>203</v>
      </c>
      <c r="C495" s="185"/>
      <c r="D495" s="185" t="s">
        <v>6</v>
      </c>
      <c r="E495" s="185" t="s">
        <v>516</v>
      </c>
      <c r="F495" s="185" t="s">
        <v>204</v>
      </c>
      <c r="G495" s="186"/>
      <c r="H495" s="187">
        <f t="shared" si="35"/>
        <v>1566.73</v>
      </c>
      <c r="I495" s="187">
        <f t="shared" si="35"/>
        <v>1544.40631</v>
      </c>
    </row>
    <row r="496" spans="1:9" ht="30" customHeight="1">
      <c r="A496" s="27"/>
      <c r="B496" s="273" t="s">
        <v>519</v>
      </c>
      <c r="C496" s="29"/>
      <c r="D496" s="29" t="s">
        <v>6</v>
      </c>
      <c r="E496" s="29" t="s">
        <v>516</v>
      </c>
      <c r="F496" s="29" t="s">
        <v>518</v>
      </c>
      <c r="G496" s="30"/>
      <c r="H496" s="57">
        <f t="shared" si="35"/>
        <v>1566.73</v>
      </c>
      <c r="I496" s="57">
        <f t="shared" si="35"/>
        <v>1544.40631</v>
      </c>
    </row>
    <row r="497" spans="1:9" ht="15" customHeight="1">
      <c r="A497" s="27"/>
      <c r="B497" s="273" t="s">
        <v>207</v>
      </c>
      <c r="C497" s="29"/>
      <c r="D497" s="29" t="s">
        <v>6</v>
      </c>
      <c r="E497" s="29" t="s">
        <v>516</v>
      </c>
      <c r="F497" s="29" t="s">
        <v>520</v>
      </c>
      <c r="G497" s="30"/>
      <c r="H497" s="57">
        <f t="shared" si="35"/>
        <v>1566.73</v>
      </c>
      <c r="I497" s="57">
        <f t="shared" si="35"/>
        <v>1544.40631</v>
      </c>
    </row>
    <row r="498" spans="1:9" ht="30" customHeight="1">
      <c r="A498" s="240"/>
      <c r="B498" s="293" t="s">
        <v>519</v>
      </c>
      <c r="C498" s="242"/>
      <c r="D498" s="242" t="s">
        <v>6</v>
      </c>
      <c r="E498" s="242" t="s">
        <v>516</v>
      </c>
      <c r="F498" s="242" t="s">
        <v>521</v>
      </c>
      <c r="G498" s="243"/>
      <c r="H498" s="244">
        <f>H500</f>
        <v>1566.73</v>
      </c>
      <c r="I498" s="244">
        <f>I500</f>
        <v>1544.40631</v>
      </c>
    </row>
    <row r="499" spans="1:9" ht="60" customHeight="1">
      <c r="A499" s="27"/>
      <c r="B499" s="273" t="s">
        <v>88</v>
      </c>
      <c r="C499" s="29"/>
      <c r="D499" s="29" t="s">
        <v>6</v>
      </c>
      <c r="E499" s="29" t="s">
        <v>516</v>
      </c>
      <c r="F499" s="29" t="s">
        <v>521</v>
      </c>
      <c r="G499" s="30">
        <v>100</v>
      </c>
      <c r="H499" s="57">
        <f>H500</f>
        <v>1566.73</v>
      </c>
      <c r="I499" s="57">
        <f>I500</f>
        <v>1544.40631</v>
      </c>
    </row>
    <row r="500" spans="1:9" ht="30" customHeight="1">
      <c r="A500" s="27"/>
      <c r="B500" s="273" t="s">
        <v>211</v>
      </c>
      <c r="C500" s="29"/>
      <c r="D500" s="29" t="s">
        <v>6</v>
      </c>
      <c r="E500" s="29" t="s">
        <v>516</v>
      </c>
      <c r="F500" s="29" t="s">
        <v>521</v>
      </c>
      <c r="G500" s="29" t="s">
        <v>212</v>
      </c>
      <c r="H500" s="58">
        <v>1566.73</v>
      </c>
      <c r="I500" s="58">
        <v>1544.40631</v>
      </c>
    </row>
    <row r="501" spans="1:10" ht="45" customHeight="1">
      <c r="A501" s="21"/>
      <c r="B501" s="309" t="s">
        <v>214</v>
      </c>
      <c r="C501" s="22"/>
      <c r="D501" s="22" t="s">
        <v>6</v>
      </c>
      <c r="E501" s="22" t="s">
        <v>215</v>
      </c>
      <c r="F501" s="23"/>
      <c r="G501" s="23"/>
      <c r="H501" s="55">
        <f>H502</f>
        <v>709.306</v>
      </c>
      <c r="I501" s="55">
        <f>I502</f>
        <v>14.0989</v>
      </c>
      <c r="J501" s="60"/>
    </row>
    <row r="502" spans="1:10" ht="45" customHeight="1">
      <c r="A502" s="184"/>
      <c r="B502" s="310" t="s">
        <v>203</v>
      </c>
      <c r="C502" s="185"/>
      <c r="D502" s="185" t="s">
        <v>6</v>
      </c>
      <c r="E502" s="185" t="s">
        <v>215</v>
      </c>
      <c r="F502" s="185" t="s">
        <v>204</v>
      </c>
      <c r="G502" s="186"/>
      <c r="H502" s="187">
        <f>H503+H512</f>
        <v>709.306</v>
      </c>
      <c r="I502" s="187">
        <f>I503+I512</f>
        <v>14.0989</v>
      </c>
      <c r="J502" s="61"/>
    </row>
    <row r="503" spans="1:9" ht="30" customHeight="1">
      <c r="A503" s="27"/>
      <c r="B503" s="273" t="s">
        <v>205</v>
      </c>
      <c r="C503" s="29"/>
      <c r="D503" s="29" t="s">
        <v>6</v>
      </c>
      <c r="E503" s="29" t="s">
        <v>215</v>
      </c>
      <c r="F503" s="29" t="s">
        <v>206</v>
      </c>
      <c r="G503" s="30"/>
      <c r="H503" s="57">
        <f>H504</f>
        <v>709.306</v>
      </c>
      <c r="I503" s="57">
        <f>I504</f>
        <v>14.0989</v>
      </c>
    </row>
    <row r="504" spans="1:9" ht="15" customHeight="1">
      <c r="A504" s="27"/>
      <c r="B504" s="273" t="s">
        <v>207</v>
      </c>
      <c r="C504" s="29"/>
      <c r="D504" s="29" t="s">
        <v>6</v>
      </c>
      <c r="E504" s="29" t="s">
        <v>215</v>
      </c>
      <c r="F504" s="29" t="s">
        <v>208</v>
      </c>
      <c r="G504" s="30"/>
      <c r="H504" s="57">
        <f>H505</f>
        <v>709.306</v>
      </c>
      <c r="I504" s="57">
        <f>I505</f>
        <v>14.0989</v>
      </c>
    </row>
    <row r="505" spans="1:9" ht="15" customHeight="1">
      <c r="A505" s="240"/>
      <c r="B505" s="293" t="s">
        <v>209</v>
      </c>
      <c r="C505" s="242"/>
      <c r="D505" s="242" t="s">
        <v>6</v>
      </c>
      <c r="E505" s="242" t="s">
        <v>215</v>
      </c>
      <c r="F505" s="242" t="s">
        <v>210</v>
      </c>
      <c r="G505" s="243"/>
      <c r="H505" s="244">
        <f>H507+H509+H511</f>
        <v>709.306</v>
      </c>
      <c r="I505" s="244">
        <f>I507+I509+I511</f>
        <v>14.0989</v>
      </c>
    </row>
    <row r="506" spans="1:9" ht="60" customHeight="1">
      <c r="A506" s="27"/>
      <c r="B506" s="273" t="s">
        <v>88</v>
      </c>
      <c r="C506" s="29"/>
      <c r="D506" s="29" t="s">
        <v>6</v>
      </c>
      <c r="E506" s="29" t="s">
        <v>215</v>
      </c>
      <c r="F506" s="29" t="s">
        <v>210</v>
      </c>
      <c r="G506" s="30">
        <v>100</v>
      </c>
      <c r="H506" s="57">
        <f>H507</f>
        <v>594.306</v>
      </c>
      <c r="I506" s="57">
        <f>I507</f>
        <v>0</v>
      </c>
    </row>
    <row r="507" spans="1:9" ht="30" customHeight="1">
      <c r="A507" s="27"/>
      <c r="B507" s="273" t="s">
        <v>211</v>
      </c>
      <c r="C507" s="29"/>
      <c r="D507" s="29" t="s">
        <v>6</v>
      </c>
      <c r="E507" s="29" t="s">
        <v>215</v>
      </c>
      <c r="F507" s="29" t="s">
        <v>210</v>
      </c>
      <c r="G507" s="29" t="s">
        <v>212</v>
      </c>
      <c r="H507" s="58">
        <f>594.306</f>
        <v>594.306</v>
      </c>
      <c r="I507" s="58">
        <v>0</v>
      </c>
    </row>
    <row r="508" spans="1:9" ht="30" customHeight="1">
      <c r="A508" s="27"/>
      <c r="B508" s="183" t="s">
        <v>53</v>
      </c>
      <c r="C508" s="29"/>
      <c r="D508" s="29" t="s">
        <v>6</v>
      </c>
      <c r="E508" s="29" t="s">
        <v>215</v>
      </c>
      <c r="F508" s="29" t="s">
        <v>210</v>
      </c>
      <c r="G508" s="30">
        <v>200</v>
      </c>
      <c r="H508" s="57">
        <f>H509</f>
        <v>114</v>
      </c>
      <c r="I508" s="57">
        <f>I509</f>
        <v>14.0989</v>
      </c>
    </row>
    <row r="509" spans="1:9" ht="30" customHeight="1">
      <c r="A509" s="27"/>
      <c r="B509" s="273" t="s">
        <v>54</v>
      </c>
      <c r="C509" s="29"/>
      <c r="D509" s="29" t="s">
        <v>6</v>
      </c>
      <c r="E509" s="29" t="s">
        <v>215</v>
      </c>
      <c r="F509" s="29" t="s">
        <v>210</v>
      </c>
      <c r="G509" s="29" t="s">
        <v>55</v>
      </c>
      <c r="H509" s="58">
        <f>5+4+5+10+50+40</f>
        <v>114</v>
      </c>
      <c r="I509" s="58">
        <v>14.0989</v>
      </c>
    </row>
    <row r="510" spans="1:9" ht="15" customHeight="1">
      <c r="A510" s="27"/>
      <c r="B510" s="273" t="s">
        <v>93</v>
      </c>
      <c r="C510" s="29"/>
      <c r="D510" s="29" t="s">
        <v>6</v>
      </c>
      <c r="E510" s="29" t="s">
        <v>215</v>
      </c>
      <c r="F510" s="29" t="s">
        <v>210</v>
      </c>
      <c r="G510" s="29" t="s">
        <v>94</v>
      </c>
      <c r="H510" s="58">
        <f>H511</f>
        <v>1</v>
      </c>
      <c r="I510" s="58">
        <f>I511</f>
        <v>0</v>
      </c>
    </row>
    <row r="511" spans="1:9" ht="15" customHeight="1">
      <c r="A511" s="27"/>
      <c r="B511" s="273" t="s">
        <v>95</v>
      </c>
      <c r="C511" s="29"/>
      <c r="D511" s="29" t="s">
        <v>6</v>
      </c>
      <c r="E511" s="29" t="s">
        <v>215</v>
      </c>
      <c r="F511" s="29" t="s">
        <v>210</v>
      </c>
      <c r="G511" s="29" t="s">
        <v>96</v>
      </c>
      <c r="H511" s="58">
        <v>1</v>
      </c>
      <c r="I511" s="58">
        <v>0</v>
      </c>
    </row>
    <row r="512" spans="1:9" ht="45" customHeight="1" hidden="1">
      <c r="A512" s="27"/>
      <c r="B512" s="273" t="s">
        <v>231</v>
      </c>
      <c r="C512" s="29"/>
      <c r="D512" s="29" t="s">
        <v>6</v>
      </c>
      <c r="E512" s="29" t="s">
        <v>215</v>
      </c>
      <c r="F512" s="29" t="s">
        <v>232</v>
      </c>
      <c r="G512" s="29"/>
      <c r="H512" s="58">
        <f>H513</f>
        <v>0</v>
      </c>
      <c r="I512" s="58">
        <f>I513</f>
        <v>0</v>
      </c>
    </row>
    <row r="513" spans="1:9" ht="15" customHeight="1" hidden="1">
      <c r="A513" s="27"/>
      <c r="B513" s="273" t="s">
        <v>207</v>
      </c>
      <c r="C513" s="29"/>
      <c r="D513" s="29" t="s">
        <v>6</v>
      </c>
      <c r="E513" s="29" t="s">
        <v>215</v>
      </c>
      <c r="F513" s="29" t="s">
        <v>233</v>
      </c>
      <c r="G513" s="30"/>
      <c r="H513" s="57">
        <f>H514</f>
        <v>0</v>
      </c>
      <c r="I513" s="57">
        <f>I514</f>
        <v>0</v>
      </c>
    </row>
    <row r="514" spans="1:9" ht="30" customHeight="1" hidden="1">
      <c r="A514" s="240"/>
      <c r="B514" s="293" t="s">
        <v>234</v>
      </c>
      <c r="C514" s="242"/>
      <c r="D514" s="242" t="s">
        <v>6</v>
      </c>
      <c r="E514" s="242" t="s">
        <v>215</v>
      </c>
      <c r="F514" s="242" t="s">
        <v>235</v>
      </c>
      <c r="G514" s="243"/>
      <c r="H514" s="244">
        <f>H516</f>
        <v>0</v>
      </c>
      <c r="I514" s="244">
        <f>I516</f>
        <v>0</v>
      </c>
    </row>
    <row r="515" spans="1:9" ht="60" customHeight="1" hidden="1">
      <c r="A515" s="27"/>
      <c r="B515" s="273" t="s">
        <v>88</v>
      </c>
      <c r="C515" s="29"/>
      <c r="D515" s="29" t="s">
        <v>6</v>
      </c>
      <c r="E515" s="29" t="s">
        <v>215</v>
      </c>
      <c r="F515" s="29" t="s">
        <v>235</v>
      </c>
      <c r="G515" s="30">
        <v>100</v>
      </c>
      <c r="H515" s="57">
        <f>H516</f>
        <v>0</v>
      </c>
      <c r="I515" s="57">
        <f>I516</f>
        <v>0</v>
      </c>
    </row>
    <row r="516" spans="1:9" ht="30" customHeight="1" hidden="1">
      <c r="A516" s="27"/>
      <c r="B516" s="273" t="s">
        <v>211</v>
      </c>
      <c r="C516" s="29"/>
      <c r="D516" s="29" t="s">
        <v>6</v>
      </c>
      <c r="E516" s="29" t="s">
        <v>215</v>
      </c>
      <c r="F516" s="29" t="s">
        <v>235</v>
      </c>
      <c r="G516" s="29" t="s">
        <v>212</v>
      </c>
      <c r="H516" s="58">
        <v>0</v>
      </c>
      <c r="I516" s="58">
        <v>0</v>
      </c>
    </row>
    <row r="517" spans="1:10" s="8" customFormat="1" ht="15" customHeight="1">
      <c r="A517" s="399" t="s">
        <v>292</v>
      </c>
      <c r="B517" s="400"/>
      <c r="C517" s="400"/>
      <c r="D517" s="400"/>
      <c r="E517" s="400"/>
      <c r="F517" s="400"/>
      <c r="G517" s="401"/>
      <c r="H517" s="74">
        <f>H16+H483+H492</f>
        <v>138865.93241</v>
      </c>
      <c r="I517" s="74">
        <f>I16+I483+I492</f>
        <v>123930.80840000001</v>
      </c>
      <c r="J517" s="75"/>
    </row>
  </sheetData>
  <sheetProtection/>
  <mergeCells count="19">
    <mergeCell ref="A1:I1"/>
    <mergeCell ref="A2:I2"/>
    <mergeCell ref="A3:I3"/>
    <mergeCell ref="A4:I4"/>
    <mergeCell ref="A5:I5"/>
    <mergeCell ref="A517:G517"/>
    <mergeCell ref="A10:I10"/>
    <mergeCell ref="A13:A14"/>
    <mergeCell ref="B13:B14"/>
    <mergeCell ref="A9:I9"/>
    <mergeCell ref="C13:C14"/>
    <mergeCell ref="D13:D14"/>
    <mergeCell ref="E13:E14"/>
    <mergeCell ref="G13:G14"/>
    <mergeCell ref="F13:F14"/>
    <mergeCell ref="A11:I11"/>
    <mergeCell ref="H13:H14"/>
    <mergeCell ref="I13:I14"/>
    <mergeCell ref="A12:I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  <rowBreaks count="6" manualBreakCount="6">
    <brk id="40" max="9" man="1"/>
    <brk id="76" max="8" man="1"/>
    <brk id="114" max="8" man="1"/>
    <brk id="149" max="8" man="1"/>
    <brk id="196" max="8" man="1"/>
    <brk id="260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U19"/>
  <sheetViews>
    <sheetView view="pageBreakPreview" zoomScaleSheetLayoutView="100" zoomScalePageLayoutView="0" workbookViewId="0" topLeftCell="A1">
      <selection activeCell="A19" sqref="A19:B19"/>
    </sheetView>
  </sheetViews>
  <sheetFormatPr defaultColWidth="9.140625" defaultRowHeight="12.75"/>
  <cols>
    <col min="1" max="1" width="29.7109375" style="342" customWidth="1"/>
    <col min="2" max="2" width="47.7109375" style="342" customWidth="1"/>
    <col min="3" max="3" width="13.7109375" style="342" customWidth="1"/>
    <col min="4" max="4" width="14.7109375" style="342" customWidth="1"/>
    <col min="5" max="16384" width="9.140625" style="342" customWidth="1"/>
  </cols>
  <sheetData>
    <row r="1" spans="1:4" ht="15" customHeight="1">
      <c r="A1" s="403" t="s">
        <v>550</v>
      </c>
      <c r="B1" s="403"/>
      <c r="C1" s="403"/>
      <c r="D1" s="403"/>
    </row>
    <row r="2" spans="1:4" ht="15" customHeight="1">
      <c r="A2" s="403" t="s">
        <v>32</v>
      </c>
      <c r="B2" s="403"/>
      <c r="C2" s="403"/>
      <c r="D2" s="403"/>
    </row>
    <row r="3" spans="1:4" ht="15" customHeight="1">
      <c r="A3" s="403" t="s">
        <v>33</v>
      </c>
      <c r="B3" s="403"/>
      <c r="C3" s="403"/>
      <c r="D3" s="403"/>
    </row>
    <row r="4" spans="1:4" ht="15" customHeight="1">
      <c r="A4" s="403" t="s">
        <v>34</v>
      </c>
      <c r="B4" s="403"/>
      <c r="C4" s="403"/>
      <c r="D4" s="403"/>
    </row>
    <row r="5" spans="1:4" ht="15" customHeight="1">
      <c r="A5" s="403" t="s">
        <v>562</v>
      </c>
      <c r="B5" s="403"/>
      <c r="C5" s="403"/>
      <c r="D5" s="403"/>
    </row>
    <row r="6" spans="1:4" ht="15" customHeight="1">
      <c r="A6" s="404"/>
      <c r="B6" s="404"/>
      <c r="C6" s="404"/>
      <c r="D6" s="404"/>
    </row>
    <row r="7" spans="1:4" ht="15" customHeight="1">
      <c r="A7" s="343"/>
      <c r="B7" s="343"/>
      <c r="C7" s="343"/>
      <c r="D7" s="343"/>
    </row>
    <row r="8" spans="1:255" s="344" customFormat="1" ht="15" customHeight="1">
      <c r="A8" s="342"/>
      <c r="B8" s="342"/>
      <c r="C8" s="342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342"/>
      <c r="Z8" s="342"/>
      <c r="AA8" s="342"/>
      <c r="AB8" s="342"/>
      <c r="AC8" s="342"/>
      <c r="AD8" s="342"/>
      <c r="AE8" s="342"/>
      <c r="AF8" s="342"/>
      <c r="AG8" s="342"/>
      <c r="AH8" s="342"/>
      <c r="AI8" s="342"/>
      <c r="AJ8" s="342"/>
      <c r="AK8" s="342"/>
      <c r="AL8" s="342"/>
      <c r="AM8" s="342"/>
      <c r="AN8" s="342"/>
      <c r="AO8" s="342"/>
      <c r="AP8" s="342"/>
      <c r="AQ8" s="342"/>
      <c r="AR8" s="342"/>
      <c r="AS8" s="342"/>
      <c r="AT8" s="342"/>
      <c r="AU8" s="342"/>
      <c r="AV8" s="342"/>
      <c r="AW8" s="342"/>
      <c r="AX8" s="342"/>
      <c r="AY8" s="342"/>
      <c r="AZ8" s="342"/>
      <c r="BA8" s="342"/>
      <c r="BB8" s="342"/>
      <c r="BC8" s="342"/>
      <c r="BD8" s="342"/>
      <c r="BE8" s="342"/>
      <c r="BF8" s="342"/>
      <c r="BG8" s="342"/>
      <c r="BH8" s="342"/>
      <c r="BI8" s="342"/>
      <c r="BJ8" s="342"/>
      <c r="BK8" s="342"/>
      <c r="BL8" s="342"/>
      <c r="BM8" s="342"/>
      <c r="BN8" s="342"/>
      <c r="BO8" s="342"/>
      <c r="BP8" s="342"/>
      <c r="BQ8" s="342"/>
      <c r="BR8" s="342"/>
      <c r="BS8" s="342"/>
      <c r="BT8" s="342"/>
      <c r="BU8" s="342"/>
      <c r="BV8" s="342"/>
      <c r="BW8" s="342"/>
      <c r="BX8" s="342"/>
      <c r="BY8" s="342"/>
      <c r="BZ8" s="342"/>
      <c r="CA8" s="342"/>
      <c r="CB8" s="342"/>
      <c r="CC8" s="342"/>
      <c r="CD8" s="342"/>
      <c r="CE8" s="342"/>
      <c r="CF8" s="342"/>
      <c r="CG8" s="342"/>
      <c r="CH8" s="342"/>
      <c r="CI8" s="342"/>
      <c r="CJ8" s="342"/>
      <c r="CK8" s="342"/>
      <c r="CL8" s="342"/>
      <c r="CM8" s="342"/>
      <c r="CN8" s="342"/>
      <c r="CO8" s="342"/>
      <c r="CP8" s="342"/>
      <c r="CQ8" s="342"/>
      <c r="CR8" s="342"/>
      <c r="CS8" s="342"/>
      <c r="CT8" s="342"/>
      <c r="CU8" s="342"/>
      <c r="CV8" s="342"/>
      <c r="CW8" s="342"/>
      <c r="CX8" s="342"/>
      <c r="CY8" s="342"/>
      <c r="CZ8" s="342"/>
      <c r="DA8" s="342"/>
      <c r="DB8" s="342"/>
      <c r="DC8" s="342"/>
      <c r="DD8" s="342"/>
      <c r="DE8" s="342"/>
      <c r="DF8" s="342"/>
      <c r="DG8" s="342"/>
      <c r="DH8" s="342"/>
      <c r="DI8" s="342"/>
      <c r="DJ8" s="342"/>
      <c r="DK8" s="342"/>
      <c r="DL8" s="342"/>
      <c r="DM8" s="342"/>
      <c r="DN8" s="342"/>
      <c r="DO8" s="342"/>
      <c r="DP8" s="342"/>
      <c r="DQ8" s="342"/>
      <c r="DR8" s="342"/>
      <c r="DS8" s="342"/>
      <c r="DT8" s="342"/>
      <c r="DU8" s="342"/>
      <c r="DV8" s="342"/>
      <c r="DW8" s="342"/>
      <c r="DX8" s="342"/>
      <c r="DY8" s="342"/>
      <c r="DZ8" s="342"/>
      <c r="EA8" s="342"/>
      <c r="EB8" s="342"/>
      <c r="EC8" s="342"/>
      <c r="ED8" s="342"/>
      <c r="EE8" s="342"/>
      <c r="EF8" s="342"/>
      <c r="EG8" s="342"/>
      <c r="EH8" s="342"/>
      <c r="EI8" s="342"/>
      <c r="EJ8" s="342"/>
      <c r="EK8" s="342"/>
      <c r="EL8" s="342"/>
      <c r="EM8" s="342"/>
      <c r="EN8" s="342"/>
      <c r="EO8" s="342"/>
      <c r="EP8" s="342"/>
      <c r="EQ8" s="342"/>
      <c r="ER8" s="342"/>
      <c r="ES8" s="342"/>
      <c r="ET8" s="342"/>
      <c r="EU8" s="342"/>
      <c r="EV8" s="342"/>
      <c r="EW8" s="342"/>
      <c r="EX8" s="342"/>
      <c r="EY8" s="342"/>
      <c r="EZ8" s="342"/>
      <c r="FA8" s="342"/>
      <c r="FB8" s="342"/>
      <c r="FC8" s="342"/>
      <c r="FD8" s="342"/>
      <c r="FE8" s="342"/>
      <c r="FF8" s="342"/>
      <c r="FG8" s="342"/>
      <c r="FH8" s="342"/>
      <c r="FI8" s="342"/>
      <c r="FJ8" s="342"/>
      <c r="FK8" s="342"/>
      <c r="FL8" s="342"/>
      <c r="FM8" s="342"/>
      <c r="FN8" s="342"/>
      <c r="FO8" s="342"/>
      <c r="FP8" s="342"/>
      <c r="FQ8" s="342"/>
      <c r="FR8" s="342"/>
      <c r="FS8" s="342"/>
      <c r="FT8" s="342"/>
      <c r="FU8" s="342"/>
      <c r="FV8" s="342"/>
      <c r="FW8" s="342"/>
      <c r="FX8" s="342"/>
      <c r="FY8" s="342"/>
      <c r="FZ8" s="342"/>
      <c r="GA8" s="342"/>
      <c r="GB8" s="342"/>
      <c r="GC8" s="342"/>
      <c r="GD8" s="342"/>
      <c r="GE8" s="342"/>
      <c r="GF8" s="342"/>
      <c r="GG8" s="342"/>
      <c r="GH8" s="342"/>
      <c r="GI8" s="342"/>
      <c r="GJ8" s="342"/>
      <c r="GK8" s="342"/>
      <c r="GL8" s="342"/>
      <c r="GM8" s="342"/>
      <c r="GN8" s="342"/>
      <c r="GO8" s="342"/>
      <c r="GP8" s="342"/>
      <c r="GQ8" s="342"/>
      <c r="GR8" s="342"/>
      <c r="GS8" s="342"/>
      <c r="GT8" s="342"/>
      <c r="GU8" s="342"/>
      <c r="GV8" s="342"/>
      <c r="GW8" s="342"/>
      <c r="GX8" s="342"/>
      <c r="GY8" s="342"/>
      <c r="GZ8" s="342"/>
      <c r="HA8" s="342"/>
      <c r="HB8" s="342"/>
      <c r="HC8" s="342"/>
      <c r="HD8" s="342"/>
      <c r="HE8" s="342"/>
      <c r="HF8" s="342"/>
      <c r="HG8" s="342"/>
      <c r="HH8" s="342"/>
      <c r="HI8" s="342"/>
      <c r="HJ8" s="342"/>
      <c r="HK8" s="342"/>
      <c r="HL8" s="342"/>
      <c r="HM8" s="342"/>
      <c r="HN8" s="342"/>
      <c r="HO8" s="342"/>
      <c r="HP8" s="342"/>
      <c r="HQ8" s="342"/>
      <c r="HR8" s="342"/>
      <c r="HS8" s="342"/>
      <c r="HT8" s="342"/>
      <c r="HU8" s="342"/>
      <c r="HV8" s="342"/>
      <c r="HW8" s="342"/>
      <c r="HX8" s="342"/>
      <c r="HY8" s="342"/>
      <c r="HZ8" s="342"/>
      <c r="IA8" s="342"/>
      <c r="IB8" s="342"/>
      <c r="IC8" s="342"/>
      <c r="ID8" s="342"/>
      <c r="IE8" s="342"/>
      <c r="IF8" s="342"/>
      <c r="IG8" s="342"/>
      <c r="IH8" s="342"/>
      <c r="II8" s="342"/>
      <c r="IJ8" s="342"/>
      <c r="IK8" s="342"/>
      <c r="IL8" s="342"/>
      <c r="IM8" s="342"/>
      <c r="IN8" s="342"/>
      <c r="IO8" s="342"/>
      <c r="IP8" s="342"/>
      <c r="IQ8" s="342"/>
      <c r="IR8" s="342"/>
      <c r="IS8" s="342"/>
      <c r="IT8" s="342"/>
      <c r="IU8" s="342"/>
    </row>
    <row r="9" spans="1:4" ht="15" customHeight="1">
      <c r="A9" s="407" t="s">
        <v>551</v>
      </c>
      <c r="B9" s="408"/>
      <c r="C9" s="408"/>
      <c r="D9" s="408"/>
    </row>
    <row r="10" spans="1:4" ht="15" customHeight="1">
      <c r="A10" s="407" t="s">
        <v>552</v>
      </c>
      <c r="B10" s="408"/>
      <c r="C10" s="408"/>
      <c r="D10" s="408"/>
    </row>
    <row r="11" spans="1:4" ht="15" customHeight="1">
      <c r="A11" s="407" t="s">
        <v>34</v>
      </c>
      <c r="B11" s="409"/>
      <c r="C11" s="409"/>
      <c r="D11" s="409"/>
    </row>
    <row r="12" spans="1:4" ht="15" customHeight="1">
      <c r="A12" s="410" t="s">
        <v>553</v>
      </c>
      <c r="B12" s="410"/>
      <c r="C12" s="410"/>
      <c r="D12" s="410"/>
    </row>
    <row r="13" spans="1:4" ht="15" customHeight="1">
      <c r="A13" s="411" t="s">
        <v>568</v>
      </c>
      <c r="B13" s="397"/>
      <c r="C13" s="397"/>
      <c r="D13" s="397"/>
    </row>
    <row r="14" spans="1:4" ht="15" customHeight="1">
      <c r="A14" s="412" t="s">
        <v>294</v>
      </c>
      <c r="B14" s="414" t="s">
        <v>295</v>
      </c>
      <c r="C14" s="367" t="s">
        <v>554</v>
      </c>
      <c r="D14" s="367" t="s">
        <v>555</v>
      </c>
    </row>
    <row r="15" spans="1:4" ht="15" customHeight="1">
      <c r="A15" s="413"/>
      <c r="B15" s="414"/>
      <c r="C15" s="373"/>
      <c r="D15" s="373"/>
    </row>
    <row r="16" spans="1:4" ht="15" customHeight="1">
      <c r="A16" s="346">
        <v>1</v>
      </c>
      <c r="B16" s="345">
        <v>2</v>
      </c>
      <c r="C16" s="345">
        <v>3</v>
      </c>
      <c r="D16" s="345">
        <v>4</v>
      </c>
    </row>
    <row r="17" spans="1:4" ht="30" customHeight="1">
      <c r="A17" s="347" t="s">
        <v>556</v>
      </c>
      <c r="B17" s="348" t="s">
        <v>557</v>
      </c>
      <c r="C17" s="349">
        <f>C18</f>
        <v>-7457.0915800000075</v>
      </c>
      <c r="D17" s="349">
        <f>D18</f>
        <v>5142.341979999997</v>
      </c>
    </row>
    <row r="18" spans="1:4" ht="30" customHeight="1">
      <c r="A18" s="347" t="s">
        <v>558</v>
      </c>
      <c r="B18" s="350" t="s">
        <v>559</v>
      </c>
      <c r="C18" s="351">
        <f>'Доходы 2020'!C78-'Ведомственная 2020'!H517</f>
        <v>-7457.0915800000075</v>
      </c>
      <c r="D18" s="351">
        <f>'Доходы 2020'!D78-'Ведомственная 2020'!I517</f>
        <v>5142.341979999997</v>
      </c>
    </row>
    <row r="19" spans="1:4" ht="15" customHeight="1">
      <c r="A19" s="405" t="s">
        <v>560</v>
      </c>
      <c r="B19" s="406"/>
      <c r="C19" s="352">
        <f>C18</f>
        <v>-7457.0915800000075</v>
      </c>
      <c r="D19" s="352">
        <f>D18</f>
        <v>5142.341979999997</v>
      </c>
    </row>
  </sheetData>
  <sheetProtection/>
  <mergeCells count="16">
    <mergeCell ref="A19:B19"/>
    <mergeCell ref="A9:D9"/>
    <mergeCell ref="A10:D10"/>
    <mergeCell ref="A11:D11"/>
    <mergeCell ref="A12:D12"/>
    <mergeCell ref="A13:D13"/>
    <mergeCell ref="A14:A15"/>
    <mergeCell ref="B14:B15"/>
    <mergeCell ref="C14:C15"/>
    <mergeCell ref="D14:D15"/>
    <mergeCell ref="A1:D1"/>
    <mergeCell ref="A2:D2"/>
    <mergeCell ref="A3:D3"/>
    <mergeCell ref="A4:D4"/>
    <mergeCell ref="A5:D5"/>
    <mergeCell ref="A6:D6"/>
  </mergeCells>
  <printOptions/>
  <pageMargins left="0.7" right="0.7" top="0.75" bottom="0.75" header="0.3" footer="0.3"/>
  <pageSetup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Шведова</cp:lastModifiedBy>
  <cp:lastPrinted>2021-07-15T08:49:34Z</cp:lastPrinted>
  <dcterms:created xsi:type="dcterms:W3CDTF">1996-10-08T23:32:33Z</dcterms:created>
  <dcterms:modified xsi:type="dcterms:W3CDTF">2021-07-15T08:52:18Z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1049-10.1.0.5657</vt:lpwstr>
  </property>
  <property fmtid="{D5CDD505-2E9C-101B-9397-08002B2CF9AE}" pid="3" name="KSOReadingLayout">
    <vt:bool>false</vt:bool>
  </property>
</Properties>
</file>