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936" activeTab="6"/>
  </bookViews>
  <sheets>
    <sheet name="Источники 2019-2021-1" sheetId="1" r:id="rId1"/>
    <sheet name="Доходы 2019-2021-2" sheetId="2" r:id="rId2"/>
    <sheet name="Трансферты-2019-3" sheetId="3" r:id="rId3"/>
    <sheet name="Перечень кодов-4" sheetId="4" r:id="rId4"/>
    <sheet name="Перечень кодов-5" sheetId="5" r:id="rId5"/>
    <sheet name="Прогр. 2019-2021-6" sheetId="6" r:id="rId6"/>
    <sheet name="Ведомств. 2019-2021-7" sheetId="7" r:id="rId7"/>
    <sheet name="АИС 2019-8" sheetId="8" r:id="rId8"/>
  </sheets>
  <definedNames>
    <definedName name="_xlnm.Print_Area" localSheetId="5">'Прогр. 2019-2021-6'!$A$9:$H$412</definedName>
    <definedName name="_xlnm.Print_Area" localSheetId="2">'Трансферты-2019-3'!$A$1:$E$20</definedName>
  </definedNames>
  <calcPr fullCalcOnLoad="1"/>
</workbook>
</file>

<file path=xl/sharedStrings.xml><?xml version="1.0" encoding="utf-8"?>
<sst xmlns="http://schemas.openxmlformats.org/spreadsheetml/2006/main" count="3316" uniqueCount="627">
  <si>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</si>
  <si>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</si>
  <si>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</si>
  <si>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</si>
  <si>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</si>
  <si>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</si>
  <si>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</si>
  <si>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</si>
  <si>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</si>
  <si>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</si>
  <si>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других обязательств мунципальных образований</t>
  </si>
  <si>
    <t>2.2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</si>
  <si>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</si>
  <si>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</si>
  <si>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</si>
  <si>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</si>
  <si>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2.3</t>
  </si>
  <si>
    <t>Национальная экономика</t>
  </si>
  <si>
    <t>0400</t>
  </si>
  <si>
    <t>2.4</t>
  </si>
  <si>
    <t>Жилищно-коммунальное хозяйство</t>
  </si>
  <si>
    <t>0500</t>
  </si>
  <si>
    <t>810</t>
  </si>
  <si>
    <t>132  01 14250</t>
  </si>
  <si>
    <t>2.5</t>
  </si>
  <si>
    <t>Образование</t>
  </si>
  <si>
    <t>0700</t>
  </si>
  <si>
    <t>2.6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</si>
  <si>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</si>
  <si>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</si>
  <si>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</si>
  <si>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</si>
  <si>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</si>
  <si>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</si>
  <si>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2.8</t>
  </si>
  <si>
    <t>1100</t>
  </si>
  <si>
    <t>2.9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</si>
  <si>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</si>
  <si>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</si>
  <si>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</si>
  <si>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</si>
  <si>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</si>
  <si>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</si>
  <si>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</si>
  <si>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</si>
  <si>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</si>
  <si>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</si>
  <si>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</si>
  <si>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</si>
  <si>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</si>
  <si>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</si>
  <si>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</si>
  <si>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</si>
  <si>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</si>
  <si>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</si>
  <si>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</si>
  <si>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</si>
  <si>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</si>
  <si>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</si>
  <si>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</si>
  <si>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</si>
  <si>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</si>
  <si>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</si>
  <si>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</si>
  <si>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</si>
  <si>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</si>
  <si>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</si>
  <si>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</si>
  <si>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</si>
  <si>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</si>
  <si>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</si>
  <si>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</si>
  <si>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</si>
  <si>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</si>
  <si>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</si>
  <si>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</si>
  <si>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</si>
  <si>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</si>
  <si>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</si>
  <si>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</si>
  <si>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</si>
  <si>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</si>
  <si>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</si>
  <si>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</si>
  <si>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</si>
  <si>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</si>
  <si>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</si>
  <si>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</si>
  <si>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</si>
  <si>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</si>
  <si>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</si>
  <si>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</si>
  <si>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</si>
  <si>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</si>
  <si>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</si>
  <si>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</si>
  <si>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</si>
  <si>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</si>
  <si>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</si>
  <si>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</si>
  <si>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</si>
  <si>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</si>
  <si>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</si>
  <si>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</si>
  <si>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</si>
  <si>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</si>
  <si>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</si>
  <si>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</si>
  <si>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</si>
  <si>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</si>
  <si>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</si>
  <si>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</si>
  <si>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</si>
  <si>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</si>
  <si>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</si>
  <si>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</si>
  <si>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</si>
  <si>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</si>
  <si>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</si>
  <si>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</si>
  <si>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</si>
  <si>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</si>
  <si>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</si>
  <si>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</si>
  <si>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</si>
  <si>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</si>
  <si>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</si>
  <si>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</si>
  <si>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</si>
  <si>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</si>
  <si>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</si>
  <si>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</si>
  <si>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</si>
  <si>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</si>
  <si>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</si>
  <si>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</si>
  <si>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</si>
  <si>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</si>
  <si>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</si>
  <si>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</si>
  <si>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</si>
  <si>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</si>
  <si>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</si>
  <si>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</si>
  <si>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</si>
  <si>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</si>
  <si>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</si>
  <si>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</si>
  <si>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</si>
  <si>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</si>
  <si>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</si>
  <si>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</si>
  <si>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</si>
  <si>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</si>
  <si>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</si>
  <si>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</si>
  <si>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</si>
  <si>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</si>
  <si>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</si>
  <si>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</si>
  <si>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</si>
  <si>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</si>
  <si>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</si>
  <si>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</si>
  <si>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</si>
  <si>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</si>
  <si>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</si>
  <si>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</si>
  <si>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</si>
  <si>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</si>
  <si>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</si>
  <si>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</si>
  <si>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</si>
  <si>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</si>
  <si>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</si>
  <si>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</si>
  <si>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</si>
  <si>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</si>
  <si>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</si>
  <si>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</si>
  <si>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</si>
  <si>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</si>
  <si>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</si>
  <si>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</si>
  <si>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</si>
  <si>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</si>
  <si>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</si>
  <si>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</si>
  <si>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</si>
  <si>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</si>
  <si>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</si>
  <si>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</si>
  <si>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</si>
  <si>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</si>
  <si>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</si>
  <si>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</si>
  <si>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</si>
  <si>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</si>
  <si>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</si>
  <si>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</si>
  <si>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</si>
  <si>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</si>
  <si>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</si>
  <si>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</si>
  <si>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</si>
  <si>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</si>
  <si>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</si>
  <si>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</si>
  <si>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</si>
  <si>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</si>
  <si>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</si>
  <si>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</si>
  <si>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</si>
  <si>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</si>
  <si>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</si>
  <si>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</si>
  <si>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</si>
  <si>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</si>
  <si>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</si>
  <si>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</si>
  <si>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</si>
  <si>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</si>
  <si>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</si>
  <si>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</si>
  <si>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</si>
  <si>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</si>
  <si>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</si>
  <si>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</si>
  <si>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</si>
  <si>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</si>
  <si>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</si>
  <si>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</si>
  <si>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</si>
  <si>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</si>
  <si>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</si>
  <si>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</si>
  <si>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</si>
  <si>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</si>
  <si>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</si>
  <si>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</si>
  <si>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</si>
  <si>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</si>
  <si>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</si>
  <si>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</si>
  <si>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</si>
  <si>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</si>
  <si>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</si>
  <si>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</si>
  <si>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</si>
  <si>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</si>
  <si>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</si>
  <si>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</si>
  <si>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</si>
  <si>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</si>
  <si>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</si>
  <si>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</si>
  <si>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</si>
  <si>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</si>
  <si>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</si>
  <si>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</si>
  <si>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</si>
  <si>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</si>
  <si>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</si>
  <si>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</si>
  <si>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</si>
  <si>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</si>
  <si>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</si>
  <si>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</si>
  <si>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</si>
  <si>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</si>
  <si>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</si>
  <si>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</si>
  <si>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</si>
  <si>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</si>
  <si>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</si>
  <si>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</si>
  <si>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</si>
  <si>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</si>
  <si>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</si>
  <si>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</si>
  <si>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</si>
  <si>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</si>
  <si>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</si>
  <si>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</si>
  <si>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</si>
  <si>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</si>
  <si>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</si>
  <si>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</si>
  <si>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</si>
  <si>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</si>
  <si>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</si>
  <si>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</si>
  <si>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</si>
  <si>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</si>
  <si>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</si>
  <si>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</si>
  <si>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</si>
  <si>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</si>
  <si>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</si>
  <si>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</si>
  <si>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</si>
  <si>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</si>
  <si>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</si>
  <si>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</si>
  <si>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</si>
  <si>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</si>
  <si>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</si>
  <si>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</si>
  <si>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</si>
  <si>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</si>
  <si>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</si>
  <si>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</si>
  <si>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</si>
  <si>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</si>
  <si>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</si>
  <si>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Приложение № 3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</si>
  <si>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</si>
  <si>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</si>
  <si>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</si>
  <si>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</si>
  <si>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</si>
  <si>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</si>
  <si>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</si>
  <si>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</si>
  <si>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</si>
  <si>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</si>
  <si>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</si>
  <si>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</si>
  <si>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</si>
  <si>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</si>
  <si>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</si>
  <si>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</si>
  <si>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</si>
  <si>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</si>
  <si>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</si>
  <si>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</si>
  <si>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</si>
  <si>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</si>
  <si>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</si>
  <si>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</si>
  <si>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</si>
  <si>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</si>
  <si>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</si>
  <si>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</si>
  <si>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</si>
  <si>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</si>
  <si>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</si>
  <si>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</si>
  <si>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</si>
  <si>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</si>
  <si>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</si>
  <si>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</si>
  <si>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</si>
  <si>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</si>
  <si>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</si>
  <si>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</si>
  <si>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</si>
  <si>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</si>
  <si>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</si>
  <si>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</si>
  <si>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</si>
  <si>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</si>
  <si>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</si>
  <si>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</si>
  <si>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</si>
  <si>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</si>
  <si>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</si>
  <si>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</si>
  <si>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</si>
  <si>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</si>
  <si>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</si>
  <si>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</si>
  <si>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</si>
  <si>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</si>
  <si>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</si>
  <si>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</si>
  <si>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2 02 20000 00 0000 000</t>
  </si>
  <si>
    <t>2 02 20077 13 0000 151</t>
  </si>
  <si>
    <t>2 02 20216 13 0000 151</t>
  </si>
  <si>
    <t>2 02 29999 13 0000 151</t>
  </si>
  <si>
    <t>2 02 30000 00 0000 151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</si>
  <si>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</si>
  <si>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</si>
  <si>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2 02 30024 13 0000 151</t>
  </si>
  <si>
    <t>2 02 40000 00 0000 151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</si>
  <si>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</si>
  <si>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</si>
  <si>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</si>
  <si>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</si>
  <si>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</si>
  <si>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</si>
  <si>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</si>
  <si>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</si>
  <si>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</si>
  <si>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</si>
  <si>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</si>
  <si>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</si>
  <si>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</si>
  <si>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</si>
  <si>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</si>
  <si>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</si>
  <si>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</si>
  <si>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</si>
  <si>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</si>
  <si>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</si>
  <si>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</si>
  <si>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</si>
  <si>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Итого по программе:</t>
  </si>
  <si>
    <t>Всего по АИП:</t>
  </si>
  <si>
    <t>13 1 01 13180</t>
  </si>
  <si>
    <t>19 0 01 13280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</si>
  <si>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</si>
  <si>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</si>
  <si>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</si>
  <si>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</si>
  <si>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</si>
  <si>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</si>
  <si>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</si>
  <si>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</si>
  <si>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</si>
  <si>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</si>
  <si>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</si>
  <si>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</si>
  <si>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</si>
  <si>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</si>
  <si>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</si>
  <si>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</si>
  <si>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</si>
  <si>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</si>
  <si>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</si>
  <si>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</si>
  <si>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</si>
  <si>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</si>
  <si>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2019 год</t>
  </si>
  <si>
    <t>2020 год</t>
  </si>
  <si>
    <t>Приложение № 6</t>
  </si>
  <si>
    <t>Приложение № 7</t>
  </si>
  <si>
    <t>Приложение № 8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</si>
  <si>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</si>
  <si>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Газоснабжение индивидуальной жилой застройки по ул. Колхозная, ул. Луговая, Луговой пер., Ульяновское ш. в г.п. Ульяновка Тосненского района Ленинградской области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</si>
  <si>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</si>
  <si>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</si>
  <si>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</si>
  <si>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</si>
  <si>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</si>
  <si>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</si>
  <si>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</si>
  <si>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</si>
  <si>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</si>
  <si>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</si>
  <si>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</si>
  <si>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</si>
  <si>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</si>
  <si>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</si>
  <si>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</si>
  <si>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внутреннего финансирования дефицита бюджета</t>
  </si>
  <si>
    <t>000 01 05 00 00 13 0000 000</t>
  </si>
  <si>
    <t>Изменение остатков средств на счетах по учету средств бюджетов городских поселений</t>
  </si>
  <si>
    <t>Всего источников внутреннего финансирования</t>
  </si>
  <si>
    <t>от __.__.2018 № ___</t>
  </si>
  <si>
    <t>2021 год</t>
  </si>
  <si>
    <t>ИСТОЧНИКИ</t>
  </si>
  <si>
    <t>Ульяновского городского поселения Тосненского района Ленинградской области</t>
  </si>
  <si>
    <t>на 2019 год и на плановый период 2020 и 2021 годов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</si>
  <si>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</si>
  <si>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</si>
  <si>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</si>
  <si>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</si>
  <si>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</si>
  <si>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</si>
  <si>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</si>
  <si>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</si>
  <si>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 xml:space="preserve"> на исполнение части полномочий на 2019 год</t>
  </si>
  <si>
    <t xml:space="preserve">Код бюджетной классификации </t>
  </si>
  <si>
    <t>Наименование главного администратора доходов/доходов</t>
  </si>
  <si>
    <t xml:space="preserve">доходов местного бюджета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</si>
  <si>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</si>
  <si>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</si>
  <si>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</si>
  <si>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</si>
  <si>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</si>
  <si>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</si>
  <si>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</si>
  <si>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</si>
  <si>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</si>
  <si>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</si>
  <si>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</si>
  <si>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</si>
  <si>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</si>
  <si>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</si>
  <si>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</si>
  <si>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</si>
  <si>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</si>
  <si>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</si>
  <si>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</si>
  <si>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</si>
  <si>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</si>
  <si>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</si>
  <si>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</si>
  <si>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</si>
  <si>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</si>
  <si>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</si>
  <si>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</si>
  <si>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</si>
  <si>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</si>
  <si>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</si>
  <si>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2 02 20079 13 0000 151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</si>
  <si>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</si>
  <si>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</si>
  <si>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</si>
  <si>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</si>
  <si>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</si>
  <si>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</si>
  <si>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</si>
  <si>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</si>
  <si>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2 02 20302 13 0000 151</t>
  </si>
  <si>
    <t>Субсидии бюджетам городских поселений на обеспечение мероприятий по переселению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</si>
  <si>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</si>
  <si>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</si>
  <si>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2 02 49999 13 0000 151</t>
  </si>
  <si>
    <t>Прочие межбюджетные трансферты, передаваемые бюджетам городских поселений</t>
  </si>
  <si>
    <t>2 07 05010 13 0000 180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</si>
  <si>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  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</si>
  <si>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</si>
  <si>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</si>
  <si>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</si>
  <si>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</si>
  <si>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2 18 05010 13 0000 180</t>
  </si>
  <si>
    <t>Доходы бюджетов городских поселений от возврата бюджетными учреждениями остатков субсидий прошлых лет</t>
  </si>
  <si>
    <t>2 18 05020 13 0000 180</t>
  </si>
  <si>
    <t>Доходы бюджетов городских поселений от возврата автономными учреждениями остатков субсидий прошлых лет</t>
  </si>
  <si>
    <t>2 18 05030 13 0000 180</t>
  </si>
  <si>
    <t>Доходы бюджетов городских поселений от возврата иными организациями остатков субсидий прошлых лет</t>
  </si>
  <si>
    <t>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</si>
  <si>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</si>
  <si>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2 18 60020 13 0000 151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</si>
  <si>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</si>
  <si>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2 19 45160 13 0000 151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</si>
  <si>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</si>
  <si>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</si>
  <si>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</si>
  <si>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главного администратора доходов</t>
  </si>
  <si>
    <t>Приложение № 4</t>
  </si>
  <si>
    <t>по кодам видов доходов на 2019 год и на плановый период 2020 и 2021 годов</t>
  </si>
  <si>
    <t>Перечень главных администраторов доходов бюджета Ульяновского городского поселения</t>
  </si>
  <si>
    <t>Тосненского района Ленинградской области и закрепляемые за ними виды доходов</t>
  </si>
  <si>
    <t>Наименование главного администратора источников внутреннего финансирования дефицита бюджета / перечень статей источников внутреннего финансирования дефицита бюджета</t>
  </si>
  <si>
    <t>главного администратора источников внутреннего финансирования дефицита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</si>
  <si>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</si>
  <si>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</si>
  <si>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</si>
  <si>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</si>
  <si>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Перечень главных администраторов и перечень статей источников внутреннего финансирования дефицита бюджета Ульяновского городского поселения Тосненского района Ленинградской области</t>
  </si>
  <si>
    <t>группы, подгруппы, статьи и вида, классификации операций сектора государственного управления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</si>
  <si>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</si>
  <si>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</si>
  <si>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</si>
  <si>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</si>
  <si>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</si>
  <si>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</si>
  <si>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</si>
  <si>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</si>
  <si>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</si>
  <si>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</si>
  <si>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</si>
  <si>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</si>
  <si>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</si>
  <si>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</si>
  <si>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</si>
  <si>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</si>
  <si>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</si>
  <si>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</si>
  <si>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</si>
  <si>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</si>
  <si>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</si>
  <si>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</si>
  <si>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</si>
  <si>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</si>
  <si>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</si>
  <si>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</si>
  <si>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</si>
  <si>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06 2 01 96030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</si>
  <si>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</si>
  <si>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</si>
  <si>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</si>
  <si>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</si>
  <si>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</si>
  <si>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</si>
  <si>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</si>
  <si>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</si>
  <si>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Муниципальная программа "Формирование комфортной городской среды на территории Ульяновского городского поселения на 2018-2022 годы"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</si>
  <si>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</si>
  <si>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</si>
  <si>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</si>
  <si>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</si>
  <si>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</si>
  <si>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</si>
  <si>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</si>
  <si>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</si>
  <si>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</si>
  <si>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</si>
  <si>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</si>
  <si>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</si>
  <si>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2019 год</t>
  </si>
  <si>
    <t>Приобретение жилого фонда для граждан</t>
  </si>
  <si>
    <t>План на 2019 год (тыс. рублей)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</si>
  <si>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</si>
  <si>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</si>
  <si>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</si>
  <si>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Оказание поддержки гражданам, пострадавшим в результате пожара муниципального жилищного фонда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</si>
  <si>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</si>
  <si>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</si>
  <si>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</si>
  <si>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</si>
  <si>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</si>
  <si>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</si>
  <si>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</si>
  <si>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</si>
  <si>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</si>
  <si>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</si>
  <si>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</si>
  <si>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</si>
  <si>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</si>
  <si>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</si>
  <si>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</si>
  <si>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</t>
  </si>
  <si>
    <t>Культура, кинематография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</si>
</sst>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76">
    <xf numFmtId="0" fontId="0" fillId="0" borderId="0" xfId="0" applyAlignment="1">
      <alignment/>
    </xf>
    <xf numFmtId="180" fontId="2" fillId="0" borderId="0" xfId="66" applyFont="1" applyAlignment="1">
      <alignment horizontal="right"/>
    </xf>
    <xf numFmtId="0" fontId="2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11" fillId="0" borderId="0" xfId="54" applyFont="1">
      <alignment/>
      <protection/>
    </xf>
    <xf numFmtId="0" fontId="2" fillId="0" borderId="0" xfId="54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8" fillId="24" borderId="10" xfId="54" applyFont="1" applyFill="1" applyBorder="1" applyAlignment="1">
      <alignment horizontal="center" vertical="center"/>
      <protection/>
    </xf>
    <xf numFmtId="0" fontId="8" fillId="24" borderId="10" xfId="54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4" applyNumberFormat="1" applyFont="1" applyFill="1" applyBorder="1" applyAlignment="1">
      <alignment horizontal="right" vertical="top"/>
      <protection/>
    </xf>
    <xf numFmtId="49" fontId="3" fillId="7" borderId="10" xfId="54" applyNumberFormat="1" applyFont="1" applyFill="1" applyBorder="1" applyAlignment="1">
      <alignment horizontal="center" wrapText="1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wrapText="1"/>
      <protection/>
    </xf>
    <xf numFmtId="49" fontId="6" fillId="4" borderId="10" xfId="54" applyNumberFormat="1" applyFont="1" applyFill="1" applyBorder="1" applyAlignment="1">
      <alignment vertical="top"/>
      <protection/>
    </xf>
    <xf numFmtId="49" fontId="3" fillId="4" borderId="10" xfId="54" applyNumberFormat="1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13" fillId="20" borderId="10" xfId="54" applyFont="1" applyFill="1" applyBorder="1">
      <alignment/>
      <protection/>
    </xf>
    <xf numFmtId="49" fontId="14" fillId="2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 applyAlignment="1">
      <alignment horizontal="center" wrapText="1"/>
      <protection/>
    </xf>
    <xf numFmtId="0" fontId="15" fillId="0" borderId="10" xfId="54" applyFont="1" applyBorder="1">
      <alignment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2" fillId="0" borderId="10" xfId="54" applyFont="1" applyBorder="1">
      <alignment/>
      <protection/>
    </xf>
    <xf numFmtId="0" fontId="8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wrapText="1"/>
      <protection/>
    </xf>
    <xf numFmtId="49" fontId="2" fillId="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>
      <alignment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49" fontId="13" fillId="2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0" fontId="7" fillId="0" borderId="10" xfId="54" applyFont="1" applyBorder="1">
      <alignment/>
      <protection/>
    </xf>
    <xf numFmtId="0" fontId="15" fillId="0" borderId="10" xfId="54" applyFont="1" applyFill="1" applyBorder="1" applyAlignment="1">
      <alignment horizontal="center" wrapText="1"/>
      <protection/>
    </xf>
    <xf numFmtId="49" fontId="12" fillId="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54" applyFont="1" applyBorder="1">
      <alignment/>
      <protection/>
    </xf>
    <xf numFmtId="0" fontId="13" fillId="21" borderId="10" xfId="54" applyFont="1" applyFill="1" applyBorder="1">
      <alignment/>
      <protection/>
    </xf>
    <xf numFmtId="49" fontId="14" fillId="21" borderId="10" xfId="54" applyNumberFormat="1" applyFont="1" applyFill="1" applyBorder="1" applyAlignment="1">
      <alignment horizontal="center" wrapText="1"/>
      <protection/>
    </xf>
    <xf numFmtId="0" fontId="14" fillId="21" borderId="10" xfId="54" applyFont="1" applyFill="1" applyBorder="1" applyAlignment="1">
      <alignment horizontal="center" wrapText="1"/>
      <protection/>
    </xf>
    <xf numFmtId="0" fontId="10" fillId="0" borderId="10" xfId="54" applyFont="1" applyBorder="1">
      <alignment/>
      <protection/>
    </xf>
    <xf numFmtId="0" fontId="12" fillId="4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vertical="top"/>
      <protection/>
    </xf>
    <xf numFmtId="0" fontId="13" fillId="0" borderId="10" xfId="54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49" fontId="10" fillId="20" borderId="10" xfId="54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vertical="center" wrapText="1"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4" applyNumberFormat="1" applyFont="1">
      <alignment/>
      <protection/>
    </xf>
    <xf numFmtId="185" fontId="2" fillId="0" borderId="0" xfId="54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4" applyNumberFormat="1" applyFont="1">
      <alignment/>
      <protection/>
    </xf>
    <xf numFmtId="49" fontId="2" fillId="0" borderId="0" xfId="54" applyNumberFormat="1" applyFont="1">
      <alignment/>
      <protection/>
    </xf>
    <xf numFmtId="186" fontId="2" fillId="0" borderId="0" xfId="54" applyNumberFormat="1" applyFont="1" applyAlignment="1">
      <alignment horizontal="right"/>
      <protection/>
    </xf>
    <xf numFmtId="186" fontId="9" fillId="0" borderId="0" xfId="54" applyNumberFormat="1" applyFont="1" applyAlignment="1">
      <alignment horizontal="right"/>
      <protection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4" applyNumberFormat="1" applyFont="1">
      <alignment/>
      <protection/>
    </xf>
    <xf numFmtId="0" fontId="10" fillId="0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49" fontId="2" fillId="0" borderId="0" xfId="54" applyNumberFormat="1" applyFont="1" applyFill="1">
      <alignment/>
      <protection/>
    </xf>
    <xf numFmtId="49" fontId="8" fillId="0" borderId="0" xfId="54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4" applyNumberFormat="1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Fill="1" applyAlignment="1">
      <alignment wrapText="1"/>
      <protection/>
    </xf>
    <xf numFmtId="0" fontId="7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10" fillId="0" borderId="0" xfId="54" applyFont="1" applyAlignment="1">
      <alignment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4" applyNumberFormat="1" applyFont="1" applyFill="1" applyBorder="1" applyAlignment="1">
      <alignment horizontal="center" vertical="center" wrapText="1"/>
      <protection/>
    </xf>
    <xf numFmtId="183" fontId="9" fillId="14" borderId="10" xfId="54" applyNumberFormat="1" applyFont="1" applyFill="1" applyBorder="1" applyAlignment="1">
      <alignment wrapText="1"/>
      <protection/>
    </xf>
    <xf numFmtId="0" fontId="15" fillId="18" borderId="10" xfId="54" applyFont="1" applyFill="1" applyBorder="1" applyAlignment="1">
      <alignment vertical="top" wrapText="1"/>
      <protection/>
    </xf>
    <xf numFmtId="49" fontId="10" fillId="18" borderId="10" xfId="54" applyNumberFormat="1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4" applyFont="1" applyFill="1" applyBorder="1" applyAlignment="1">
      <alignment vertical="top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0" fontId="10" fillId="22" borderId="10" xfId="54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4" applyFont="1" applyFill="1" applyBorder="1" applyAlignment="1">
      <alignment wrapText="1"/>
      <protection/>
    </xf>
    <xf numFmtId="49" fontId="8" fillId="3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horizontal="center" wrapText="1"/>
      <protection/>
    </xf>
    <xf numFmtId="49" fontId="8" fillId="18" borderId="10" xfId="54" applyNumberFormat="1" applyFont="1" applyFill="1" applyBorder="1" applyAlignment="1">
      <alignment horizontal="center" wrapText="1"/>
      <protection/>
    </xf>
    <xf numFmtId="49" fontId="17" fillId="18" borderId="10" xfId="54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vertical="top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8" fillId="18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5" fillId="3" borderId="10" xfId="54" applyNumberFormat="1" applyFont="1" applyFill="1" applyBorder="1" applyAlignment="1">
      <alignment vertical="top" wrapText="1"/>
      <protection/>
    </xf>
    <xf numFmtId="49" fontId="5" fillId="22" borderId="10" xfId="54" applyNumberFormat="1" applyFont="1" applyFill="1" applyBorder="1" applyAlignment="1">
      <alignment vertical="top" wrapText="1"/>
      <protection/>
    </xf>
    <xf numFmtId="49" fontId="15" fillId="18" borderId="10" xfId="54" applyNumberFormat="1" applyFont="1" applyFill="1" applyBorder="1" applyAlignment="1">
      <alignment horizontal="center" wrapText="1"/>
      <protection/>
    </xf>
    <xf numFmtId="49" fontId="2" fillId="3" borderId="10" xfId="54" applyNumberFormat="1" applyFont="1" applyFill="1" applyBorder="1" applyAlignment="1">
      <alignment horizontal="center" wrapText="1"/>
      <protection/>
    </xf>
    <xf numFmtId="49" fontId="2" fillId="22" borderId="10" xfId="54" applyNumberFormat="1" applyFont="1" applyFill="1" applyBorder="1" applyAlignment="1">
      <alignment horizontal="center" wrapText="1"/>
      <protection/>
    </xf>
    <xf numFmtId="0" fontId="7" fillId="14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22" borderId="10" xfId="54" applyFont="1" applyFill="1" applyBorder="1" applyAlignment="1">
      <alignment wrapText="1"/>
      <protection/>
    </xf>
    <xf numFmtId="49" fontId="2" fillId="18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4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0" fontId="2" fillId="27" borderId="10" xfId="54" applyFont="1" applyFill="1" applyBorder="1" applyAlignment="1">
      <alignment wrapText="1"/>
      <protection/>
    </xf>
    <xf numFmtId="49" fontId="8" fillId="27" borderId="10" xfId="54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5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4" applyFont="1" applyFill="1" applyBorder="1" applyAlignment="1">
      <alignment wrapText="1"/>
      <protection/>
    </xf>
    <xf numFmtId="49" fontId="8" fillId="28" borderId="10" xfId="54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2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2" fillId="29" borderId="10" xfId="54" applyFont="1" applyFill="1" applyBorder="1" applyAlignment="1">
      <alignment wrapText="1"/>
      <protection/>
    </xf>
    <xf numFmtId="0" fontId="8" fillId="29" borderId="10" xfId="54" applyFont="1" applyFill="1" applyBorder="1" applyAlignment="1">
      <alignment horizontal="center" wrapText="1"/>
      <protection/>
    </xf>
    <xf numFmtId="49" fontId="8" fillId="29" borderId="10" xfId="54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0" fontId="2" fillId="28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horizontal="center" wrapText="1"/>
      <protection/>
    </xf>
    <xf numFmtId="0" fontId="2" fillId="28" borderId="0" xfId="54" applyFont="1" applyFill="1" applyAlignment="1">
      <alignment wrapText="1"/>
      <protection/>
    </xf>
    <xf numFmtId="0" fontId="13" fillId="27" borderId="10" xfId="54" applyFont="1" applyFill="1" applyBorder="1">
      <alignment/>
      <protection/>
    </xf>
    <xf numFmtId="0" fontId="14" fillId="27" borderId="10" xfId="54" applyFont="1" applyFill="1" applyBorder="1" applyAlignment="1">
      <alignment horizontal="center" wrapText="1"/>
      <protection/>
    </xf>
    <xf numFmtId="0" fontId="8" fillId="27" borderId="10" xfId="54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0" fontId="14" fillId="27" borderId="10" xfId="54" applyFont="1" applyFill="1" applyBorder="1">
      <alignment/>
      <protection/>
    </xf>
    <xf numFmtId="49" fontId="8" fillId="30" borderId="10" xfId="54" applyNumberFormat="1" applyFont="1" applyFill="1" applyBorder="1" applyAlignment="1">
      <alignment horizontal="center" wrapText="1"/>
      <protection/>
    </xf>
    <xf numFmtId="183" fontId="15" fillId="30" borderId="10" xfId="66" applyNumberFormat="1" applyFont="1" applyFill="1" applyBorder="1" applyAlignment="1">
      <alignment horizontal="right" wrapText="1"/>
    </xf>
    <xf numFmtId="0" fontId="10" fillId="30" borderId="10" xfId="54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8" fillId="0" borderId="0" xfId="53" applyFont="1" applyFill="1" applyAlignment="1">
      <alignment/>
      <protection/>
    </xf>
    <xf numFmtId="0" fontId="18" fillId="0" borderId="0" xfId="53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3" applyNumberFormat="1" applyFont="1" applyFill="1" applyBorder="1" applyAlignment="1">
      <alignment horizontal="center" vertical="center"/>
    </xf>
    <xf numFmtId="182" fontId="2" fillId="0" borderId="10" xfId="6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3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3" applyNumberFormat="1" applyFont="1" applyFill="1" applyBorder="1" applyAlignment="1">
      <alignment horizontal="center" vertical="center"/>
    </xf>
    <xf numFmtId="49" fontId="2" fillId="0" borderId="10" xfId="55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3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3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3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3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3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96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2" fillId="0" borderId="10" xfId="53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0" xfId="55" applyNumberFormat="1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right" vertical="center"/>
      <protection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5" fontId="2" fillId="0" borderId="0" xfId="55" applyNumberFormat="1" applyFont="1" applyFill="1" applyAlignment="1">
      <alignment vertical="center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0" xfId="55" applyNumberFormat="1" applyFont="1" applyFill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4" applyFont="1" applyFill="1" applyBorder="1">
      <alignment/>
      <protection/>
    </xf>
    <xf numFmtId="49" fontId="10" fillId="35" borderId="10" xfId="54" applyNumberFormat="1" applyFont="1" applyFill="1" applyBorder="1" applyAlignment="1">
      <alignment horizontal="center" wrapText="1"/>
      <protection/>
    </xf>
    <xf numFmtId="0" fontId="10" fillId="35" borderId="10" xfId="54" applyFont="1" applyFill="1" applyBorder="1" applyAlignment="1">
      <alignment horizontal="center" wrapText="1"/>
      <protection/>
    </xf>
    <xf numFmtId="183" fontId="10" fillId="35" borderId="10" xfId="66" applyNumberFormat="1" applyFont="1" applyFill="1" applyBorder="1" applyAlignment="1">
      <alignment horizontal="justify" wrapText="1"/>
    </xf>
    <xf numFmtId="0" fontId="13" fillId="36" borderId="10" xfId="54" applyFont="1" applyFill="1" applyBorder="1">
      <alignment/>
      <protection/>
    </xf>
    <xf numFmtId="0" fontId="14" fillId="36" borderId="10" xfId="54" applyFont="1" applyFill="1" applyBorder="1" applyAlignment="1">
      <alignment horizontal="center" wrapText="1"/>
      <protection/>
    </xf>
    <xf numFmtId="0" fontId="10" fillId="36" borderId="10" xfId="54" applyFont="1" applyFill="1" applyBorder="1" applyAlignment="1">
      <alignment horizontal="center" wrapText="1"/>
      <protection/>
    </xf>
    <xf numFmtId="183" fontId="10" fillId="36" borderId="10" xfId="66" applyNumberFormat="1" applyFont="1" applyFill="1" applyBorder="1" applyAlignment="1">
      <alignment horizontal="justify" wrapText="1"/>
    </xf>
    <xf numFmtId="0" fontId="13" fillId="35" borderId="10" xfId="54" applyFont="1" applyFill="1" applyBorder="1">
      <alignment/>
      <protection/>
    </xf>
    <xf numFmtId="0" fontId="2" fillId="35" borderId="10" xfId="54" applyFont="1" applyFill="1" applyBorder="1">
      <alignment/>
      <protection/>
    </xf>
    <xf numFmtId="49" fontId="15" fillId="35" borderId="10" xfId="54" applyNumberFormat="1" applyFont="1" applyFill="1" applyBorder="1" applyAlignment="1">
      <alignment horizontal="center" wrapText="1"/>
      <protection/>
    </xf>
    <xf numFmtId="0" fontId="14" fillId="36" borderId="10" xfId="54" applyFont="1" applyFill="1" applyBorder="1">
      <alignment/>
      <protection/>
    </xf>
    <xf numFmtId="49" fontId="15" fillId="36" borderId="10" xfId="54" applyNumberFormat="1" applyFont="1" applyFill="1" applyBorder="1" applyAlignment="1">
      <alignment horizontal="center" wrapText="1"/>
      <protection/>
    </xf>
    <xf numFmtId="49" fontId="10" fillId="36" borderId="10" xfId="54" applyNumberFormat="1" applyFont="1" applyFill="1" applyBorder="1" applyAlignment="1">
      <alignment horizontal="center" wrapText="1"/>
      <protection/>
    </xf>
    <xf numFmtId="0" fontId="14" fillId="35" borderId="10" xfId="54" applyFont="1" applyFill="1" applyBorder="1">
      <alignment/>
      <protection/>
    </xf>
    <xf numFmtId="0" fontId="10" fillId="36" borderId="10" xfId="54" applyFont="1" applyFill="1" applyBorder="1">
      <alignment/>
      <protection/>
    </xf>
    <xf numFmtId="0" fontId="10" fillId="35" borderId="10" xfId="54" applyFont="1" applyFill="1" applyBorder="1">
      <alignment/>
      <protection/>
    </xf>
    <xf numFmtId="49" fontId="2" fillId="35" borderId="10" xfId="54" applyNumberFormat="1" applyFont="1" applyFill="1" applyBorder="1" applyAlignment="1">
      <alignment horizontal="center" wrapText="1"/>
      <protection/>
    </xf>
    <xf numFmtId="49" fontId="6" fillId="36" borderId="10" xfId="54" applyNumberFormat="1" applyFont="1" applyFill="1" applyBorder="1" applyAlignment="1">
      <alignment vertical="top"/>
      <protection/>
    </xf>
    <xf numFmtId="0" fontId="2" fillId="36" borderId="10" xfId="54" applyFont="1" applyFill="1" applyBorder="1">
      <alignment/>
      <protection/>
    </xf>
    <xf numFmtId="0" fontId="15" fillId="35" borderId="10" xfId="54" applyFont="1" applyFill="1" applyBorder="1" applyAlignment="1">
      <alignment horizontal="center" wrapText="1"/>
      <protection/>
    </xf>
    <xf numFmtId="0" fontId="8" fillId="36" borderId="10" xfId="54" applyFont="1" applyFill="1" applyBorder="1" applyAlignment="1">
      <alignment horizontal="center" wrapText="1"/>
      <protection/>
    </xf>
    <xf numFmtId="183" fontId="15" fillId="36" borderId="10" xfId="66" applyNumberFormat="1" applyFont="1" applyFill="1" applyBorder="1" applyAlignment="1">
      <alignment horizontal="justify" wrapText="1"/>
    </xf>
    <xf numFmtId="49" fontId="14" fillId="36" borderId="10" xfId="54" applyNumberFormat="1" applyFont="1" applyFill="1" applyBorder="1" applyAlignment="1">
      <alignment horizontal="center" wrapText="1"/>
      <protection/>
    </xf>
    <xf numFmtId="0" fontId="13" fillId="35" borderId="10" xfId="54" applyFont="1" applyFill="1" applyBorder="1" applyAlignment="1">
      <alignment horizontal="center" wrapText="1"/>
      <protection/>
    </xf>
    <xf numFmtId="49" fontId="13" fillId="35" borderId="10" xfId="54" applyNumberFormat="1" applyFont="1" applyFill="1" applyBorder="1" applyAlignment="1">
      <alignment horizontal="center" wrapText="1"/>
      <protection/>
    </xf>
    <xf numFmtId="49" fontId="14" fillId="35" borderId="10" xfId="54" applyNumberFormat="1" applyFont="1" applyFill="1" applyBorder="1" applyAlignment="1">
      <alignment horizontal="center" wrapText="1"/>
      <protection/>
    </xf>
    <xf numFmtId="183" fontId="14" fillId="35" borderId="10" xfId="66" applyNumberFormat="1" applyFont="1" applyFill="1" applyBorder="1" applyAlignment="1">
      <alignment horizontal="justify" wrapText="1"/>
    </xf>
    <xf numFmtId="0" fontId="15" fillId="36" borderId="10" xfId="54" applyFont="1" applyFill="1" applyBorder="1">
      <alignment/>
      <protection/>
    </xf>
    <xf numFmtId="183" fontId="2" fillId="36" borderId="10" xfId="66" applyNumberFormat="1" applyFont="1" applyFill="1" applyBorder="1" applyAlignment="1">
      <alignment horizontal="justify" wrapText="1"/>
    </xf>
    <xf numFmtId="0" fontId="7" fillId="35" borderId="10" xfId="54" applyFont="1" applyFill="1" applyBorder="1">
      <alignment/>
      <protection/>
    </xf>
    <xf numFmtId="49" fontId="10" fillId="36" borderId="10" xfId="54" applyNumberFormat="1" applyFont="1" applyFill="1" applyBorder="1" applyAlignment="1">
      <alignment horizontal="center"/>
      <protection/>
    </xf>
    <xf numFmtId="49" fontId="8" fillId="35" borderId="10" xfId="54" applyNumberFormat="1" applyFont="1" applyFill="1" applyBorder="1" applyAlignment="1">
      <alignment horizontal="center" wrapText="1"/>
      <protection/>
    </xf>
    <xf numFmtId="0" fontId="13" fillId="37" borderId="10" xfId="54" applyFont="1" applyFill="1" applyBorder="1">
      <alignment/>
      <protection/>
    </xf>
    <xf numFmtId="0" fontId="14" fillId="37" borderId="10" xfId="54" applyFont="1" applyFill="1" applyBorder="1" applyAlignment="1">
      <alignment horizontal="center" wrapText="1"/>
      <protection/>
    </xf>
    <xf numFmtId="0" fontId="8" fillId="37" borderId="10" xfId="54" applyFont="1" applyFill="1" applyBorder="1" applyAlignment="1">
      <alignment horizontal="center" wrapText="1"/>
      <protection/>
    </xf>
    <xf numFmtId="183" fontId="8" fillId="37" borderId="10" xfId="66" applyNumberFormat="1" applyFont="1" applyFill="1" applyBorder="1" applyAlignment="1">
      <alignment horizontal="justify" wrapText="1"/>
    </xf>
    <xf numFmtId="0" fontId="14" fillId="37" borderId="10" xfId="54" applyFont="1" applyFill="1" applyBorder="1">
      <alignment/>
      <protection/>
    </xf>
    <xf numFmtId="49" fontId="8" fillId="37" borderId="10" xfId="54" applyNumberFormat="1" applyFont="1" applyFill="1" applyBorder="1" applyAlignment="1">
      <alignment horizontal="center" wrapText="1"/>
      <protection/>
    </xf>
    <xf numFmtId="49" fontId="2" fillId="37" borderId="10" xfId="54" applyNumberFormat="1" applyFont="1" applyFill="1" applyBorder="1" applyAlignment="1">
      <alignment horizontal="center" wrapText="1"/>
      <protection/>
    </xf>
    <xf numFmtId="0" fontId="10" fillId="37" borderId="10" xfId="54" applyFont="1" applyFill="1" applyBorder="1" applyAlignment="1">
      <alignment horizontal="center" wrapText="1"/>
      <protection/>
    </xf>
    <xf numFmtId="49" fontId="10" fillId="37" borderId="10" xfId="54" applyNumberFormat="1" applyFont="1" applyFill="1" applyBorder="1" applyAlignment="1">
      <alignment horizontal="center" wrapText="1"/>
      <protection/>
    </xf>
    <xf numFmtId="0" fontId="2" fillId="37" borderId="10" xfId="54" applyFont="1" applyFill="1" applyBorder="1">
      <alignment/>
      <protection/>
    </xf>
    <xf numFmtId="183" fontId="2" fillId="37" borderId="10" xfId="66" applyNumberFormat="1" applyFont="1" applyFill="1" applyBorder="1" applyAlignment="1">
      <alignment horizontal="justify" wrapText="1"/>
    </xf>
    <xf numFmtId="0" fontId="10" fillId="37" borderId="10" xfId="54" applyFont="1" applyFill="1" applyBorder="1">
      <alignment/>
      <protection/>
    </xf>
    <xf numFmtId="49" fontId="6" fillId="37" borderId="10" xfId="54" applyNumberFormat="1" applyFont="1" applyFill="1" applyBorder="1" applyAlignment="1">
      <alignment vertical="top"/>
      <protection/>
    </xf>
    <xf numFmtId="0" fontId="15" fillId="37" borderId="10" xfId="54" applyFont="1" applyFill="1" applyBorder="1">
      <alignment/>
      <protection/>
    </xf>
    <xf numFmtId="0" fontId="14" fillId="29" borderId="10" xfId="54" applyFont="1" applyFill="1" applyBorder="1">
      <alignment/>
      <protection/>
    </xf>
    <xf numFmtId="49" fontId="2" fillId="29" borderId="10" xfId="54" applyNumberFormat="1" applyFont="1" applyFill="1" applyBorder="1" applyAlignment="1">
      <alignment horizontal="center" wrapText="1"/>
      <protection/>
    </xf>
    <xf numFmtId="0" fontId="10" fillId="29" borderId="10" xfId="54" applyFont="1" applyFill="1" applyBorder="1" applyAlignment="1">
      <alignment horizontal="center" wrapText="1"/>
      <protection/>
    </xf>
    <xf numFmtId="183" fontId="8" fillId="29" borderId="10" xfId="66" applyNumberFormat="1" applyFont="1" applyFill="1" applyBorder="1" applyAlignment="1">
      <alignment horizontal="justify" wrapText="1"/>
    </xf>
    <xf numFmtId="0" fontId="13" fillId="29" borderId="10" xfId="54" applyFont="1" applyFill="1" applyBorder="1">
      <alignment/>
      <protection/>
    </xf>
    <xf numFmtId="49" fontId="10" fillId="29" borderId="10" xfId="54" applyNumberFormat="1" applyFont="1" applyFill="1" applyBorder="1" applyAlignment="1">
      <alignment horizontal="center" wrapText="1"/>
      <protection/>
    </xf>
    <xf numFmtId="0" fontId="2" fillId="29" borderId="10" xfId="54" applyFont="1" applyFill="1" applyBorder="1">
      <alignment/>
      <protection/>
    </xf>
    <xf numFmtId="183" fontId="2" fillId="29" borderId="10" xfId="66" applyNumberFormat="1" applyFont="1" applyFill="1" applyBorder="1" applyAlignment="1">
      <alignment horizontal="justify" wrapText="1"/>
    </xf>
    <xf numFmtId="49" fontId="6" fillId="29" borderId="10" xfId="54" applyNumberFormat="1" applyFont="1" applyFill="1" applyBorder="1" applyAlignment="1">
      <alignment vertical="top"/>
      <protection/>
    </xf>
    <xf numFmtId="0" fontId="2" fillId="38" borderId="10" xfId="54" applyFont="1" applyFill="1" applyBorder="1">
      <alignment/>
      <protection/>
    </xf>
    <xf numFmtId="0" fontId="8" fillId="38" borderId="10" xfId="54" applyFont="1" applyFill="1" applyBorder="1" applyAlignment="1">
      <alignment wrapText="1"/>
      <protection/>
    </xf>
    <xf numFmtId="49" fontId="8" fillId="38" borderId="10" xfId="54" applyNumberFormat="1" applyFont="1" applyFill="1" applyBorder="1" applyAlignment="1">
      <alignment horizontal="center" wrapText="1"/>
      <protection/>
    </xf>
    <xf numFmtId="0" fontId="8" fillId="38" borderId="10" xfId="54" applyFont="1" applyFill="1" applyBorder="1" applyAlignment="1">
      <alignment horizontal="center" wrapText="1"/>
      <protection/>
    </xf>
    <xf numFmtId="183" fontId="8" fillId="38" borderId="10" xfId="66" applyNumberFormat="1" applyFont="1" applyFill="1" applyBorder="1" applyAlignment="1">
      <alignment horizontal="justify" wrapText="1"/>
    </xf>
    <xf numFmtId="0" fontId="13" fillId="38" borderId="10" xfId="54" applyFont="1" applyFill="1" applyBorder="1">
      <alignment/>
      <protection/>
    </xf>
    <xf numFmtId="0" fontId="14" fillId="38" borderId="10" xfId="54" applyFont="1" applyFill="1" applyBorder="1" applyAlignment="1">
      <alignment horizontal="center" wrapText="1"/>
      <protection/>
    </xf>
    <xf numFmtId="0" fontId="2" fillId="38" borderId="10" xfId="54" applyFont="1" applyFill="1" applyBorder="1" applyAlignment="1">
      <alignment wrapText="1"/>
      <protection/>
    </xf>
    <xf numFmtId="183" fontId="2" fillId="38" borderId="10" xfId="66" applyNumberFormat="1" applyFont="1" applyFill="1" applyBorder="1" applyAlignment="1">
      <alignment horizontal="justify" wrapText="1"/>
    </xf>
    <xf numFmtId="0" fontId="2" fillId="38" borderId="10" xfId="54" applyFont="1" applyFill="1" applyBorder="1" applyAlignment="1">
      <alignment horizontal="center" wrapText="1"/>
      <protection/>
    </xf>
    <xf numFmtId="0" fontId="14" fillId="38" borderId="10" xfId="54" applyFont="1" applyFill="1" applyBorder="1">
      <alignment/>
      <protection/>
    </xf>
    <xf numFmtId="49" fontId="2" fillId="38" borderId="10" xfId="54" applyNumberFormat="1" applyFont="1" applyFill="1" applyBorder="1" applyAlignment="1">
      <alignment horizontal="center" wrapText="1"/>
      <protection/>
    </xf>
    <xf numFmtId="49" fontId="2" fillId="38" borderId="10" xfId="54" applyNumberFormat="1" applyFont="1" applyFill="1" applyBorder="1" applyAlignment="1">
      <alignment horizontal="center" vertical="center" wrapText="1"/>
      <protection/>
    </xf>
    <xf numFmtId="0" fontId="8" fillId="39" borderId="10" xfId="54" applyFont="1" applyFill="1" applyBorder="1" applyAlignment="1">
      <alignment horizontal="center" vertical="center" wrapText="1"/>
      <protection/>
    </xf>
    <xf numFmtId="49" fontId="6" fillId="38" borderId="10" xfId="54" applyNumberFormat="1" applyFont="1" applyFill="1" applyBorder="1" applyAlignment="1">
      <alignment vertical="top"/>
      <protection/>
    </xf>
    <xf numFmtId="0" fontId="10" fillId="38" borderId="10" xfId="54" applyFont="1" applyFill="1" applyBorder="1" applyAlignment="1">
      <alignment horizontal="center" wrapText="1"/>
      <protection/>
    </xf>
    <xf numFmtId="0" fontId="13" fillId="38" borderId="10" xfId="54" applyFont="1" applyFill="1" applyBorder="1" applyAlignment="1">
      <alignment horizontal="center" wrapText="1"/>
      <protection/>
    </xf>
    <xf numFmtId="49" fontId="14" fillId="38" borderId="10" xfId="54" applyNumberFormat="1" applyFont="1" applyFill="1" applyBorder="1" applyAlignment="1">
      <alignment horizontal="center" wrapText="1"/>
      <protection/>
    </xf>
    <xf numFmtId="0" fontId="7" fillId="38" borderId="10" xfId="54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4" applyNumberFormat="1" applyFont="1" applyFill="1" applyBorder="1" applyAlignment="1">
      <alignment horizontal="center" vertical="center" wrapText="1"/>
      <protection/>
    </xf>
    <xf numFmtId="0" fontId="10" fillId="40" borderId="10" xfId="54" applyFont="1" applyFill="1" applyBorder="1" applyAlignment="1">
      <alignment horizontal="center" vertical="center" wrapText="1"/>
      <protection/>
    </xf>
    <xf numFmtId="0" fontId="14" fillId="29" borderId="10" xfId="54" applyFont="1" applyFill="1" applyBorder="1" applyAlignment="1">
      <alignment horizontal="center" wrapText="1"/>
      <protection/>
    </xf>
    <xf numFmtId="0" fontId="14" fillId="41" borderId="10" xfId="54" applyFont="1" applyFill="1" applyBorder="1">
      <alignment/>
      <protection/>
    </xf>
    <xf numFmtId="0" fontId="14" fillId="41" borderId="10" xfId="54" applyFont="1" applyFill="1" applyBorder="1" applyAlignment="1">
      <alignment horizontal="center" wrapText="1"/>
      <protection/>
    </xf>
    <xf numFmtId="49" fontId="8" fillId="41" borderId="10" xfId="54" applyNumberFormat="1" applyFont="1" applyFill="1" applyBorder="1" applyAlignment="1">
      <alignment horizontal="center" wrapText="1"/>
      <protection/>
    </xf>
    <xf numFmtId="0" fontId="8" fillId="41" borderId="10" xfId="54" applyFont="1" applyFill="1" applyBorder="1" applyAlignment="1">
      <alignment horizontal="center" wrapText="1"/>
      <protection/>
    </xf>
    <xf numFmtId="183" fontId="8" fillId="41" borderId="10" xfId="66" applyNumberFormat="1" applyFont="1" applyFill="1" applyBorder="1" applyAlignment="1">
      <alignment horizontal="justify" wrapText="1"/>
    </xf>
    <xf numFmtId="0" fontId="15" fillId="28" borderId="10" xfId="54" applyFont="1" applyFill="1" applyBorder="1" applyAlignment="1">
      <alignment vertical="top" wrapText="1"/>
      <protection/>
    </xf>
    <xf numFmtId="182" fontId="8" fillId="0" borderId="10" xfId="66" applyNumberFormat="1" applyFont="1" applyFill="1" applyBorder="1" applyAlignment="1">
      <alignment horizontal="right" wrapText="1"/>
    </xf>
    <xf numFmtId="182" fontId="8" fillId="38" borderId="10" xfId="66" applyNumberFormat="1" applyFont="1" applyFill="1" applyBorder="1" applyAlignment="1">
      <alignment horizontal="right" wrapText="1"/>
    </xf>
    <xf numFmtId="183" fontId="2" fillId="0" borderId="10" xfId="65" applyNumberFormat="1" applyFont="1" applyBorder="1" applyAlignment="1">
      <alignment horizontal="right" vertical="center"/>
    </xf>
    <xf numFmtId="183" fontId="2" fillId="0" borderId="10" xfId="65" applyNumberFormat="1" applyFont="1" applyFill="1" applyBorder="1" applyAlignment="1">
      <alignment horizontal="right" vertical="center"/>
    </xf>
    <xf numFmtId="183" fontId="13" fillId="0" borderId="10" xfId="65" applyNumberFormat="1" applyFont="1" applyBorder="1" applyAlignment="1">
      <alignment horizontal="right" vertical="center"/>
    </xf>
    <xf numFmtId="183" fontId="13" fillId="0" borderId="10" xfId="65" applyNumberFormat="1" applyFont="1" applyFill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4" fontId="2" fillId="27" borderId="10" xfId="0" applyNumberFormat="1" applyFont="1" applyFill="1" applyBorder="1" applyAlignment="1">
      <alignment horizontal="center" vertical="center"/>
    </xf>
    <xf numFmtId="0" fontId="10" fillId="18" borderId="10" xfId="54" applyFont="1" applyFill="1" applyBorder="1" applyAlignment="1">
      <alignment horizontal="left" vertical="center" wrapText="1"/>
      <protection/>
    </xf>
    <xf numFmtId="0" fontId="8" fillId="22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2" fillId="22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vertical="center" wrapText="1"/>
      <protection/>
    </xf>
    <xf numFmtId="0" fontId="2" fillId="3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4" applyFont="1" applyFill="1" applyBorder="1" applyAlignment="1">
      <alignment vertical="center" wrapText="1"/>
      <protection/>
    </xf>
    <xf numFmtId="0" fontId="8" fillId="22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4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4" applyFont="1" applyFill="1" applyBorder="1" applyAlignment="1">
      <alignment horizontal="left" vertical="center" wrapText="1"/>
      <protection/>
    </xf>
    <xf numFmtId="0" fontId="8" fillId="28" borderId="10" xfId="5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4" applyFont="1" applyFill="1" applyBorder="1" applyAlignment="1">
      <alignment vertical="center" wrapText="1"/>
      <protection/>
    </xf>
    <xf numFmtId="0" fontId="8" fillId="28" borderId="10" xfId="54" applyFont="1" applyFill="1" applyBorder="1" applyAlignment="1">
      <alignment vertical="center" wrapText="1"/>
      <protection/>
    </xf>
    <xf numFmtId="0" fontId="15" fillId="18" borderId="10" xfId="54" applyFont="1" applyFill="1" applyBorder="1" applyAlignment="1">
      <alignment vertical="center" wrapText="1"/>
      <protection/>
    </xf>
    <xf numFmtId="0" fontId="8" fillId="38" borderId="10" xfId="54" applyFont="1" applyFill="1" applyBorder="1" applyAlignment="1">
      <alignment vertical="center" wrapText="1"/>
      <protection/>
    </xf>
    <xf numFmtId="183" fontId="8" fillId="38" borderId="10" xfId="66" applyNumberFormat="1" applyFont="1" applyFill="1" applyBorder="1" applyAlignment="1">
      <alignment horizontal="right" wrapText="1"/>
    </xf>
    <xf numFmtId="183" fontId="2" fillId="38" borderId="10" xfId="66" applyNumberFormat="1" applyFont="1" applyFill="1" applyBorder="1" applyAlignment="1">
      <alignment horizontal="right" wrapText="1"/>
    </xf>
    <xf numFmtId="49" fontId="2" fillId="38" borderId="10" xfId="54" applyNumberFormat="1" applyFont="1" applyFill="1" applyBorder="1" applyAlignment="1">
      <alignment vertical="center" wrapText="1"/>
      <protection/>
    </xf>
    <xf numFmtId="0" fontId="2" fillId="38" borderId="10" xfId="54" applyFont="1" applyFill="1" applyBorder="1" applyAlignment="1">
      <alignment vertical="center" wrapText="1"/>
      <protection/>
    </xf>
    <xf numFmtId="0" fontId="8" fillId="38" borderId="10" xfId="54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4" applyNumberFormat="1" applyFont="1" applyFill="1" applyBorder="1" applyAlignment="1">
      <alignment vertical="top" wrapText="1"/>
      <protection/>
    </xf>
    <xf numFmtId="0" fontId="8" fillId="38" borderId="10" xfId="54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4" applyFont="1" applyFill="1" applyBorder="1" applyAlignment="1">
      <alignment vertical="top" wrapText="1"/>
      <protection/>
    </xf>
    <xf numFmtId="49" fontId="17" fillId="38" borderId="10" xfId="54" applyNumberFormat="1" applyFont="1" applyFill="1" applyBorder="1" applyAlignment="1">
      <alignment horizontal="center" wrapText="1"/>
      <protection/>
    </xf>
    <xf numFmtId="0" fontId="3" fillId="7" borderId="14" xfId="54" applyFont="1" applyFill="1" applyBorder="1" applyAlignment="1">
      <alignment vertical="center" wrapText="1"/>
      <protection/>
    </xf>
    <xf numFmtId="0" fontId="3" fillId="7" borderId="10" xfId="54" applyFont="1" applyFill="1" applyBorder="1" applyAlignment="1">
      <alignment vertical="center" wrapText="1"/>
      <protection/>
    </xf>
    <xf numFmtId="0" fontId="12" fillId="4" borderId="10" xfId="54" applyFont="1" applyFill="1" applyBorder="1" applyAlignment="1">
      <alignment vertical="center" wrapText="1"/>
      <protection/>
    </xf>
    <xf numFmtId="0" fontId="14" fillId="20" borderId="10" xfId="54" applyFont="1" applyFill="1" applyBorder="1" applyAlignment="1">
      <alignment vertical="center" wrapText="1"/>
      <protection/>
    </xf>
    <xf numFmtId="0" fontId="10" fillId="35" borderId="10" xfId="54" applyFont="1" applyFill="1" applyBorder="1" applyAlignment="1">
      <alignment vertical="center" wrapText="1"/>
      <protection/>
    </xf>
    <xf numFmtId="0" fontId="10" fillId="36" borderId="10" xfId="54" applyFont="1" applyFill="1" applyBorder="1" applyAlignment="1">
      <alignment vertical="center" wrapText="1"/>
      <protection/>
    </xf>
    <xf numFmtId="0" fontId="8" fillId="37" borderId="10" xfId="54" applyFont="1" applyFill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15" fillId="35" borderId="10" xfId="54" applyFont="1" applyFill="1" applyBorder="1" applyAlignment="1">
      <alignment vertical="center" wrapText="1"/>
      <protection/>
    </xf>
    <xf numFmtId="0" fontId="8" fillId="29" borderId="10" xfId="54" applyFont="1" applyFill="1" applyBorder="1" applyAlignment="1">
      <alignment vertical="center" wrapText="1"/>
      <protection/>
    </xf>
    <xf numFmtId="0" fontId="8" fillId="41" borderId="10" xfId="54" applyFont="1" applyFill="1" applyBorder="1" applyAlignment="1">
      <alignment vertical="center" wrapText="1"/>
      <protection/>
    </xf>
    <xf numFmtId="0" fontId="10" fillId="36" borderId="10" xfId="54" applyFont="1" applyFill="1" applyBorder="1" applyAlignment="1">
      <alignment horizontal="left" vertical="center" wrapText="1"/>
      <protection/>
    </xf>
    <xf numFmtId="0" fontId="12" fillId="4" borderId="10" xfId="54" applyFont="1" applyFill="1" applyBorder="1" applyAlignment="1">
      <alignment horizontal="left" vertical="center" wrapText="1"/>
      <protection/>
    </xf>
    <xf numFmtId="0" fontId="14" fillId="21" borderId="10" xfId="54" applyFont="1" applyFill="1" applyBorder="1" applyAlignment="1">
      <alignment vertical="center" wrapText="1"/>
      <protection/>
    </xf>
    <xf numFmtId="0" fontId="2" fillId="37" borderId="10" xfId="54" applyFont="1" applyFill="1" applyBorder="1" applyAlignment="1">
      <alignment vertical="center" wrapText="1"/>
      <protection/>
    </xf>
    <xf numFmtId="49" fontId="15" fillId="36" borderId="10" xfId="54" applyNumberFormat="1" applyFont="1" applyFill="1" applyBorder="1" applyAlignment="1">
      <alignment vertical="center" wrapText="1"/>
      <protection/>
    </xf>
    <xf numFmtId="0" fontId="2" fillId="29" borderId="10" xfId="54" applyFont="1" applyFill="1" applyBorder="1" applyAlignment="1">
      <alignment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10" fillId="20" borderId="10" xfId="54" applyFont="1" applyFill="1" applyBorder="1" applyAlignment="1">
      <alignment vertical="center" wrapText="1"/>
      <protection/>
    </xf>
    <xf numFmtId="0" fontId="8" fillId="37" borderId="10" xfId="5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4" fillId="43" borderId="10" xfId="54" applyFont="1" applyFill="1" applyBorder="1" applyAlignment="1">
      <alignment wrapText="1"/>
      <protection/>
    </xf>
    <xf numFmtId="0" fontId="8" fillId="43" borderId="10" xfId="54" applyFont="1" applyFill="1" applyBorder="1" applyAlignment="1">
      <alignment vertical="center" wrapText="1"/>
      <protection/>
    </xf>
    <xf numFmtId="49" fontId="8" fillId="43" borderId="10" xfId="54" applyNumberFormat="1" applyFont="1" applyFill="1" applyBorder="1" applyAlignment="1">
      <alignment horizontal="center" wrapText="1"/>
      <protection/>
    </xf>
    <xf numFmtId="0" fontId="8" fillId="43" borderId="10" xfId="54" applyFont="1" applyFill="1" applyBorder="1" applyAlignment="1">
      <alignment horizontal="center" wrapText="1"/>
      <protection/>
    </xf>
    <xf numFmtId="183" fontId="2" fillId="43" borderId="10" xfId="66" applyNumberFormat="1" applyFont="1" applyFill="1" applyBorder="1" applyAlignment="1">
      <alignment horizontal="right" wrapText="1"/>
    </xf>
    <xf numFmtId="49" fontId="2" fillId="28" borderId="10" xfId="54" applyNumberFormat="1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right" wrapText="1"/>
    </xf>
    <xf numFmtId="0" fontId="2" fillId="27" borderId="10" xfId="54" applyFont="1" applyFill="1" applyBorder="1">
      <alignment/>
      <protection/>
    </xf>
    <xf numFmtId="0" fontId="8" fillId="27" borderId="10" xfId="54" applyFont="1" applyFill="1" applyBorder="1" applyAlignment="1">
      <alignment vertical="center" wrapText="1"/>
      <protection/>
    </xf>
    <xf numFmtId="0" fontId="13" fillId="27" borderId="10" xfId="54" applyFont="1" applyFill="1" applyBorder="1" applyAlignment="1">
      <alignment horizont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0" fontId="13" fillId="0" borderId="14" xfId="53" applyFont="1" applyFill="1" applyBorder="1" applyAlignment="1">
      <alignment horizontal="left" vertical="center"/>
      <protection/>
    </xf>
    <xf numFmtId="0" fontId="13" fillId="0" borderId="11" xfId="53" applyFont="1" applyFill="1" applyBorder="1" applyAlignment="1">
      <alignment horizontal="left" vertical="center"/>
      <protection/>
    </xf>
    <xf numFmtId="0" fontId="2" fillId="0" borderId="0" xfId="53" applyFont="1" applyFill="1" applyAlignment="1">
      <alignment horizontal="right"/>
      <protection/>
    </xf>
    <xf numFmtId="0" fontId="18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9" fillId="14" borderId="14" xfId="54" applyFont="1" applyFill="1" applyBorder="1" applyAlignment="1">
      <alignment wrapText="1"/>
      <protection/>
    </xf>
    <xf numFmtId="0" fontId="9" fillId="14" borderId="17" xfId="54" applyFont="1" applyFill="1" applyBorder="1" applyAlignment="1">
      <alignment wrapText="1"/>
      <protection/>
    </xf>
    <xf numFmtId="0" fontId="9" fillId="14" borderId="11" xfId="54" applyFont="1" applyFill="1" applyBorder="1" applyAlignment="1">
      <alignment wrapText="1"/>
      <protection/>
    </xf>
    <xf numFmtId="0" fontId="16" fillId="26" borderId="14" xfId="54" applyFont="1" applyFill="1" applyBorder="1" applyAlignment="1">
      <alignment horizontal="center" wrapText="1"/>
      <protection/>
    </xf>
    <xf numFmtId="0" fontId="16" fillId="26" borderId="17" xfId="54" applyFont="1" applyFill="1" applyBorder="1" applyAlignment="1">
      <alignment horizontal="center" wrapText="1"/>
      <protection/>
    </xf>
    <xf numFmtId="0" fontId="16" fillId="26" borderId="11" xfId="54" applyFont="1" applyFill="1" applyBorder="1" applyAlignment="1">
      <alignment horizontal="center" wrapText="1"/>
      <protection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 horizontal="center" wrapText="1"/>
      <protection/>
    </xf>
    <xf numFmtId="3" fontId="8" fillId="24" borderId="14" xfId="66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6" xfId="54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24" borderId="16" xfId="54" applyFont="1" applyFill="1" applyBorder="1" applyAlignment="1">
      <alignment horizontal="center" vertical="center" wrapText="1"/>
      <protection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3" fillId="0" borderId="0" xfId="54" applyFont="1" applyAlignment="1">
      <alignment horizontal="center"/>
      <protection/>
    </xf>
    <xf numFmtId="180" fontId="2" fillId="0" borderId="0" xfId="66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16" fillId="25" borderId="14" xfId="54" applyFont="1" applyFill="1" applyBorder="1" applyAlignment="1">
      <alignment horizontal="center"/>
      <protection/>
    </xf>
    <xf numFmtId="0" fontId="16" fillId="25" borderId="17" xfId="54" applyFont="1" applyFill="1" applyBorder="1" applyAlignment="1">
      <alignment horizontal="center"/>
      <protection/>
    </xf>
    <xf numFmtId="0" fontId="16" fillId="25" borderId="11" xfId="54" applyFont="1" applyFill="1" applyBorder="1" applyAlignment="1">
      <alignment horizontal="center"/>
      <protection/>
    </xf>
    <xf numFmtId="0" fontId="8" fillId="24" borderId="16" xfId="5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-источники (август 2010)" xfId="53"/>
    <cellStyle name="Обычный_Приложения 2,3-расходы (август 2010)" xfId="54"/>
    <cellStyle name="Обычный_Проект бюджета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е 4-источники (август 2010)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168" customWidth="1"/>
    <col min="2" max="2" width="47.7109375" style="168" customWidth="1"/>
    <col min="3" max="3" width="13.7109375" style="168" customWidth="1"/>
    <col min="4" max="5" width="14.7109375" style="168" customWidth="1"/>
    <col min="6" max="16384" width="9.140625" style="168" customWidth="1"/>
  </cols>
  <sheetData>
    <row r="1" spans="1:5" ht="15" customHeight="1">
      <c r="A1" s="408" t="s">
        <v>43</v>
      </c>
      <c r="B1" s="408"/>
      <c r="C1" s="408"/>
      <c r="D1" s="408"/>
      <c r="E1" s="408"/>
    </row>
    <row r="2" spans="1:5" ht="15" customHeight="1">
      <c r="A2" s="408" t="s">
        <v>44</v>
      </c>
      <c r="B2" s="408"/>
      <c r="C2" s="408"/>
      <c r="D2" s="408"/>
      <c r="E2" s="408"/>
    </row>
    <row r="3" spans="1:5" ht="15" customHeight="1">
      <c r="A3" s="408" t="s">
        <v>45</v>
      </c>
      <c r="B3" s="408"/>
      <c r="C3" s="408"/>
      <c r="D3" s="408"/>
      <c r="E3" s="408"/>
    </row>
    <row r="4" spans="1:5" ht="15" customHeight="1">
      <c r="A4" s="408" t="s">
        <v>46</v>
      </c>
      <c r="B4" s="408"/>
      <c r="C4" s="408"/>
      <c r="D4" s="408"/>
      <c r="E4" s="408"/>
    </row>
    <row r="5" spans="1:5" ht="15" customHeight="1">
      <c r="A5" s="408" t="s">
        <v>459</v>
      </c>
      <c r="B5" s="408"/>
      <c r="C5" s="408"/>
      <c r="D5" s="408"/>
      <c r="E5" s="408"/>
    </row>
    <row r="6" spans="1:5" ht="15" customHeight="1">
      <c r="A6" s="409"/>
      <c r="B6" s="409"/>
      <c r="C6" s="409"/>
      <c r="D6" s="409"/>
      <c r="E6" s="409"/>
    </row>
    <row r="7" spans="1:5" ht="15" customHeight="1">
      <c r="A7" s="169"/>
      <c r="B7" s="169"/>
      <c r="C7" s="169"/>
      <c r="D7" s="169"/>
      <c r="E7" s="169"/>
    </row>
    <row r="8" spans="1:256" s="170" customFormat="1" ht="1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</row>
    <row r="9" spans="1:5" ht="15" customHeight="1">
      <c r="A9" s="404" t="s">
        <v>461</v>
      </c>
      <c r="B9" s="410"/>
      <c r="C9" s="410"/>
      <c r="D9" s="410"/>
      <c r="E9" s="410"/>
    </row>
    <row r="10" spans="1:5" ht="15" customHeight="1">
      <c r="A10" s="404" t="s">
        <v>455</v>
      </c>
      <c r="B10" s="410"/>
      <c r="C10" s="410"/>
      <c r="D10" s="410"/>
      <c r="E10" s="410"/>
    </row>
    <row r="11" spans="1:5" ht="15" customHeight="1">
      <c r="A11" s="404" t="s">
        <v>462</v>
      </c>
      <c r="B11" s="405"/>
      <c r="C11" s="405"/>
      <c r="D11" s="405"/>
      <c r="E11" s="405"/>
    </row>
    <row r="12" spans="1:5" ht="15" customHeight="1">
      <c r="A12" s="411" t="s">
        <v>463</v>
      </c>
      <c r="B12" s="411"/>
      <c r="C12" s="411"/>
      <c r="D12" s="411"/>
      <c r="E12" s="411"/>
    </row>
    <row r="13" spans="1:5" ht="15" customHeight="1">
      <c r="A13" s="171"/>
      <c r="B13" s="171"/>
      <c r="C13" s="171"/>
      <c r="D13" s="171"/>
      <c r="E13" s="171"/>
    </row>
    <row r="14" spans="1:5" ht="15" customHeight="1">
      <c r="A14" s="398" t="s">
        <v>313</v>
      </c>
      <c r="B14" s="400" t="s">
        <v>314</v>
      </c>
      <c r="C14" s="401" t="s">
        <v>47</v>
      </c>
      <c r="D14" s="402"/>
      <c r="E14" s="403"/>
    </row>
    <row r="15" spans="1:5" ht="15" customHeight="1">
      <c r="A15" s="399"/>
      <c r="B15" s="400"/>
      <c r="C15" s="172" t="s">
        <v>433</v>
      </c>
      <c r="D15" s="172" t="s">
        <v>434</v>
      </c>
      <c r="E15" s="174" t="s">
        <v>460</v>
      </c>
    </row>
    <row r="16" spans="1:5" ht="15" customHeight="1">
      <c r="A16" s="173">
        <v>1</v>
      </c>
      <c r="B16" s="172">
        <v>2</v>
      </c>
      <c r="C16" s="172">
        <v>3</v>
      </c>
      <c r="D16" s="172">
        <v>4</v>
      </c>
      <c r="E16" s="174">
        <v>5</v>
      </c>
    </row>
    <row r="17" spans="1:5" ht="30" customHeight="1">
      <c r="A17" s="174" t="s">
        <v>456</v>
      </c>
      <c r="B17" s="212" t="s">
        <v>457</v>
      </c>
      <c r="C17" s="325">
        <f>'Ведомств. 2019-2021-7'!H442-'Доходы 2019-2021-2'!C67</f>
        <v>2066.8360000000102</v>
      </c>
      <c r="D17" s="325">
        <f>'Ведомств. 2019-2021-7'!I442-'Доходы 2019-2021-2'!D67</f>
        <v>-19936.048000000003</v>
      </c>
      <c r="E17" s="326">
        <f>'Ведомств. 2019-2021-7'!J442-'Доходы 2019-2021-2'!E67</f>
        <v>-25381.124000000003</v>
      </c>
    </row>
    <row r="18" spans="1:5" ht="15" customHeight="1">
      <c r="A18" s="406" t="s">
        <v>458</v>
      </c>
      <c r="B18" s="407"/>
      <c r="C18" s="327">
        <f>C17</f>
        <v>2066.8360000000102</v>
      </c>
      <c r="D18" s="327">
        <f>D17</f>
        <v>-19936.048000000003</v>
      </c>
      <c r="E18" s="328">
        <f>E17</f>
        <v>-25381.124000000003</v>
      </c>
    </row>
  </sheetData>
  <sheetProtection/>
  <mergeCells count="14">
    <mergeCell ref="A6:E6"/>
    <mergeCell ref="A9:E9"/>
    <mergeCell ref="A10:E10"/>
    <mergeCell ref="A12:E12"/>
    <mergeCell ref="A14:A15"/>
    <mergeCell ref="B14:B15"/>
    <mergeCell ref="C14:E14"/>
    <mergeCell ref="A11:E11"/>
    <mergeCell ref="A18:B18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134" customWidth="1"/>
    <col min="2" max="2" width="66.7109375" style="134" customWidth="1"/>
    <col min="3" max="5" width="15.7109375" style="134" customWidth="1"/>
    <col min="6" max="7" width="9.140625" style="134" customWidth="1"/>
    <col min="8" max="8" width="9.7109375" style="134" bestFit="1" customWidth="1"/>
    <col min="9" max="16384" width="9.140625" style="134" customWidth="1"/>
  </cols>
  <sheetData>
    <row r="1" spans="1:5" ht="15" customHeight="1">
      <c r="A1" s="412" t="s">
        <v>432</v>
      </c>
      <c r="B1" s="412"/>
      <c r="C1" s="412"/>
      <c r="D1" s="412"/>
      <c r="E1" s="412"/>
    </row>
    <row r="2" spans="1:5" ht="15" customHeight="1">
      <c r="A2" s="412" t="s">
        <v>44</v>
      </c>
      <c r="B2" s="412"/>
      <c r="C2" s="412"/>
      <c r="D2" s="412"/>
      <c r="E2" s="412"/>
    </row>
    <row r="3" spans="1:5" ht="15" customHeight="1">
      <c r="A3" s="412" t="s">
        <v>45</v>
      </c>
      <c r="B3" s="412"/>
      <c r="C3" s="412"/>
      <c r="D3" s="412"/>
      <c r="E3" s="412"/>
    </row>
    <row r="4" spans="1:5" ht="15" customHeight="1">
      <c r="A4" s="412" t="s">
        <v>46</v>
      </c>
      <c r="B4" s="412"/>
      <c r="C4" s="412"/>
      <c r="D4" s="412"/>
      <c r="E4" s="412"/>
    </row>
    <row r="5" spans="1:5" ht="15" customHeight="1">
      <c r="A5" s="412" t="s">
        <v>459</v>
      </c>
      <c r="B5" s="412"/>
      <c r="C5" s="412"/>
      <c r="D5" s="412"/>
      <c r="E5" s="412"/>
    </row>
    <row r="6" ht="15" customHeight="1"/>
    <row r="7" ht="15" customHeight="1"/>
    <row r="8" ht="15" customHeight="1"/>
    <row r="9" spans="1:5" ht="15" customHeight="1">
      <c r="A9" s="413" t="s">
        <v>464</v>
      </c>
      <c r="B9" s="413"/>
      <c r="C9" s="413"/>
      <c r="D9" s="413"/>
      <c r="E9" s="413"/>
    </row>
    <row r="10" spans="1:5" ht="15" customHeight="1">
      <c r="A10" s="413" t="s">
        <v>462</v>
      </c>
      <c r="B10" s="413"/>
      <c r="C10" s="413"/>
      <c r="D10" s="413"/>
      <c r="E10" s="413"/>
    </row>
    <row r="11" spans="1:5" s="135" customFormat="1" ht="15" customHeight="1">
      <c r="A11" s="414" t="s">
        <v>543</v>
      </c>
      <c r="B11" s="414"/>
      <c r="C11" s="414"/>
      <c r="D11" s="414"/>
      <c r="E11" s="414"/>
    </row>
    <row r="12" spans="1:5" s="135" customFormat="1" ht="15" customHeight="1">
      <c r="A12" s="164"/>
      <c r="B12" s="164"/>
      <c r="C12" s="164"/>
      <c r="D12" s="164"/>
      <c r="E12" s="165"/>
    </row>
    <row r="13" spans="1:5" ht="15" customHeight="1">
      <c r="A13" s="415" t="s">
        <v>313</v>
      </c>
      <c r="B13" s="415" t="s">
        <v>314</v>
      </c>
      <c r="C13" s="418" t="s">
        <v>47</v>
      </c>
      <c r="D13" s="419"/>
      <c r="E13" s="420"/>
    </row>
    <row r="14" spans="1:5" ht="15" customHeight="1">
      <c r="A14" s="416"/>
      <c r="B14" s="416"/>
      <c r="C14" s="421"/>
      <c r="D14" s="422"/>
      <c r="E14" s="423"/>
    </row>
    <row r="15" spans="1:5" ht="15" customHeight="1">
      <c r="A15" s="417"/>
      <c r="B15" s="417"/>
      <c r="C15" s="163" t="s">
        <v>433</v>
      </c>
      <c r="D15" s="163" t="s">
        <v>434</v>
      </c>
      <c r="E15" s="163" t="s">
        <v>460</v>
      </c>
    </row>
    <row r="16" spans="1:5" ht="15" customHeight="1">
      <c r="A16" s="136">
        <v>1</v>
      </c>
      <c r="B16" s="136">
        <v>2</v>
      </c>
      <c r="C16" s="136">
        <v>3</v>
      </c>
      <c r="D16" s="136">
        <v>4</v>
      </c>
      <c r="E16" s="136">
        <v>5</v>
      </c>
    </row>
    <row r="17" spans="1:5" ht="15" customHeight="1">
      <c r="A17" s="187" t="s">
        <v>317</v>
      </c>
      <c r="B17" s="191" t="s">
        <v>318</v>
      </c>
      <c r="C17" s="188">
        <f>C18+C20+C22+C24+C27+C29+C36+C39+C43</f>
        <v>47658</v>
      </c>
      <c r="D17" s="188">
        <f>D18+D20+D22+D24+D27+D29+D36+D39+D43</f>
        <v>38116</v>
      </c>
      <c r="E17" s="188">
        <f>E18+E20+E22+E24+E27+E29+E36+E39+E43</f>
        <v>39332</v>
      </c>
    </row>
    <row r="18" spans="1:5" ht="15" customHeight="1">
      <c r="A18" s="198" t="s">
        <v>319</v>
      </c>
      <c r="B18" s="199" t="s">
        <v>320</v>
      </c>
      <c r="C18" s="200">
        <f>C19</f>
        <v>13658</v>
      </c>
      <c r="D18" s="200">
        <f>D19</f>
        <v>14478</v>
      </c>
      <c r="E18" s="200">
        <f>E19</f>
        <v>15346</v>
      </c>
    </row>
    <row r="19" spans="1:5" ht="15" customHeight="1">
      <c r="A19" s="175" t="s">
        <v>321</v>
      </c>
      <c r="B19" s="183" t="s">
        <v>322</v>
      </c>
      <c r="C19" s="184">
        <v>13658</v>
      </c>
      <c r="D19" s="184">
        <v>14478</v>
      </c>
      <c r="E19" s="184">
        <v>15346</v>
      </c>
    </row>
    <row r="20" spans="1:5" ht="30" customHeight="1">
      <c r="A20" s="198" t="s">
        <v>323</v>
      </c>
      <c r="B20" s="201" t="s">
        <v>324</v>
      </c>
      <c r="C20" s="200">
        <f>C21</f>
        <v>4500</v>
      </c>
      <c r="D20" s="200">
        <f>D21</f>
        <v>4500</v>
      </c>
      <c r="E20" s="200">
        <f>E21</f>
        <v>4500</v>
      </c>
    </row>
    <row r="21" spans="1:5" ht="30" customHeight="1">
      <c r="A21" s="175" t="s">
        <v>325</v>
      </c>
      <c r="B21" s="179" t="s">
        <v>326</v>
      </c>
      <c r="C21" s="184">
        <v>4500</v>
      </c>
      <c r="D21" s="184">
        <v>4500</v>
      </c>
      <c r="E21" s="184">
        <v>4500</v>
      </c>
    </row>
    <row r="22" spans="1:5" ht="15" customHeight="1" hidden="1">
      <c r="A22" s="175" t="s">
        <v>327</v>
      </c>
      <c r="B22" s="183" t="s">
        <v>328</v>
      </c>
      <c r="C22" s="182">
        <f>C23</f>
        <v>0</v>
      </c>
      <c r="D22" s="182">
        <f>D23</f>
        <v>0</v>
      </c>
      <c r="E22" s="182">
        <f>E23</f>
        <v>0</v>
      </c>
    </row>
    <row r="23" spans="1:5" ht="15" customHeight="1" hidden="1">
      <c r="A23" s="175" t="s">
        <v>329</v>
      </c>
      <c r="B23" s="183" t="s">
        <v>330</v>
      </c>
      <c r="C23" s="184">
        <f>0.5-0.5</f>
        <v>0</v>
      </c>
      <c r="D23" s="184">
        <f>0.5-0.5</f>
        <v>0</v>
      </c>
      <c r="E23" s="184">
        <f>0.5-0.5</f>
        <v>0</v>
      </c>
    </row>
    <row r="24" spans="1:5" ht="15" customHeight="1">
      <c r="A24" s="198" t="s">
        <v>331</v>
      </c>
      <c r="B24" s="199" t="s">
        <v>332</v>
      </c>
      <c r="C24" s="200">
        <f>C25+C26</f>
        <v>15580</v>
      </c>
      <c r="D24" s="200">
        <f>D25+D26</f>
        <v>15928</v>
      </c>
      <c r="E24" s="200">
        <f>E25+E26</f>
        <v>16276</v>
      </c>
    </row>
    <row r="25" spans="1:5" ht="30" customHeight="1">
      <c r="A25" s="175" t="s">
        <v>333</v>
      </c>
      <c r="B25" s="179" t="s">
        <v>334</v>
      </c>
      <c r="C25" s="184">
        <v>1766</v>
      </c>
      <c r="D25" s="184">
        <v>1837</v>
      </c>
      <c r="E25" s="184">
        <v>1903</v>
      </c>
    </row>
    <row r="26" spans="1:5" ht="15" customHeight="1">
      <c r="A26" s="175" t="s">
        <v>335</v>
      </c>
      <c r="B26" s="179" t="s">
        <v>336</v>
      </c>
      <c r="C26" s="184">
        <f>8010+5804</f>
        <v>13814</v>
      </c>
      <c r="D26" s="184">
        <f>8170+5920+1</f>
        <v>14091</v>
      </c>
      <c r="E26" s="184">
        <f>8334+6039</f>
        <v>14373</v>
      </c>
    </row>
    <row r="27" spans="1:5" ht="15" customHeight="1" hidden="1">
      <c r="A27" s="175" t="s">
        <v>337</v>
      </c>
      <c r="B27" s="183" t="s">
        <v>338</v>
      </c>
      <c r="C27" s="182">
        <f>C28</f>
        <v>0</v>
      </c>
      <c r="D27" s="182">
        <f>D28</f>
        <v>0</v>
      </c>
      <c r="E27" s="182">
        <f>E28</f>
        <v>0</v>
      </c>
    </row>
    <row r="28" spans="1:5" ht="45" customHeight="1" hidden="1">
      <c r="A28" s="175" t="s">
        <v>339</v>
      </c>
      <c r="B28" s="183" t="s">
        <v>340</v>
      </c>
      <c r="C28" s="182">
        <f>14.5-14.5</f>
        <v>0</v>
      </c>
      <c r="D28" s="182">
        <f>14.5-14.5</f>
        <v>0</v>
      </c>
      <c r="E28" s="182">
        <f>14.5-14.5</f>
        <v>0</v>
      </c>
    </row>
    <row r="29" spans="1:5" ht="30" customHeight="1">
      <c r="A29" s="198" t="s">
        <v>341</v>
      </c>
      <c r="B29" s="201" t="s">
        <v>342</v>
      </c>
      <c r="C29" s="200">
        <f>C30+C31+C32+C33+C34+C35</f>
        <v>3210</v>
      </c>
      <c r="D29" s="200">
        <f>D30+D31+D32+D33+D34+D35</f>
        <v>3210</v>
      </c>
      <c r="E29" s="200">
        <f>E30+E31+E32+E33+E34+E35</f>
        <v>3210</v>
      </c>
    </row>
    <row r="30" spans="1:5" ht="60" customHeight="1">
      <c r="A30" s="175" t="s">
        <v>343</v>
      </c>
      <c r="B30" s="179" t="s">
        <v>344</v>
      </c>
      <c r="C30" s="184">
        <v>2500</v>
      </c>
      <c r="D30" s="184">
        <v>2500</v>
      </c>
      <c r="E30" s="184">
        <v>2500</v>
      </c>
    </row>
    <row r="31" spans="1:5" ht="60" customHeight="1" hidden="1">
      <c r="A31" s="175" t="s">
        <v>345</v>
      </c>
      <c r="B31" s="179" t="s">
        <v>346</v>
      </c>
      <c r="C31" s="184">
        <v>0</v>
      </c>
      <c r="D31" s="184">
        <v>0</v>
      </c>
      <c r="E31" s="184">
        <v>0</v>
      </c>
    </row>
    <row r="32" spans="1:5" ht="45" customHeight="1">
      <c r="A32" s="175" t="s">
        <v>347</v>
      </c>
      <c r="B32" s="179" t="s">
        <v>348</v>
      </c>
      <c r="C32" s="184">
        <v>200</v>
      </c>
      <c r="D32" s="184">
        <v>200</v>
      </c>
      <c r="E32" s="184">
        <v>200</v>
      </c>
    </row>
    <row r="33" spans="1:5" ht="30" customHeight="1" hidden="1">
      <c r="A33" s="175" t="s">
        <v>349</v>
      </c>
      <c r="B33" s="179" t="s">
        <v>465</v>
      </c>
      <c r="C33" s="184">
        <v>0</v>
      </c>
      <c r="D33" s="184">
        <v>0</v>
      </c>
      <c r="E33" s="184">
        <v>0</v>
      </c>
    </row>
    <row r="34" spans="1:5" ht="45" customHeight="1">
      <c r="A34" s="175" t="s">
        <v>350</v>
      </c>
      <c r="B34" s="179" t="s">
        <v>351</v>
      </c>
      <c r="C34" s="184">
        <v>10</v>
      </c>
      <c r="D34" s="184">
        <v>10</v>
      </c>
      <c r="E34" s="184">
        <v>10</v>
      </c>
    </row>
    <row r="35" spans="1:5" ht="60" customHeight="1">
      <c r="A35" s="175" t="s">
        <v>352</v>
      </c>
      <c r="B35" s="179" t="s">
        <v>353</v>
      </c>
      <c r="C35" s="184">
        <v>500</v>
      </c>
      <c r="D35" s="184">
        <v>500</v>
      </c>
      <c r="E35" s="184">
        <v>500</v>
      </c>
    </row>
    <row r="36" spans="1:5" ht="30" customHeight="1">
      <c r="A36" s="198" t="s">
        <v>354</v>
      </c>
      <c r="B36" s="201" t="s">
        <v>355</v>
      </c>
      <c r="C36" s="200">
        <f>C37+C38</f>
        <v>710</v>
      </c>
      <c r="D36" s="200">
        <f>D37+D38</f>
        <v>0</v>
      </c>
      <c r="E36" s="200">
        <f>E37+E38</f>
        <v>0</v>
      </c>
    </row>
    <row r="37" spans="1:5" ht="30" customHeight="1">
      <c r="A37" s="185" t="s">
        <v>356</v>
      </c>
      <c r="B37" s="138" t="s">
        <v>357</v>
      </c>
      <c r="C37" s="184">
        <v>10</v>
      </c>
      <c r="D37" s="184">
        <v>0</v>
      </c>
      <c r="E37" s="184">
        <v>0</v>
      </c>
    </row>
    <row r="38" spans="1:5" ht="15" customHeight="1">
      <c r="A38" s="185" t="s">
        <v>358</v>
      </c>
      <c r="B38" s="138" t="s">
        <v>359</v>
      </c>
      <c r="C38" s="184">
        <v>700</v>
      </c>
      <c r="D38" s="184">
        <v>0</v>
      </c>
      <c r="E38" s="184">
        <v>0</v>
      </c>
    </row>
    <row r="39" spans="1:5" ht="15" customHeight="1">
      <c r="A39" s="198" t="s">
        <v>360</v>
      </c>
      <c r="B39" s="201" t="s">
        <v>361</v>
      </c>
      <c r="C39" s="200">
        <f>C40+C41+C42</f>
        <v>10000</v>
      </c>
      <c r="D39" s="200">
        <f>D40+D41+D42</f>
        <v>0</v>
      </c>
      <c r="E39" s="200">
        <f>E40+E41+E42</f>
        <v>0</v>
      </c>
    </row>
    <row r="40" spans="1:5" ht="75" customHeight="1">
      <c r="A40" s="185" t="s">
        <v>362</v>
      </c>
      <c r="B40" s="186" t="s">
        <v>363</v>
      </c>
      <c r="C40" s="184">
        <v>2000</v>
      </c>
      <c r="D40" s="184">
        <v>0</v>
      </c>
      <c r="E40" s="184">
        <v>0</v>
      </c>
    </row>
    <row r="41" spans="1:5" ht="45" customHeight="1">
      <c r="A41" s="175" t="s">
        <v>364</v>
      </c>
      <c r="B41" s="179" t="s">
        <v>365</v>
      </c>
      <c r="C41" s="184">
        <v>4000</v>
      </c>
      <c r="D41" s="184">
        <v>0</v>
      </c>
      <c r="E41" s="184">
        <v>0</v>
      </c>
    </row>
    <row r="42" spans="1:5" ht="45" customHeight="1">
      <c r="A42" s="175" t="s">
        <v>366</v>
      </c>
      <c r="B42" s="179" t="s">
        <v>367</v>
      </c>
      <c r="C42" s="184">
        <v>4000</v>
      </c>
      <c r="D42" s="184">
        <v>0</v>
      </c>
      <c r="E42" s="184">
        <v>0</v>
      </c>
    </row>
    <row r="43" spans="1:5" ht="15" customHeight="1" hidden="1">
      <c r="A43" s="198" t="s">
        <v>391</v>
      </c>
      <c r="B43" s="202" t="s">
        <v>392</v>
      </c>
      <c r="C43" s="200">
        <f>C44</f>
        <v>0</v>
      </c>
      <c r="D43" s="200">
        <f>D44</f>
        <v>0</v>
      </c>
      <c r="E43" s="200">
        <f>E44</f>
        <v>0</v>
      </c>
    </row>
    <row r="44" spans="1:5" ht="30" customHeight="1" hidden="1">
      <c r="A44" s="175" t="s">
        <v>393</v>
      </c>
      <c r="B44" s="179" t="s">
        <v>394</v>
      </c>
      <c r="C44" s="184">
        <v>0</v>
      </c>
      <c r="D44" s="184">
        <v>0</v>
      </c>
      <c r="E44" s="184">
        <v>0</v>
      </c>
    </row>
    <row r="45" spans="1:8" ht="15" customHeight="1">
      <c r="A45" s="192" t="s">
        <v>368</v>
      </c>
      <c r="B45" s="191" t="s">
        <v>369</v>
      </c>
      <c r="C45" s="193">
        <f>C46+C65</f>
        <v>34225.9</v>
      </c>
      <c r="D45" s="193">
        <f>D46+D65</f>
        <v>35946.1</v>
      </c>
      <c r="E45" s="193">
        <f>E46+E65</f>
        <v>37151.3</v>
      </c>
      <c r="H45" s="140"/>
    </row>
    <row r="46" spans="1:5" ht="30" customHeight="1">
      <c r="A46" s="194" t="s">
        <v>372</v>
      </c>
      <c r="B46" s="195" t="s">
        <v>373</v>
      </c>
      <c r="C46" s="196">
        <f>C47+C49+C60+C63</f>
        <v>34215.9</v>
      </c>
      <c r="D46" s="196">
        <f>D47+D49+D60+D63</f>
        <v>35936.1</v>
      </c>
      <c r="E46" s="196">
        <f>E47+E49+E60+E63</f>
        <v>37141.3</v>
      </c>
    </row>
    <row r="47" spans="1:5" ht="15" customHeight="1">
      <c r="A47" s="189" t="s">
        <v>412</v>
      </c>
      <c r="B47" s="197" t="s">
        <v>411</v>
      </c>
      <c r="C47" s="190">
        <f>C48</f>
        <v>29429.2</v>
      </c>
      <c r="D47" s="190">
        <f>D48</f>
        <v>31130.8</v>
      </c>
      <c r="E47" s="190">
        <f>E48</f>
        <v>32847.1</v>
      </c>
    </row>
    <row r="48" spans="1:5" ht="30" customHeight="1">
      <c r="A48" s="178" t="s">
        <v>374</v>
      </c>
      <c r="B48" s="179" t="s">
        <v>375</v>
      </c>
      <c r="C48" s="176">
        <f>24520.7+4908.5</f>
        <v>29429.2</v>
      </c>
      <c r="D48" s="176">
        <f>25814.8+5316</f>
        <v>31130.8</v>
      </c>
      <c r="E48" s="176">
        <f>27119.3+5727.8</f>
        <v>32847.1</v>
      </c>
    </row>
    <row r="49" spans="1:5" ht="30" customHeight="1">
      <c r="A49" s="189" t="s">
        <v>376</v>
      </c>
      <c r="B49" s="197" t="s">
        <v>413</v>
      </c>
      <c r="C49" s="190">
        <f>C50+C51+C52+C53+C54+C58+C59</f>
        <v>4292.200000000001</v>
      </c>
      <c r="D49" s="190">
        <f>D50+D51+D52+D53+D54+D58+D59</f>
        <v>4292.200000000001</v>
      </c>
      <c r="E49" s="190">
        <f>E50+E51+E52+E53+E54+E58+E59</f>
        <v>4292.200000000001</v>
      </c>
    </row>
    <row r="50" spans="1:5" ht="60" customHeight="1" hidden="1">
      <c r="A50" s="178" t="s">
        <v>377</v>
      </c>
      <c r="B50" s="179" t="s">
        <v>414</v>
      </c>
      <c r="C50" s="176">
        <v>0</v>
      </c>
      <c r="D50" s="176">
        <v>0</v>
      </c>
      <c r="E50" s="176">
        <v>0</v>
      </c>
    </row>
    <row r="51" spans="1:5" ht="60" customHeight="1" hidden="1">
      <c r="A51" s="178" t="s">
        <v>377</v>
      </c>
      <c r="B51" s="180" t="s">
        <v>438</v>
      </c>
      <c r="C51" s="176">
        <v>0</v>
      </c>
      <c r="D51" s="176">
        <v>0</v>
      </c>
      <c r="E51" s="176">
        <v>0</v>
      </c>
    </row>
    <row r="52" spans="1:5" ht="75" customHeight="1">
      <c r="A52" s="181" t="s">
        <v>378</v>
      </c>
      <c r="B52" s="180" t="s">
        <v>401</v>
      </c>
      <c r="C52" s="176">
        <v>1991.4</v>
      </c>
      <c r="D52" s="176">
        <v>1991.4</v>
      </c>
      <c r="E52" s="176">
        <v>1991.4</v>
      </c>
    </row>
    <row r="53" spans="1:5" ht="60" customHeight="1" hidden="1">
      <c r="A53" s="181" t="s">
        <v>379</v>
      </c>
      <c r="B53" s="180" t="s">
        <v>451</v>
      </c>
      <c r="C53" s="176">
        <v>0</v>
      </c>
      <c r="D53" s="176">
        <v>0</v>
      </c>
      <c r="E53" s="176">
        <v>0</v>
      </c>
    </row>
    <row r="54" spans="1:5" ht="45" customHeight="1">
      <c r="A54" s="181" t="s">
        <v>379</v>
      </c>
      <c r="B54" s="180" t="s">
        <v>415</v>
      </c>
      <c r="C54" s="176">
        <v>2300.8</v>
      </c>
      <c r="D54" s="176">
        <v>2300.8</v>
      </c>
      <c r="E54" s="176">
        <v>2300.8</v>
      </c>
    </row>
    <row r="55" spans="1:5" ht="60" customHeight="1" hidden="1">
      <c r="A55" s="181" t="s">
        <v>379</v>
      </c>
      <c r="B55" s="180" t="s">
        <v>444</v>
      </c>
      <c r="C55" s="176">
        <v>0</v>
      </c>
      <c r="D55" s="176">
        <v>0</v>
      </c>
      <c r="E55" s="176">
        <v>0</v>
      </c>
    </row>
    <row r="56" spans="1:5" ht="30" customHeight="1" hidden="1">
      <c r="A56" s="181" t="s">
        <v>379</v>
      </c>
      <c r="B56" s="180" t="s">
        <v>445</v>
      </c>
      <c r="C56" s="176">
        <v>0</v>
      </c>
      <c r="D56" s="176">
        <v>0</v>
      </c>
      <c r="E56" s="176">
        <v>0</v>
      </c>
    </row>
    <row r="57" spans="1:5" ht="75" customHeight="1" hidden="1">
      <c r="A57" s="181" t="s">
        <v>379</v>
      </c>
      <c r="B57" s="180" t="s">
        <v>454</v>
      </c>
      <c r="C57" s="176">
        <v>0</v>
      </c>
      <c r="D57" s="176">
        <v>0</v>
      </c>
      <c r="E57" s="176">
        <v>0</v>
      </c>
    </row>
    <row r="58" spans="1:5" ht="45" customHeight="1" hidden="1">
      <c r="A58" s="181" t="s">
        <v>379</v>
      </c>
      <c r="B58" s="180" t="s">
        <v>452</v>
      </c>
      <c r="C58" s="176">
        <v>0</v>
      </c>
      <c r="D58" s="176">
        <v>0</v>
      </c>
      <c r="E58" s="176">
        <v>0</v>
      </c>
    </row>
    <row r="59" spans="1:5" ht="45" customHeight="1" hidden="1">
      <c r="A59" s="181" t="s">
        <v>379</v>
      </c>
      <c r="B59" s="180" t="s">
        <v>453</v>
      </c>
      <c r="C59" s="176">
        <v>0</v>
      </c>
      <c r="D59" s="176">
        <v>0</v>
      </c>
      <c r="E59" s="176">
        <v>0</v>
      </c>
    </row>
    <row r="60" spans="1:5" ht="15" customHeight="1">
      <c r="A60" s="189" t="s">
        <v>380</v>
      </c>
      <c r="B60" s="197" t="s">
        <v>416</v>
      </c>
      <c r="C60" s="190">
        <f>C62+C61</f>
        <v>494.5</v>
      </c>
      <c r="D60" s="190">
        <f>D62+D61</f>
        <v>513.1</v>
      </c>
      <c r="E60" s="190">
        <f>E62+E61</f>
        <v>2</v>
      </c>
    </row>
    <row r="61" spans="1:5" ht="60" customHeight="1">
      <c r="A61" s="178" t="s">
        <v>383</v>
      </c>
      <c r="B61" s="179" t="s">
        <v>443</v>
      </c>
      <c r="C61" s="176">
        <v>2</v>
      </c>
      <c r="D61" s="176">
        <v>2</v>
      </c>
      <c r="E61" s="176">
        <v>2</v>
      </c>
    </row>
    <row r="62" spans="1:5" ht="30" customHeight="1">
      <c r="A62" s="178" t="s">
        <v>381</v>
      </c>
      <c r="B62" s="179" t="s">
        <v>382</v>
      </c>
      <c r="C62" s="176">
        <v>492.5</v>
      </c>
      <c r="D62" s="176">
        <v>511.1</v>
      </c>
      <c r="E62" s="176">
        <v>0</v>
      </c>
    </row>
    <row r="63" spans="1:5" ht="15" customHeight="1" hidden="1">
      <c r="A63" s="189" t="s">
        <v>384</v>
      </c>
      <c r="B63" s="197" t="s">
        <v>239</v>
      </c>
      <c r="C63" s="190">
        <f>C64</f>
        <v>0</v>
      </c>
      <c r="D63" s="190">
        <f>D64</f>
        <v>0</v>
      </c>
      <c r="E63" s="190">
        <f>E64</f>
        <v>0</v>
      </c>
    </row>
    <row r="64" spans="1:5" ht="45" customHeight="1" hidden="1">
      <c r="A64" s="178" t="s">
        <v>385</v>
      </c>
      <c r="B64" s="179" t="s">
        <v>386</v>
      </c>
      <c r="C64" s="177">
        <v>0</v>
      </c>
      <c r="D64" s="177">
        <v>0</v>
      </c>
      <c r="E64" s="177">
        <v>0</v>
      </c>
    </row>
    <row r="65" spans="1:5" ht="15" customHeight="1">
      <c r="A65" s="194" t="s">
        <v>387</v>
      </c>
      <c r="B65" s="195" t="s">
        <v>388</v>
      </c>
      <c r="C65" s="196">
        <f>C66</f>
        <v>10</v>
      </c>
      <c r="D65" s="196">
        <f>D66</f>
        <v>10</v>
      </c>
      <c r="E65" s="196">
        <f>E66</f>
        <v>10</v>
      </c>
    </row>
    <row r="66" spans="1:5" ht="15" customHeight="1">
      <c r="A66" s="178" t="s">
        <v>389</v>
      </c>
      <c r="B66" s="179" t="s">
        <v>390</v>
      </c>
      <c r="C66" s="176">
        <v>10</v>
      </c>
      <c r="D66" s="176">
        <v>10</v>
      </c>
      <c r="E66" s="176">
        <v>10</v>
      </c>
    </row>
    <row r="67" spans="1:5" ht="15" customHeight="1">
      <c r="A67" s="424" t="s">
        <v>370</v>
      </c>
      <c r="B67" s="424"/>
      <c r="C67" s="203">
        <f>C17+C45</f>
        <v>81883.9</v>
      </c>
      <c r="D67" s="203">
        <f>D17+D45</f>
        <v>74062.1</v>
      </c>
      <c r="E67" s="203">
        <f>E17+E45</f>
        <v>76483.3</v>
      </c>
    </row>
    <row r="68" spans="3:5" ht="12.75">
      <c r="C68" s="137"/>
      <c r="D68" s="137"/>
      <c r="E68" s="137"/>
    </row>
    <row r="69" spans="3:5" ht="12.75">
      <c r="C69" s="141"/>
      <c r="D69" s="141"/>
      <c r="E69" s="141"/>
    </row>
    <row r="70" spans="3:5" ht="12.75">
      <c r="C70" s="137"/>
      <c r="D70" s="137"/>
      <c r="E70" s="137"/>
    </row>
    <row r="71" spans="3:5" ht="12.75">
      <c r="C71" s="137"/>
      <c r="D71" s="137"/>
      <c r="E71" s="137"/>
    </row>
    <row r="72" spans="2:5" ht="12.75">
      <c r="B72" s="139"/>
      <c r="C72" s="137"/>
      <c r="D72" s="137"/>
      <c r="E72" s="137"/>
    </row>
    <row r="73" spans="3:5" ht="12.75">
      <c r="C73" s="137"/>
      <c r="D73" s="137"/>
      <c r="E73" s="137"/>
    </row>
  </sheetData>
  <sheetProtection/>
  <mergeCells count="12">
    <mergeCell ref="A11:E11"/>
    <mergeCell ref="A13:A15"/>
    <mergeCell ref="B13:B15"/>
    <mergeCell ref="C13:E14"/>
    <mergeCell ref="A67:B67"/>
    <mergeCell ref="A10:E10"/>
    <mergeCell ref="A1:E1"/>
    <mergeCell ref="A2:E2"/>
    <mergeCell ref="A3:E3"/>
    <mergeCell ref="A4:E4"/>
    <mergeCell ref="A5:E5"/>
    <mergeCell ref="A9:E9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04" customWidth="1"/>
    <col min="2" max="2" width="43.7109375" style="204" customWidth="1"/>
    <col min="3" max="5" width="11.7109375" style="204" customWidth="1"/>
    <col min="6" max="16384" width="9.140625" style="204" customWidth="1"/>
  </cols>
  <sheetData>
    <row r="1" spans="3:5" ht="15" customHeight="1">
      <c r="C1" s="205"/>
      <c r="D1" s="205"/>
      <c r="E1" s="1" t="s">
        <v>315</v>
      </c>
    </row>
    <row r="2" spans="3:5" ht="15" customHeight="1">
      <c r="C2" s="205"/>
      <c r="D2" s="205"/>
      <c r="E2" s="1" t="s">
        <v>44</v>
      </c>
    </row>
    <row r="3" spans="3:5" ht="15" customHeight="1">
      <c r="C3" s="205"/>
      <c r="D3" s="205"/>
      <c r="E3" s="1" t="s">
        <v>45</v>
      </c>
    </row>
    <row r="4" spans="3:5" ht="15" customHeight="1">
      <c r="C4" s="205"/>
      <c r="D4" s="205"/>
      <c r="E4" s="1" t="s">
        <v>46</v>
      </c>
    </row>
    <row r="5" spans="3:5" ht="15" customHeight="1">
      <c r="C5" s="412" t="s">
        <v>459</v>
      </c>
      <c r="D5" s="425"/>
      <c r="E5" s="425"/>
    </row>
    <row r="6" spans="3:5" ht="15" customHeight="1">
      <c r="C6" s="166"/>
      <c r="D6" s="206"/>
      <c r="E6" s="206"/>
    </row>
    <row r="7" spans="3:5" ht="15" customHeight="1">
      <c r="C7" s="166"/>
      <c r="D7" s="206"/>
      <c r="E7" s="206"/>
    </row>
    <row r="8" ht="15" customHeight="1">
      <c r="E8" s="207" t="s">
        <v>48</v>
      </c>
    </row>
    <row r="9" spans="1:5" ht="15" customHeight="1">
      <c r="A9" s="413" t="s">
        <v>466</v>
      </c>
      <c r="B9" s="413"/>
      <c r="C9" s="413"/>
      <c r="D9" s="413"/>
      <c r="E9" s="413"/>
    </row>
    <row r="10" spans="1:5" ht="15" customHeight="1">
      <c r="A10" s="413" t="s">
        <v>467</v>
      </c>
      <c r="B10" s="413"/>
      <c r="C10" s="413"/>
      <c r="D10" s="413"/>
      <c r="E10" s="413"/>
    </row>
    <row r="11" spans="1:5" ht="15" customHeight="1">
      <c r="A11" s="413" t="s">
        <v>46</v>
      </c>
      <c r="B11" s="413"/>
      <c r="C11" s="413"/>
      <c r="D11" s="413"/>
      <c r="E11" s="413"/>
    </row>
    <row r="12" spans="1:5" ht="15" customHeight="1">
      <c r="A12" s="413" t="s">
        <v>468</v>
      </c>
      <c r="B12" s="413"/>
      <c r="C12" s="413"/>
      <c r="D12" s="413"/>
      <c r="E12" s="413"/>
    </row>
    <row r="13" spans="1:5" ht="15" customHeight="1">
      <c r="A13" s="413" t="s">
        <v>472</v>
      </c>
      <c r="B13" s="413"/>
      <c r="C13" s="413"/>
      <c r="D13" s="413"/>
      <c r="E13" s="413"/>
    </row>
    <row r="14" spans="1:5" ht="15" customHeight="1">
      <c r="A14" s="205"/>
      <c r="B14" s="208"/>
      <c r="C14" s="208"/>
      <c r="D14" s="208"/>
      <c r="E14" s="205"/>
    </row>
    <row r="15" spans="1:5" s="167" customFormat="1" ht="30" customHeight="1">
      <c r="A15" s="215" t="s">
        <v>49</v>
      </c>
      <c r="B15" s="426" t="s">
        <v>469</v>
      </c>
      <c r="C15" s="427"/>
      <c r="D15" s="428"/>
      <c r="E15" s="216" t="s">
        <v>470</v>
      </c>
    </row>
    <row r="16" spans="1:5" s="167" customFormat="1" ht="15" customHeight="1">
      <c r="A16" s="215">
        <v>1</v>
      </c>
      <c r="B16" s="426">
        <v>2</v>
      </c>
      <c r="C16" s="429"/>
      <c r="D16" s="430"/>
      <c r="E16" s="216">
        <v>3</v>
      </c>
    </row>
    <row r="17" spans="1:5" ht="45" customHeight="1">
      <c r="A17" s="213">
        <v>1</v>
      </c>
      <c r="B17" s="433" t="s">
        <v>235</v>
      </c>
      <c r="C17" s="434"/>
      <c r="D17" s="435"/>
      <c r="E17" s="209">
        <v>323.3</v>
      </c>
    </row>
    <row r="18" spans="1:5" ht="45" customHeight="1">
      <c r="A18" s="213">
        <v>2</v>
      </c>
      <c r="B18" s="433" t="s">
        <v>243</v>
      </c>
      <c r="C18" s="434"/>
      <c r="D18" s="435"/>
      <c r="E18" s="209">
        <v>27.2</v>
      </c>
    </row>
    <row r="19" spans="1:5" ht="45" customHeight="1">
      <c r="A19" s="213">
        <v>3</v>
      </c>
      <c r="B19" s="433" t="s">
        <v>245</v>
      </c>
      <c r="C19" s="434"/>
      <c r="D19" s="435"/>
      <c r="E19" s="209">
        <v>257.925</v>
      </c>
    </row>
    <row r="20" spans="1:5" ht="15" customHeight="1">
      <c r="A20" s="436" t="s">
        <v>471</v>
      </c>
      <c r="B20" s="437"/>
      <c r="C20" s="438"/>
      <c r="D20" s="439"/>
      <c r="E20" s="214">
        <f>SUM(E17:E19)</f>
        <v>608.425</v>
      </c>
    </row>
    <row r="21" spans="1:256" s="170" customFormat="1" ht="12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spans="1:5" ht="12" customHeight="1">
      <c r="A22" s="210"/>
      <c r="B22" s="431"/>
      <c r="C22" s="431"/>
      <c r="D22" s="431"/>
      <c r="E22" s="431"/>
    </row>
    <row r="23" spans="1:5" ht="12" customHeight="1">
      <c r="A23" s="210"/>
      <c r="B23" s="432"/>
      <c r="C23" s="432"/>
      <c r="D23" s="432"/>
      <c r="E23" s="432"/>
    </row>
    <row r="24" ht="12" customHeight="1">
      <c r="A24" s="211"/>
    </row>
  </sheetData>
  <sheetProtection/>
  <mergeCells count="14">
    <mergeCell ref="B16:D16"/>
    <mergeCell ref="B22:E22"/>
    <mergeCell ref="B23:E23"/>
    <mergeCell ref="B17:D17"/>
    <mergeCell ref="B18:D18"/>
    <mergeCell ref="B19:D19"/>
    <mergeCell ref="A20:D20"/>
    <mergeCell ref="C5:E5"/>
    <mergeCell ref="A9:E9"/>
    <mergeCell ref="A10:E10"/>
    <mergeCell ref="A12:E12"/>
    <mergeCell ref="A13:E13"/>
    <mergeCell ref="B15:D15"/>
    <mergeCell ref="A11:E1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7109375" style="217" customWidth="1"/>
    <col min="2" max="2" width="20.7109375" style="217" customWidth="1"/>
    <col min="3" max="3" width="68.140625" style="219" customWidth="1"/>
    <col min="4" max="4" width="15.28125" style="219" customWidth="1"/>
    <col min="5" max="16384" width="9.140625" style="219" customWidth="1"/>
  </cols>
  <sheetData>
    <row r="1" spans="3:4" ht="15" customHeight="1">
      <c r="C1" s="1" t="s">
        <v>542</v>
      </c>
      <c r="D1" s="218"/>
    </row>
    <row r="2" spans="3:4" ht="15" customHeight="1">
      <c r="C2" s="1" t="s">
        <v>44</v>
      </c>
      <c r="D2" s="218"/>
    </row>
    <row r="3" spans="3:4" ht="15" customHeight="1">
      <c r="C3" s="1" t="s">
        <v>45</v>
      </c>
      <c r="D3" s="218"/>
    </row>
    <row r="4" spans="3:4" ht="15" customHeight="1">
      <c r="C4" s="1" t="s">
        <v>46</v>
      </c>
      <c r="D4" s="218"/>
    </row>
    <row r="5" ht="15" customHeight="1">
      <c r="C5" s="1" t="s">
        <v>459</v>
      </c>
    </row>
    <row r="6" ht="15" customHeight="1">
      <c r="C6" s="1"/>
    </row>
    <row r="7" ht="15" customHeight="1">
      <c r="C7" s="1"/>
    </row>
    <row r="8" ht="15" customHeight="1">
      <c r="C8" s="166"/>
    </row>
    <row r="9" spans="1:4" ht="15" customHeight="1">
      <c r="A9" s="440" t="s">
        <v>544</v>
      </c>
      <c r="B9" s="440"/>
      <c r="C9" s="440"/>
      <c r="D9" s="220"/>
    </row>
    <row r="10" spans="1:4" ht="15" customHeight="1">
      <c r="A10" s="440" t="s">
        <v>545</v>
      </c>
      <c r="B10" s="440"/>
      <c r="C10" s="440"/>
      <c r="D10" s="220"/>
    </row>
    <row r="11" spans="1:4" ht="15" customHeight="1">
      <c r="A11" s="221"/>
      <c r="B11" s="221"/>
      <c r="C11" s="221"/>
      <c r="D11" s="220"/>
    </row>
    <row r="12" spans="1:3" ht="15" customHeight="1">
      <c r="A12" s="441" t="s">
        <v>473</v>
      </c>
      <c r="B12" s="441"/>
      <c r="C12" s="442" t="s">
        <v>474</v>
      </c>
    </row>
    <row r="13" spans="1:3" s="222" customFormat="1" ht="45" customHeight="1">
      <c r="A13" s="223" t="s">
        <v>541</v>
      </c>
      <c r="B13" s="223" t="s">
        <v>475</v>
      </c>
      <c r="C13" s="442"/>
    </row>
    <row r="14" spans="1:3" s="222" customFormat="1" ht="15" customHeight="1">
      <c r="A14" s="223" t="s">
        <v>50</v>
      </c>
      <c r="B14" s="223" t="s">
        <v>51</v>
      </c>
      <c r="C14" s="224">
        <v>3</v>
      </c>
    </row>
    <row r="15" spans="1:3" s="222" customFormat="1" ht="15" customHeight="1">
      <c r="A15" s="230" t="s">
        <v>52</v>
      </c>
      <c r="B15" s="443" t="s">
        <v>53</v>
      </c>
      <c r="C15" s="443"/>
    </row>
    <row r="16" spans="1:3" s="226" customFormat="1" ht="60" customHeight="1">
      <c r="A16" s="231" t="s">
        <v>52</v>
      </c>
      <c r="B16" s="231" t="s">
        <v>476</v>
      </c>
      <c r="C16" s="225" t="s">
        <v>477</v>
      </c>
    </row>
    <row r="17" spans="1:3" s="226" customFormat="1" ht="60" customHeight="1">
      <c r="A17" s="231" t="s">
        <v>52</v>
      </c>
      <c r="B17" s="231" t="s">
        <v>343</v>
      </c>
      <c r="C17" s="54" t="s">
        <v>344</v>
      </c>
    </row>
    <row r="18" spans="1:3" s="226" customFormat="1" ht="60" customHeight="1">
      <c r="A18" s="231" t="s">
        <v>52</v>
      </c>
      <c r="B18" s="231" t="s">
        <v>345</v>
      </c>
      <c r="C18" s="54" t="s">
        <v>346</v>
      </c>
    </row>
    <row r="19" spans="1:3" s="226" customFormat="1" ht="45" customHeight="1">
      <c r="A19" s="231" t="s">
        <v>52</v>
      </c>
      <c r="B19" s="231" t="s">
        <v>347</v>
      </c>
      <c r="C19" s="54" t="s">
        <v>348</v>
      </c>
    </row>
    <row r="20" spans="1:3" s="226" customFormat="1" ht="30" customHeight="1">
      <c r="A20" s="231" t="s">
        <v>52</v>
      </c>
      <c r="B20" s="232" t="s">
        <v>349</v>
      </c>
      <c r="C20" s="54" t="s">
        <v>465</v>
      </c>
    </row>
    <row r="21" spans="1:3" ht="60" customHeight="1">
      <c r="A21" s="231" t="s">
        <v>52</v>
      </c>
      <c r="B21" s="231" t="s">
        <v>352</v>
      </c>
      <c r="C21" s="54" t="s">
        <v>353</v>
      </c>
    </row>
    <row r="22" spans="1:3" ht="45" customHeight="1">
      <c r="A22" s="231" t="s">
        <v>52</v>
      </c>
      <c r="B22" s="232" t="s">
        <v>350</v>
      </c>
      <c r="C22" s="54" t="s">
        <v>351</v>
      </c>
    </row>
    <row r="23" spans="1:3" ht="30" customHeight="1">
      <c r="A23" s="231" t="s">
        <v>52</v>
      </c>
      <c r="B23" s="231" t="s">
        <v>356</v>
      </c>
      <c r="C23" s="225" t="s">
        <v>357</v>
      </c>
    </row>
    <row r="24" spans="1:3" ht="15" customHeight="1">
      <c r="A24" s="231" t="s">
        <v>52</v>
      </c>
      <c r="B24" s="231" t="s">
        <v>358</v>
      </c>
      <c r="C24" s="225" t="s">
        <v>478</v>
      </c>
    </row>
    <row r="25" spans="1:3" ht="15" customHeight="1">
      <c r="A25" s="231" t="s">
        <v>52</v>
      </c>
      <c r="B25" s="231" t="s">
        <v>479</v>
      </c>
      <c r="C25" s="225" t="s">
        <v>480</v>
      </c>
    </row>
    <row r="26" spans="1:3" ht="60" customHeight="1">
      <c r="A26" s="231" t="s">
        <v>52</v>
      </c>
      <c r="B26" s="231" t="s">
        <v>481</v>
      </c>
      <c r="C26" s="225" t="s">
        <v>482</v>
      </c>
    </row>
    <row r="27" spans="1:3" ht="60" customHeight="1">
      <c r="A27" s="231" t="s">
        <v>52</v>
      </c>
      <c r="B27" s="231" t="s">
        <v>362</v>
      </c>
      <c r="C27" s="225" t="s">
        <v>363</v>
      </c>
    </row>
    <row r="28" spans="1:3" ht="60" customHeight="1">
      <c r="A28" s="231" t="s">
        <v>52</v>
      </c>
      <c r="B28" s="231" t="s">
        <v>483</v>
      </c>
      <c r="C28" s="225" t="s">
        <v>484</v>
      </c>
    </row>
    <row r="29" spans="1:3" ht="75" customHeight="1">
      <c r="A29" s="231" t="s">
        <v>52</v>
      </c>
      <c r="B29" s="231" t="s">
        <v>485</v>
      </c>
      <c r="C29" s="225" t="s">
        <v>486</v>
      </c>
    </row>
    <row r="30" spans="1:3" ht="30" customHeight="1">
      <c r="A30" s="231" t="s">
        <v>52</v>
      </c>
      <c r="B30" s="231" t="s">
        <v>487</v>
      </c>
      <c r="C30" s="225" t="s">
        <v>488</v>
      </c>
    </row>
    <row r="31" spans="1:3" ht="30" customHeight="1">
      <c r="A31" s="231" t="s">
        <v>52</v>
      </c>
      <c r="B31" s="231" t="s">
        <v>364</v>
      </c>
      <c r="C31" s="225" t="s">
        <v>365</v>
      </c>
    </row>
    <row r="32" spans="1:3" ht="45" customHeight="1">
      <c r="A32" s="231" t="s">
        <v>52</v>
      </c>
      <c r="B32" s="231" t="s">
        <v>366</v>
      </c>
      <c r="C32" s="225" t="s">
        <v>367</v>
      </c>
    </row>
    <row r="33" spans="1:3" ht="30" customHeight="1">
      <c r="A33" s="231" t="s">
        <v>52</v>
      </c>
      <c r="B33" s="231" t="s">
        <v>489</v>
      </c>
      <c r="C33" s="225" t="s">
        <v>490</v>
      </c>
    </row>
    <row r="34" spans="1:3" ht="60" customHeight="1">
      <c r="A34" s="231" t="s">
        <v>52</v>
      </c>
      <c r="B34" s="231" t="s">
        <v>491</v>
      </c>
      <c r="C34" s="225" t="s">
        <v>492</v>
      </c>
    </row>
    <row r="35" spans="1:3" ht="45" customHeight="1">
      <c r="A35" s="231" t="s">
        <v>52</v>
      </c>
      <c r="B35" s="231" t="s">
        <v>493</v>
      </c>
      <c r="C35" s="225" t="s">
        <v>494</v>
      </c>
    </row>
    <row r="36" spans="1:3" ht="60" customHeight="1">
      <c r="A36" s="231" t="s">
        <v>52</v>
      </c>
      <c r="B36" s="231" t="s">
        <v>495</v>
      </c>
      <c r="C36" s="225" t="s">
        <v>496</v>
      </c>
    </row>
    <row r="37" spans="1:3" ht="30" customHeight="1">
      <c r="A37" s="231" t="s">
        <v>52</v>
      </c>
      <c r="B37" s="231" t="s">
        <v>393</v>
      </c>
      <c r="C37" s="225" t="s">
        <v>394</v>
      </c>
    </row>
    <row r="38" spans="1:3" ht="15" customHeight="1">
      <c r="A38" s="231" t="s">
        <v>52</v>
      </c>
      <c r="B38" s="231" t="s">
        <v>497</v>
      </c>
      <c r="C38" s="225" t="s">
        <v>498</v>
      </c>
    </row>
    <row r="39" spans="1:3" ht="15" customHeight="1">
      <c r="A39" s="231" t="s">
        <v>52</v>
      </c>
      <c r="B39" s="231" t="s">
        <v>499</v>
      </c>
      <c r="C39" s="225" t="s">
        <v>500</v>
      </c>
    </row>
    <row r="40" spans="1:3" ht="30" customHeight="1">
      <c r="A40" s="231" t="s">
        <v>52</v>
      </c>
      <c r="B40" s="231" t="s">
        <v>374</v>
      </c>
      <c r="C40" s="225" t="s">
        <v>375</v>
      </c>
    </row>
    <row r="41" spans="1:3" ht="30" customHeight="1">
      <c r="A41" s="231" t="s">
        <v>52</v>
      </c>
      <c r="B41" s="231" t="s">
        <v>501</v>
      </c>
      <c r="C41" s="225" t="s">
        <v>502</v>
      </c>
    </row>
    <row r="42" spans="1:3" ht="45" customHeight="1">
      <c r="A42" s="231" t="s">
        <v>52</v>
      </c>
      <c r="B42" s="227" t="s">
        <v>503</v>
      </c>
      <c r="C42" s="228" t="s">
        <v>504</v>
      </c>
    </row>
    <row r="43" spans="1:3" ht="30" customHeight="1">
      <c r="A43" s="231" t="s">
        <v>52</v>
      </c>
      <c r="B43" s="231" t="s">
        <v>377</v>
      </c>
      <c r="C43" s="225" t="s">
        <v>505</v>
      </c>
    </row>
    <row r="44" spans="1:3" ht="45" customHeight="1">
      <c r="A44" s="231" t="s">
        <v>52</v>
      </c>
      <c r="B44" s="227" t="s">
        <v>506</v>
      </c>
      <c r="C44" s="228" t="s">
        <v>507</v>
      </c>
    </row>
    <row r="45" spans="1:3" ht="60" customHeight="1">
      <c r="A45" s="231" t="s">
        <v>52</v>
      </c>
      <c r="B45" s="231" t="s">
        <v>378</v>
      </c>
      <c r="C45" s="225" t="s">
        <v>508</v>
      </c>
    </row>
    <row r="46" spans="1:3" ht="60" customHeight="1">
      <c r="A46" s="231" t="s">
        <v>52</v>
      </c>
      <c r="B46" s="227" t="s">
        <v>509</v>
      </c>
      <c r="C46" s="225" t="s">
        <v>510</v>
      </c>
    </row>
    <row r="47" spans="1:3" ht="90" customHeight="1">
      <c r="A47" s="231" t="s">
        <v>52</v>
      </c>
      <c r="B47" s="227" t="s">
        <v>511</v>
      </c>
      <c r="C47" s="228" t="s">
        <v>512</v>
      </c>
    </row>
    <row r="48" spans="1:3" ht="30" customHeight="1">
      <c r="A48" s="231" t="s">
        <v>52</v>
      </c>
      <c r="B48" s="227" t="s">
        <v>513</v>
      </c>
      <c r="C48" s="228" t="s">
        <v>514</v>
      </c>
    </row>
    <row r="49" spans="1:3" ht="60" customHeight="1">
      <c r="A49" s="231" t="s">
        <v>52</v>
      </c>
      <c r="B49" s="227" t="s">
        <v>515</v>
      </c>
      <c r="C49" s="228" t="s">
        <v>516</v>
      </c>
    </row>
    <row r="50" spans="1:3" ht="15" customHeight="1">
      <c r="A50" s="231" t="s">
        <v>52</v>
      </c>
      <c r="B50" s="231" t="s">
        <v>379</v>
      </c>
      <c r="C50" s="225" t="s">
        <v>517</v>
      </c>
    </row>
    <row r="51" spans="1:3" ht="30" customHeight="1">
      <c r="A51" s="231" t="s">
        <v>52</v>
      </c>
      <c r="B51" s="227" t="s">
        <v>381</v>
      </c>
      <c r="C51" s="225" t="s">
        <v>382</v>
      </c>
    </row>
    <row r="52" spans="1:3" ht="30" customHeight="1">
      <c r="A52" s="231" t="s">
        <v>52</v>
      </c>
      <c r="B52" s="227" t="s">
        <v>383</v>
      </c>
      <c r="C52" s="228" t="s">
        <v>518</v>
      </c>
    </row>
    <row r="53" spans="1:3" ht="45" customHeight="1">
      <c r="A53" s="231" t="s">
        <v>52</v>
      </c>
      <c r="B53" s="227" t="s">
        <v>385</v>
      </c>
      <c r="C53" s="228" t="s">
        <v>386</v>
      </c>
    </row>
    <row r="54" spans="1:3" ht="30" customHeight="1">
      <c r="A54" s="231" t="s">
        <v>52</v>
      </c>
      <c r="B54" s="231" t="s">
        <v>519</v>
      </c>
      <c r="C54" s="225" t="s">
        <v>520</v>
      </c>
    </row>
    <row r="55" spans="1:3" ht="60" customHeight="1">
      <c r="A55" s="231" t="s">
        <v>52</v>
      </c>
      <c r="B55" s="232" t="s">
        <v>521</v>
      </c>
      <c r="C55" s="54" t="s">
        <v>522</v>
      </c>
    </row>
    <row r="56" spans="1:3" ht="30" customHeight="1">
      <c r="A56" s="231" t="s">
        <v>52</v>
      </c>
      <c r="B56" s="232" t="s">
        <v>523</v>
      </c>
      <c r="C56" s="54" t="s">
        <v>524</v>
      </c>
    </row>
    <row r="57" spans="1:3" ht="15" customHeight="1">
      <c r="A57" s="231" t="s">
        <v>52</v>
      </c>
      <c r="B57" s="232" t="s">
        <v>389</v>
      </c>
      <c r="C57" s="54" t="s">
        <v>390</v>
      </c>
    </row>
    <row r="58" spans="1:3" ht="75" customHeight="1">
      <c r="A58" s="231" t="s">
        <v>52</v>
      </c>
      <c r="B58" s="231" t="s">
        <v>525</v>
      </c>
      <c r="C58" s="225" t="s">
        <v>526</v>
      </c>
    </row>
    <row r="59" spans="1:4" ht="30" customHeight="1">
      <c r="A59" s="231" t="s">
        <v>52</v>
      </c>
      <c r="B59" s="231" t="s">
        <v>527</v>
      </c>
      <c r="C59" s="225" t="s">
        <v>528</v>
      </c>
      <c r="D59" s="229"/>
    </row>
    <row r="60" spans="1:3" ht="30" customHeight="1">
      <c r="A60" s="231" t="s">
        <v>52</v>
      </c>
      <c r="B60" s="231" t="s">
        <v>529</v>
      </c>
      <c r="C60" s="225" t="s">
        <v>530</v>
      </c>
    </row>
    <row r="61" spans="1:3" ht="30" customHeight="1">
      <c r="A61" s="231" t="s">
        <v>52</v>
      </c>
      <c r="B61" s="231" t="s">
        <v>531</v>
      </c>
      <c r="C61" s="225" t="s">
        <v>532</v>
      </c>
    </row>
    <row r="62" spans="1:3" ht="45" customHeight="1">
      <c r="A62" s="231" t="s">
        <v>52</v>
      </c>
      <c r="B62" s="231" t="s">
        <v>533</v>
      </c>
      <c r="C62" s="225" t="s">
        <v>534</v>
      </c>
    </row>
    <row r="63" spans="1:3" ht="45" customHeight="1">
      <c r="A63" s="231" t="s">
        <v>52</v>
      </c>
      <c r="B63" s="231" t="s">
        <v>535</v>
      </c>
      <c r="C63" s="225" t="s">
        <v>536</v>
      </c>
    </row>
    <row r="64" spans="1:3" ht="45" customHeight="1">
      <c r="A64" s="231" t="s">
        <v>52</v>
      </c>
      <c r="B64" s="231" t="s">
        <v>537</v>
      </c>
      <c r="C64" s="225" t="s">
        <v>538</v>
      </c>
    </row>
    <row r="65" spans="1:3" ht="30" customHeight="1">
      <c r="A65" s="231" t="s">
        <v>52</v>
      </c>
      <c r="B65" s="231" t="s">
        <v>539</v>
      </c>
      <c r="C65" s="225" t="s">
        <v>540</v>
      </c>
    </row>
  </sheetData>
  <sheetProtection/>
  <mergeCells count="5">
    <mergeCell ref="A9:C9"/>
    <mergeCell ref="A12:B12"/>
    <mergeCell ref="C12:C13"/>
    <mergeCell ref="B15:C15"/>
    <mergeCell ref="A10:C10"/>
  </mergeCells>
  <printOptions/>
  <pageMargins left="0.7" right="0.7" top="0.75" bottom="0.75" header="0.3" footer="0.3"/>
  <pageSetup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15.7109375" style="217" customWidth="1"/>
    <col min="2" max="2" width="19.7109375" style="217" customWidth="1"/>
    <col min="3" max="3" width="67.7109375" style="219" customWidth="1"/>
    <col min="4" max="4" width="15.28125" style="219" customWidth="1"/>
    <col min="5" max="16384" width="9.140625" style="219" customWidth="1"/>
  </cols>
  <sheetData>
    <row r="1" spans="3:4" ht="15" customHeight="1">
      <c r="C1" s="1" t="s">
        <v>371</v>
      </c>
      <c r="D1" s="218"/>
    </row>
    <row r="2" spans="3:4" ht="15" customHeight="1">
      <c r="C2" s="1" t="s">
        <v>44</v>
      </c>
      <c r="D2" s="218"/>
    </row>
    <row r="3" spans="3:4" ht="15" customHeight="1">
      <c r="C3" s="1" t="s">
        <v>45</v>
      </c>
      <c r="D3" s="218"/>
    </row>
    <row r="4" spans="3:4" ht="15" customHeight="1">
      <c r="C4" s="1" t="s">
        <v>46</v>
      </c>
      <c r="D4" s="218"/>
    </row>
    <row r="5" ht="15" customHeight="1">
      <c r="C5" s="1" t="s">
        <v>459</v>
      </c>
    </row>
    <row r="6" ht="15" customHeight="1">
      <c r="C6" s="1"/>
    </row>
    <row r="7" ht="15" customHeight="1">
      <c r="C7" s="1"/>
    </row>
    <row r="8" ht="15" customHeight="1">
      <c r="C8" s="166"/>
    </row>
    <row r="9" spans="1:4" ht="45" customHeight="1">
      <c r="A9" s="440" t="s">
        <v>552</v>
      </c>
      <c r="B9" s="440"/>
      <c r="C9" s="440"/>
      <c r="D9" s="220"/>
    </row>
    <row r="10" spans="1:4" ht="15" customHeight="1">
      <c r="A10" s="221"/>
      <c r="B10" s="221"/>
      <c r="C10" s="221"/>
      <c r="D10" s="220"/>
    </row>
    <row r="11" spans="1:3" ht="15" customHeight="1">
      <c r="A11" s="441" t="s">
        <v>473</v>
      </c>
      <c r="B11" s="441"/>
      <c r="C11" s="444" t="s">
        <v>546</v>
      </c>
    </row>
    <row r="12" spans="1:3" s="222" customFormat="1" ht="90" customHeight="1">
      <c r="A12" s="223" t="s">
        <v>547</v>
      </c>
      <c r="B12" s="223" t="s">
        <v>553</v>
      </c>
      <c r="C12" s="445"/>
    </row>
    <row r="13" spans="1:3" s="222" customFormat="1" ht="15" customHeight="1">
      <c r="A13" s="223" t="s">
        <v>50</v>
      </c>
      <c r="B13" s="223" t="s">
        <v>51</v>
      </c>
      <c r="C13" s="224">
        <v>3</v>
      </c>
    </row>
    <row r="14" spans="1:3" s="222" customFormat="1" ht="15" customHeight="1">
      <c r="A14" s="230" t="s">
        <v>52</v>
      </c>
      <c r="B14" s="443" t="s">
        <v>53</v>
      </c>
      <c r="C14" s="443"/>
    </row>
    <row r="15" spans="1:3" s="226" customFormat="1" ht="15" customHeight="1">
      <c r="A15" s="231" t="s">
        <v>52</v>
      </c>
      <c r="B15" s="231" t="s">
        <v>548</v>
      </c>
      <c r="C15" s="54" t="s">
        <v>549</v>
      </c>
    </row>
    <row r="16" spans="1:3" s="226" customFormat="1" ht="15" customHeight="1">
      <c r="A16" s="231" t="s">
        <v>52</v>
      </c>
      <c r="B16" s="231" t="s">
        <v>550</v>
      </c>
      <c r="C16" s="54" t="s">
        <v>551</v>
      </c>
    </row>
    <row r="17" ht="12.75">
      <c r="A17" s="233"/>
    </row>
    <row r="18" spans="1:3" ht="12.75">
      <c r="A18" s="233"/>
      <c r="C18" s="226"/>
    </row>
  </sheetData>
  <sheetProtection/>
  <mergeCells count="4">
    <mergeCell ref="A9:C9"/>
    <mergeCell ref="A11:B11"/>
    <mergeCell ref="C11:C12"/>
    <mergeCell ref="B14:C14"/>
  </mergeCells>
  <printOptions/>
  <pageMargins left="0.7" right="0.7" top="0.75" bottom="0.75" header="0.3" footer="0.3"/>
  <pageSetup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1"/>
  <sheetViews>
    <sheetView view="pageBreakPreview" zoomScale="115" zoomScaleNormal="115" zoomScaleSheetLayoutView="115" zoomScalePageLayoutView="0" workbookViewId="0" topLeftCell="A200">
      <selection activeCell="H211" sqref="H211"/>
    </sheetView>
  </sheetViews>
  <sheetFormatPr defaultColWidth="9.140625" defaultRowHeight="12.75"/>
  <cols>
    <col min="1" max="1" width="3.7109375" style="87" customWidth="1"/>
    <col min="2" max="2" width="58.7109375" style="87" customWidth="1"/>
    <col min="3" max="3" width="12.7109375" style="87" customWidth="1"/>
    <col min="4" max="4" width="6.8515625" style="87" customWidth="1"/>
    <col min="5" max="5" width="9.7109375" style="87" customWidth="1"/>
    <col min="6" max="7" width="17.7109375" style="87" customWidth="1"/>
    <col min="8" max="8" width="17.7109375" style="88" customWidth="1"/>
    <col min="9" max="16384" width="9.140625" style="87" customWidth="1"/>
  </cols>
  <sheetData>
    <row r="1" spans="1:8" ht="15" customHeight="1">
      <c r="A1" s="460" t="s">
        <v>435</v>
      </c>
      <c r="B1" s="461"/>
      <c r="C1" s="461"/>
      <c r="D1" s="461"/>
      <c r="E1" s="461"/>
      <c r="F1" s="461"/>
      <c r="G1" s="461"/>
      <c r="H1" s="461"/>
    </row>
    <row r="2" spans="1:8" ht="15" customHeight="1">
      <c r="A2" s="460" t="s">
        <v>44</v>
      </c>
      <c r="B2" s="461"/>
      <c r="C2" s="461"/>
      <c r="D2" s="461"/>
      <c r="E2" s="461"/>
      <c r="F2" s="461"/>
      <c r="G2" s="461"/>
      <c r="H2" s="461"/>
    </row>
    <row r="3" spans="1:8" ht="15" customHeight="1">
      <c r="A3" s="460" t="s">
        <v>45</v>
      </c>
      <c r="B3" s="461"/>
      <c r="C3" s="461"/>
      <c r="D3" s="461"/>
      <c r="E3" s="461"/>
      <c r="F3" s="461"/>
      <c r="G3" s="461"/>
      <c r="H3" s="461"/>
    </row>
    <row r="4" spans="1:8" ht="15" customHeight="1">
      <c r="A4" s="460" t="s">
        <v>46</v>
      </c>
      <c r="B4" s="461"/>
      <c r="C4" s="461"/>
      <c r="D4" s="461"/>
      <c r="E4" s="461"/>
      <c r="F4" s="461"/>
      <c r="G4" s="461"/>
      <c r="H4" s="461"/>
    </row>
    <row r="5" spans="1:8" ht="15" customHeight="1">
      <c r="A5" s="462" t="s">
        <v>459</v>
      </c>
      <c r="B5" s="461"/>
      <c r="C5" s="461"/>
      <c r="D5" s="461"/>
      <c r="E5" s="461"/>
      <c r="F5" s="461"/>
      <c r="G5" s="461"/>
      <c r="H5" s="461"/>
    </row>
    <row r="6" ht="15" customHeight="1"/>
    <row r="7" ht="15" customHeight="1"/>
    <row r="8" ht="15" customHeight="1"/>
    <row r="9" spans="1:8" ht="15" customHeight="1">
      <c r="A9" s="452" t="s">
        <v>54</v>
      </c>
      <c r="B9" s="452"/>
      <c r="C9" s="452"/>
      <c r="D9" s="452"/>
      <c r="E9" s="452"/>
      <c r="F9" s="452"/>
      <c r="G9" s="452"/>
      <c r="H9" s="452"/>
    </row>
    <row r="10" spans="1:8" ht="15" customHeight="1">
      <c r="A10" s="452" t="s">
        <v>55</v>
      </c>
      <c r="B10" s="452"/>
      <c r="C10" s="452"/>
      <c r="D10" s="452"/>
      <c r="E10" s="452"/>
      <c r="F10" s="452"/>
      <c r="G10" s="452"/>
      <c r="H10" s="452"/>
    </row>
    <row r="11" spans="1:8" ht="15" customHeight="1">
      <c r="A11" s="452" t="s">
        <v>56</v>
      </c>
      <c r="B11" s="452"/>
      <c r="C11" s="452"/>
      <c r="D11" s="452"/>
      <c r="E11" s="452"/>
      <c r="F11" s="452"/>
      <c r="G11" s="452"/>
      <c r="H11" s="452"/>
    </row>
    <row r="12" spans="1:8" ht="15" customHeight="1">
      <c r="A12" s="452" t="s">
        <v>57</v>
      </c>
      <c r="B12" s="452"/>
      <c r="C12" s="452"/>
      <c r="D12" s="452"/>
      <c r="E12" s="452"/>
      <c r="F12" s="452"/>
      <c r="G12" s="452"/>
      <c r="H12" s="452"/>
    </row>
    <row r="13" spans="1:8" ht="15" customHeight="1">
      <c r="A13" s="453" t="s">
        <v>463</v>
      </c>
      <c r="B13" s="453"/>
      <c r="C13" s="453"/>
      <c r="D13" s="453"/>
      <c r="E13" s="453"/>
      <c r="F13" s="453"/>
      <c r="G13" s="453"/>
      <c r="H13" s="453"/>
    </row>
    <row r="14" spans="1:8" ht="15" customHeight="1">
      <c r="A14" s="146"/>
      <c r="B14" s="146"/>
      <c r="C14" s="146"/>
      <c r="D14" s="146"/>
      <c r="E14" s="146"/>
      <c r="F14" s="146"/>
      <c r="G14" s="146"/>
      <c r="H14" s="146"/>
    </row>
    <row r="15" spans="1:8" s="80" customFormat="1" ht="30" customHeight="1">
      <c r="A15" s="457" t="s">
        <v>49</v>
      </c>
      <c r="B15" s="459" t="s">
        <v>58</v>
      </c>
      <c r="C15" s="459" t="s">
        <v>555</v>
      </c>
      <c r="D15" s="459" t="s">
        <v>554</v>
      </c>
      <c r="E15" s="459" t="s">
        <v>61</v>
      </c>
      <c r="F15" s="454" t="s">
        <v>47</v>
      </c>
      <c r="G15" s="455"/>
      <c r="H15" s="456"/>
    </row>
    <row r="16" spans="1:8" s="80" customFormat="1" ht="30" customHeight="1">
      <c r="A16" s="458"/>
      <c r="B16" s="458"/>
      <c r="C16" s="458"/>
      <c r="D16" s="458"/>
      <c r="E16" s="458"/>
      <c r="F16" s="56" t="s">
        <v>433</v>
      </c>
      <c r="G16" s="56" t="s">
        <v>434</v>
      </c>
      <c r="H16" s="56" t="s">
        <v>460</v>
      </c>
    </row>
    <row r="17" spans="1:8" s="80" customFormat="1" ht="15" customHeight="1">
      <c r="A17" s="12" t="s">
        <v>50</v>
      </c>
      <c r="B17" s="14">
        <v>2</v>
      </c>
      <c r="C17" s="14">
        <v>3</v>
      </c>
      <c r="D17" s="14">
        <v>4</v>
      </c>
      <c r="E17" s="14">
        <v>5</v>
      </c>
      <c r="F17" s="56">
        <v>6</v>
      </c>
      <c r="G17" s="56">
        <v>7</v>
      </c>
      <c r="H17" s="56">
        <v>8</v>
      </c>
    </row>
    <row r="18" spans="1:8" s="80" customFormat="1" ht="15" customHeight="1">
      <c r="A18" s="89"/>
      <c r="B18" s="446" t="s">
        <v>62</v>
      </c>
      <c r="C18" s="447"/>
      <c r="D18" s="447"/>
      <c r="E18" s="448"/>
      <c r="F18" s="90">
        <f>F19+F25+F31+F47+F91+F110+F128+F147+F153+F216+F222+F235+F245+F255</f>
        <v>59845.798</v>
      </c>
      <c r="G18" s="90">
        <f>G19+G25+G31+G47+G91+G110+G128+G147+G153+G216+G222+G235+G245+G255</f>
        <v>32272.200000000004</v>
      </c>
      <c r="H18" s="90">
        <f>H19+H25+H31+H47+H91+H110+H128+H147+H153+H216+H222+H235+H245+H255</f>
        <v>29022.200000000004</v>
      </c>
    </row>
    <row r="19" spans="1:8" s="80" customFormat="1" ht="45" customHeight="1">
      <c r="A19" s="91">
        <v>1</v>
      </c>
      <c r="B19" s="332" t="s">
        <v>418</v>
      </c>
      <c r="C19" s="92" t="s">
        <v>423</v>
      </c>
      <c r="D19" s="93"/>
      <c r="E19" s="93"/>
      <c r="F19" s="94">
        <f aca="true" t="shared" si="0" ref="F19:H23">F20</f>
        <v>184.4</v>
      </c>
      <c r="G19" s="94">
        <f t="shared" si="0"/>
        <v>190</v>
      </c>
      <c r="H19" s="94">
        <f t="shared" si="0"/>
        <v>210</v>
      </c>
    </row>
    <row r="20" spans="1:8" s="80" customFormat="1" ht="90" customHeight="1">
      <c r="A20" s="95"/>
      <c r="B20" s="333" t="s">
        <v>419</v>
      </c>
      <c r="C20" s="96" t="s">
        <v>422</v>
      </c>
      <c r="D20" s="97"/>
      <c r="E20" s="97"/>
      <c r="F20" s="98">
        <f t="shared" si="0"/>
        <v>184.4</v>
      </c>
      <c r="G20" s="98">
        <f t="shared" si="0"/>
        <v>190</v>
      </c>
      <c r="H20" s="98">
        <f t="shared" si="0"/>
        <v>210</v>
      </c>
    </row>
    <row r="21" spans="1:8" s="80" customFormat="1" ht="75" customHeight="1">
      <c r="A21" s="301"/>
      <c r="B21" s="354" t="s">
        <v>420</v>
      </c>
      <c r="C21" s="296" t="s">
        <v>421</v>
      </c>
      <c r="D21" s="297"/>
      <c r="E21" s="297"/>
      <c r="F21" s="355">
        <f t="shared" si="0"/>
        <v>184.4</v>
      </c>
      <c r="G21" s="355">
        <f t="shared" si="0"/>
        <v>190</v>
      </c>
      <c r="H21" s="355">
        <f t="shared" si="0"/>
        <v>210</v>
      </c>
    </row>
    <row r="22" spans="1:8" s="80" customFormat="1" ht="30" customHeight="1">
      <c r="A22" s="33"/>
      <c r="B22" s="237" t="s">
        <v>69</v>
      </c>
      <c r="C22" s="31" t="s">
        <v>421</v>
      </c>
      <c r="D22" s="32">
        <v>200</v>
      </c>
      <c r="E22" s="32"/>
      <c r="F22" s="99">
        <f t="shared" si="0"/>
        <v>184.4</v>
      </c>
      <c r="G22" s="99">
        <f t="shared" si="0"/>
        <v>190</v>
      </c>
      <c r="H22" s="99">
        <f t="shared" si="0"/>
        <v>210</v>
      </c>
    </row>
    <row r="23" spans="1:8" s="80" customFormat="1" ht="30" customHeight="1">
      <c r="A23" s="33"/>
      <c r="B23" s="334" t="s">
        <v>70</v>
      </c>
      <c r="C23" s="31" t="s">
        <v>421</v>
      </c>
      <c r="D23" s="31" t="s">
        <v>71</v>
      </c>
      <c r="E23" s="31"/>
      <c r="F23" s="100">
        <f t="shared" si="0"/>
        <v>184.4</v>
      </c>
      <c r="G23" s="100">
        <f t="shared" si="0"/>
        <v>190</v>
      </c>
      <c r="H23" s="100">
        <f t="shared" si="0"/>
        <v>210</v>
      </c>
    </row>
    <row r="24" spans="1:8" s="80" customFormat="1" ht="45" customHeight="1">
      <c r="A24" s="33"/>
      <c r="B24" s="334" t="s">
        <v>9</v>
      </c>
      <c r="C24" s="31" t="s">
        <v>421</v>
      </c>
      <c r="D24" s="31" t="s">
        <v>71</v>
      </c>
      <c r="E24" s="31" t="s">
        <v>232</v>
      </c>
      <c r="F24" s="100">
        <v>184.4</v>
      </c>
      <c r="G24" s="100">
        <v>190</v>
      </c>
      <c r="H24" s="100">
        <v>210</v>
      </c>
    </row>
    <row r="25" spans="1:8" ht="45" customHeight="1">
      <c r="A25" s="91">
        <v>2</v>
      </c>
      <c r="B25" s="332" t="s">
        <v>63</v>
      </c>
      <c r="C25" s="92" t="s">
        <v>64</v>
      </c>
      <c r="D25" s="93"/>
      <c r="E25" s="93"/>
      <c r="F25" s="94">
        <f aca="true" t="shared" si="1" ref="F25:H29">F26</f>
        <v>415</v>
      </c>
      <c r="G25" s="94">
        <f t="shared" si="1"/>
        <v>450</v>
      </c>
      <c r="H25" s="94">
        <f t="shared" si="1"/>
        <v>0</v>
      </c>
    </row>
    <row r="26" spans="1:8" ht="15" customHeight="1">
      <c r="A26" s="95"/>
      <c r="B26" s="333" t="s">
        <v>65</v>
      </c>
      <c r="C26" s="96" t="s">
        <v>66</v>
      </c>
      <c r="D26" s="97"/>
      <c r="E26" s="97"/>
      <c r="F26" s="98">
        <f t="shared" si="1"/>
        <v>415</v>
      </c>
      <c r="G26" s="98">
        <f t="shared" si="1"/>
        <v>450</v>
      </c>
      <c r="H26" s="98">
        <f t="shared" si="1"/>
        <v>0</v>
      </c>
    </row>
    <row r="27" spans="1:8" ht="30" customHeight="1">
      <c r="A27" s="301"/>
      <c r="B27" s="354" t="s">
        <v>67</v>
      </c>
      <c r="C27" s="296" t="s">
        <v>68</v>
      </c>
      <c r="D27" s="297"/>
      <c r="E27" s="297"/>
      <c r="F27" s="355">
        <f t="shared" si="1"/>
        <v>415</v>
      </c>
      <c r="G27" s="355">
        <f t="shared" si="1"/>
        <v>450</v>
      </c>
      <c r="H27" s="355">
        <f t="shared" si="1"/>
        <v>0</v>
      </c>
    </row>
    <row r="28" spans="1:8" ht="30" customHeight="1">
      <c r="A28" s="33"/>
      <c r="B28" s="237" t="s">
        <v>69</v>
      </c>
      <c r="C28" s="31" t="s">
        <v>68</v>
      </c>
      <c r="D28" s="32">
        <v>200</v>
      </c>
      <c r="E28" s="32"/>
      <c r="F28" s="99">
        <f t="shared" si="1"/>
        <v>415</v>
      </c>
      <c r="G28" s="99">
        <f t="shared" si="1"/>
        <v>450</v>
      </c>
      <c r="H28" s="99">
        <f t="shared" si="1"/>
        <v>0</v>
      </c>
    </row>
    <row r="29" spans="1:8" ht="30" customHeight="1">
      <c r="A29" s="33"/>
      <c r="B29" s="334" t="s">
        <v>70</v>
      </c>
      <c r="C29" s="31" t="s">
        <v>68</v>
      </c>
      <c r="D29" s="31" t="s">
        <v>71</v>
      </c>
      <c r="E29" s="31"/>
      <c r="F29" s="100">
        <f t="shared" si="1"/>
        <v>415</v>
      </c>
      <c r="G29" s="100">
        <f t="shared" si="1"/>
        <v>450</v>
      </c>
      <c r="H29" s="100">
        <f t="shared" si="1"/>
        <v>0</v>
      </c>
    </row>
    <row r="30" spans="1:8" ht="15" customHeight="1">
      <c r="A30" s="33"/>
      <c r="B30" s="334" t="s">
        <v>72</v>
      </c>
      <c r="C30" s="31" t="s">
        <v>68</v>
      </c>
      <c r="D30" s="31" t="s">
        <v>71</v>
      </c>
      <c r="E30" s="31" t="s">
        <v>73</v>
      </c>
      <c r="F30" s="100">
        <v>415</v>
      </c>
      <c r="G30" s="100">
        <v>450</v>
      </c>
      <c r="H30" s="100">
        <v>0</v>
      </c>
    </row>
    <row r="31" spans="1:8" ht="60" customHeight="1">
      <c r="A31" s="91">
        <v>3</v>
      </c>
      <c r="B31" s="332" t="s">
        <v>561</v>
      </c>
      <c r="C31" s="92" t="s">
        <v>567</v>
      </c>
      <c r="D31" s="93" t="s">
        <v>75</v>
      </c>
      <c r="E31" s="93"/>
      <c r="F31" s="94">
        <f>F32+F37+F42</f>
        <v>34</v>
      </c>
      <c r="G31" s="94">
        <f>G32+G37+G42</f>
        <v>700</v>
      </c>
      <c r="H31" s="94">
        <f>H32+H37+H42</f>
        <v>500</v>
      </c>
    </row>
    <row r="32" spans="1:8" s="154" customFormat="1" ht="30" customHeight="1">
      <c r="A32" s="152"/>
      <c r="B32" s="335" t="s">
        <v>562</v>
      </c>
      <c r="C32" s="96" t="s">
        <v>568</v>
      </c>
      <c r="D32" s="143"/>
      <c r="E32" s="143"/>
      <c r="F32" s="144">
        <f>F33</f>
        <v>34</v>
      </c>
      <c r="G32" s="144">
        <f>G33</f>
        <v>250</v>
      </c>
      <c r="H32" s="144">
        <f>H33</f>
        <v>250</v>
      </c>
    </row>
    <row r="33" spans="1:8" ht="45" customHeight="1">
      <c r="A33" s="301"/>
      <c r="B33" s="354" t="s">
        <v>607</v>
      </c>
      <c r="C33" s="296" t="s">
        <v>569</v>
      </c>
      <c r="D33" s="296"/>
      <c r="E33" s="296"/>
      <c r="F33" s="356">
        <f aca="true" t="shared" si="2" ref="F33:H35">F34</f>
        <v>34</v>
      </c>
      <c r="G33" s="356">
        <f t="shared" si="2"/>
        <v>250</v>
      </c>
      <c r="H33" s="356">
        <f t="shared" si="2"/>
        <v>250</v>
      </c>
    </row>
    <row r="34" spans="1:8" ht="15" customHeight="1">
      <c r="A34" s="127"/>
      <c r="B34" s="334" t="s">
        <v>281</v>
      </c>
      <c r="C34" s="31" t="s">
        <v>569</v>
      </c>
      <c r="D34" s="32">
        <v>300</v>
      </c>
      <c r="E34" s="31"/>
      <c r="F34" s="100">
        <f t="shared" si="2"/>
        <v>34</v>
      </c>
      <c r="G34" s="100">
        <f t="shared" si="2"/>
        <v>250</v>
      </c>
      <c r="H34" s="100">
        <f t="shared" si="2"/>
        <v>250</v>
      </c>
    </row>
    <row r="35" spans="1:8" ht="30" customHeight="1">
      <c r="A35" s="127"/>
      <c r="B35" s="334" t="s">
        <v>282</v>
      </c>
      <c r="C35" s="31" t="s">
        <v>569</v>
      </c>
      <c r="D35" s="31" t="s">
        <v>283</v>
      </c>
      <c r="E35" s="31"/>
      <c r="F35" s="100">
        <f t="shared" si="2"/>
        <v>34</v>
      </c>
      <c r="G35" s="100">
        <f t="shared" si="2"/>
        <v>250</v>
      </c>
      <c r="H35" s="100">
        <f t="shared" si="2"/>
        <v>250</v>
      </c>
    </row>
    <row r="36" spans="1:8" ht="15" customHeight="1">
      <c r="A36" s="127"/>
      <c r="B36" s="336" t="s">
        <v>139</v>
      </c>
      <c r="C36" s="31" t="s">
        <v>569</v>
      </c>
      <c r="D36" s="31" t="s">
        <v>283</v>
      </c>
      <c r="E36" s="31" t="s">
        <v>296</v>
      </c>
      <c r="F36" s="100">
        <v>34</v>
      </c>
      <c r="G36" s="100">
        <v>250</v>
      </c>
      <c r="H36" s="100">
        <v>250</v>
      </c>
    </row>
    <row r="37" spans="1:8" ht="15" customHeight="1">
      <c r="A37" s="152"/>
      <c r="B37" s="335" t="s">
        <v>563</v>
      </c>
      <c r="C37" s="96" t="s">
        <v>570</v>
      </c>
      <c r="D37" s="143"/>
      <c r="E37" s="143"/>
      <c r="F37" s="144">
        <f>F38</f>
        <v>0</v>
      </c>
      <c r="G37" s="144">
        <f>G38</f>
        <v>250</v>
      </c>
      <c r="H37" s="144">
        <f>H38</f>
        <v>250</v>
      </c>
    </row>
    <row r="38" spans="1:8" ht="75" customHeight="1">
      <c r="A38" s="301"/>
      <c r="B38" s="354" t="s">
        <v>608</v>
      </c>
      <c r="C38" s="296" t="s">
        <v>571</v>
      </c>
      <c r="D38" s="296"/>
      <c r="E38" s="296"/>
      <c r="F38" s="356">
        <f aca="true" t="shared" si="3" ref="F38:H40">F39</f>
        <v>0</v>
      </c>
      <c r="G38" s="356">
        <f t="shared" si="3"/>
        <v>250</v>
      </c>
      <c r="H38" s="356">
        <f t="shared" si="3"/>
        <v>250</v>
      </c>
    </row>
    <row r="39" spans="1:8" ht="15" customHeight="1">
      <c r="A39" s="127"/>
      <c r="B39" s="334" t="s">
        <v>281</v>
      </c>
      <c r="C39" s="31" t="s">
        <v>571</v>
      </c>
      <c r="D39" s="32">
        <v>300</v>
      </c>
      <c r="E39" s="31"/>
      <c r="F39" s="100">
        <f t="shared" si="3"/>
        <v>0</v>
      </c>
      <c r="G39" s="100">
        <f t="shared" si="3"/>
        <v>250</v>
      </c>
      <c r="H39" s="100">
        <f t="shared" si="3"/>
        <v>250</v>
      </c>
    </row>
    <row r="40" spans="1:8" ht="30" customHeight="1">
      <c r="A40" s="127"/>
      <c r="B40" s="334" t="s">
        <v>282</v>
      </c>
      <c r="C40" s="31" t="s">
        <v>571</v>
      </c>
      <c r="D40" s="31" t="s">
        <v>283</v>
      </c>
      <c r="E40" s="31"/>
      <c r="F40" s="100">
        <f t="shared" si="3"/>
        <v>0</v>
      </c>
      <c r="G40" s="100">
        <f t="shared" si="3"/>
        <v>250</v>
      </c>
      <c r="H40" s="100">
        <f t="shared" si="3"/>
        <v>250</v>
      </c>
    </row>
    <row r="41" spans="1:8" ht="15" customHeight="1">
      <c r="A41" s="127"/>
      <c r="B41" s="336" t="s">
        <v>139</v>
      </c>
      <c r="C41" s="31" t="s">
        <v>571</v>
      </c>
      <c r="D41" s="31" t="s">
        <v>283</v>
      </c>
      <c r="E41" s="31" t="s">
        <v>296</v>
      </c>
      <c r="F41" s="100">
        <v>0</v>
      </c>
      <c r="G41" s="100">
        <v>250</v>
      </c>
      <c r="H41" s="100">
        <v>250</v>
      </c>
    </row>
    <row r="42" spans="1:8" ht="30" customHeight="1">
      <c r="A42" s="105"/>
      <c r="B42" s="335" t="s">
        <v>76</v>
      </c>
      <c r="C42" s="96" t="s">
        <v>572</v>
      </c>
      <c r="D42" s="106"/>
      <c r="E42" s="106"/>
      <c r="F42" s="98">
        <f>F43</f>
        <v>0</v>
      </c>
      <c r="G42" s="98">
        <f>G43</f>
        <v>200</v>
      </c>
      <c r="H42" s="98">
        <f>H43</f>
        <v>0</v>
      </c>
    </row>
    <row r="43" spans="1:8" ht="30" customHeight="1">
      <c r="A43" s="301"/>
      <c r="B43" s="357" t="s">
        <v>609</v>
      </c>
      <c r="C43" s="296" t="s">
        <v>573</v>
      </c>
      <c r="D43" s="296"/>
      <c r="E43" s="296"/>
      <c r="F43" s="356">
        <f aca="true" t="shared" si="4" ref="F43:H45">F44</f>
        <v>0</v>
      </c>
      <c r="G43" s="356">
        <f t="shared" si="4"/>
        <v>200</v>
      </c>
      <c r="H43" s="356">
        <f t="shared" si="4"/>
        <v>0</v>
      </c>
    </row>
    <row r="44" spans="1:8" ht="30" customHeight="1">
      <c r="A44" s="33"/>
      <c r="B44" s="337" t="s">
        <v>77</v>
      </c>
      <c r="C44" s="31" t="s">
        <v>573</v>
      </c>
      <c r="D44" s="31" t="s">
        <v>82</v>
      </c>
      <c r="E44" s="31"/>
      <c r="F44" s="100">
        <f t="shared" si="4"/>
        <v>0</v>
      </c>
      <c r="G44" s="100">
        <f t="shared" si="4"/>
        <v>200</v>
      </c>
      <c r="H44" s="100">
        <f t="shared" si="4"/>
        <v>0</v>
      </c>
    </row>
    <row r="45" spans="1:8" ht="15" customHeight="1">
      <c r="A45" s="33"/>
      <c r="B45" s="337" t="s">
        <v>78</v>
      </c>
      <c r="C45" s="31" t="s">
        <v>573</v>
      </c>
      <c r="D45" s="31" t="s">
        <v>79</v>
      </c>
      <c r="E45" s="31"/>
      <c r="F45" s="100">
        <f t="shared" si="4"/>
        <v>0</v>
      </c>
      <c r="G45" s="100">
        <f t="shared" si="4"/>
        <v>200</v>
      </c>
      <c r="H45" s="100">
        <f t="shared" si="4"/>
        <v>0</v>
      </c>
    </row>
    <row r="46" spans="1:8" ht="15" customHeight="1">
      <c r="A46" s="33"/>
      <c r="B46" s="334" t="s">
        <v>80</v>
      </c>
      <c r="C46" s="31" t="s">
        <v>573</v>
      </c>
      <c r="D46" s="31" t="s">
        <v>79</v>
      </c>
      <c r="E46" s="31" t="s">
        <v>81</v>
      </c>
      <c r="F46" s="100">
        <v>0</v>
      </c>
      <c r="G46" s="100">
        <v>200</v>
      </c>
      <c r="H46" s="100">
        <v>0</v>
      </c>
    </row>
    <row r="47" spans="1:8" ht="45" customHeight="1">
      <c r="A47" s="91">
        <v>4</v>
      </c>
      <c r="B47" s="332" t="s">
        <v>574</v>
      </c>
      <c r="C47" s="92" t="s">
        <v>74</v>
      </c>
      <c r="D47" s="93" t="s">
        <v>75</v>
      </c>
      <c r="E47" s="93"/>
      <c r="F47" s="94">
        <f>F48+F65+F79</f>
        <v>6585</v>
      </c>
      <c r="G47" s="94">
        <f>G48+G65+G79</f>
        <v>800</v>
      </c>
      <c r="H47" s="94">
        <f>H48+H65+H79</f>
        <v>800</v>
      </c>
    </row>
    <row r="48" spans="1:8" ht="45" customHeight="1">
      <c r="A48" s="101"/>
      <c r="B48" s="338" t="s">
        <v>83</v>
      </c>
      <c r="C48" s="102" t="s">
        <v>575</v>
      </c>
      <c r="D48" s="102"/>
      <c r="E48" s="102"/>
      <c r="F48" s="104">
        <f>F49</f>
        <v>815</v>
      </c>
      <c r="G48" s="104">
        <f>G49</f>
        <v>800</v>
      </c>
      <c r="H48" s="104">
        <f>H49</f>
        <v>800</v>
      </c>
    </row>
    <row r="49" spans="1:8" ht="30" customHeight="1">
      <c r="A49" s="105"/>
      <c r="B49" s="335" t="s">
        <v>85</v>
      </c>
      <c r="C49" s="96" t="s">
        <v>576</v>
      </c>
      <c r="D49" s="96"/>
      <c r="E49" s="96"/>
      <c r="F49" s="98">
        <f>F58+F50+F54</f>
        <v>815</v>
      </c>
      <c r="G49" s="98">
        <f>G58+G50+G54</f>
        <v>800</v>
      </c>
      <c r="H49" s="98">
        <f>H58+H50+H54</f>
        <v>800</v>
      </c>
    </row>
    <row r="50" spans="1:8" ht="30" customHeight="1" hidden="1">
      <c r="A50" s="301"/>
      <c r="B50" s="358" t="s">
        <v>87</v>
      </c>
      <c r="C50" s="296" t="s">
        <v>577</v>
      </c>
      <c r="D50" s="296"/>
      <c r="E50" s="296"/>
      <c r="F50" s="355">
        <f aca="true" t="shared" si="5" ref="F50:H52">F51</f>
        <v>0</v>
      </c>
      <c r="G50" s="355">
        <f t="shared" si="5"/>
        <v>0</v>
      </c>
      <c r="H50" s="355">
        <f t="shared" si="5"/>
        <v>0</v>
      </c>
    </row>
    <row r="51" spans="1:8" ht="30" customHeight="1" hidden="1">
      <c r="A51" s="132"/>
      <c r="B51" s="340" t="s">
        <v>89</v>
      </c>
      <c r="C51" s="31" t="s">
        <v>577</v>
      </c>
      <c r="D51" s="31" t="s">
        <v>90</v>
      </c>
      <c r="E51" s="31"/>
      <c r="F51" s="99">
        <f t="shared" si="5"/>
        <v>0</v>
      </c>
      <c r="G51" s="99">
        <f t="shared" si="5"/>
        <v>0</v>
      </c>
      <c r="H51" s="99">
        <f t="shared" si="5"/>
        <v>0</v>
      </c>
    </row>
    <row r="52" spans="1:8" ht="30" customHeight="1" hidden="1">
      <c r="A52" s="132"/>
      <c r="B52" s="334" t="s">
        <v>91</v>
      </c>
      <c r="C52" s="31" t="s">
        <v>577</v>
      </c>
      <c r="D52" s="31" t="s">
        <v>92</v>
      </c>
      <c r="E52" s="31"/>
      <c r="F52" s="99">
        <f t="shared" si="5"/>
        <v>0</v>
      </c>
      <c r="G52" s="99">
        <f t="shared" si="5"/>
        <v>0</v>
      </c>
      <c r="H52" s="99">
        <f t="shared" si="5"/>
        <v>0</v>
      </c>
    </row>
    <row r="53" spans="1:8" ht="15" customHeight="1" hidden="1">
      <c r="A53" s="132"/>
      <c r="B53" s="334" t="s">
        <v>80</v>
      </c>
      <c r="C53" s="31" t="s">
        <v>577</v>
      </c>
      <c r="D53" s="31" t="s">
        <v>92</v>
      </c>
      <c r="E53" s="31" t="s">
        <v>81</v>
      </c>
      <c r="F53" s="99">
        <v>0</v>
      </c>
      <c r="G53" s="99">
        <v>0</v>
      </c>
      <c r="H53" s="99">
        <v>0</v>
      </c>
    </row>
    <row r="54" spans="1:8" ht="30" customHeight="1" hidden="1">
      <c r="A54" s="301"/>
      <c r="B54" s="358" t="s">
        <v>316</v>
      </c>
      <c r="C54" s="296" t="s">
        <v>578</v>
      </c>
      <c r="D54" s="296"/>
      <c r="E54" s="296"/>
      <c r="F54" s="355">
        <f aca="true" t="shared" si="6" ref="F54:H56">F55</f>
        <v>0</v>
      </c>
      <c r="G54" s="355">
        <f t="shared" si="6"/>
        <v>0</v>
      </c>
      <c r="H54" s="355">
        <f t="shared" si="6"/>
        <v>0</v>
      </c>
    </row>
    <row r="55" spans="1:8" ht="30" customHeight="1" hidden="1">
      <c r="A55" s="132"/>
      <c r="B55" s="341" t="s">
        <v>69</v>
      </c>
      <c r="C55" s="31" t="s">
        <v>578</v>
      </c>
      <c r="D55" s="31" t="s">
        <v>88</v>
      </c>
      <c r="E55" s="31"/>
      <c r="F55" s="99">
        <f t="shared" si="6"/>
        <v>0</v>
      </c>
      <c r="G55" s="99">
        <f t="shared" si="6"/>
        <v>0</v>
      </c>
      <c r="H55" s="99">
        <f t="shared" si="6"/>
        <v>0</v>
      </c>
    </row>
    <row r="56" spans="1:8" ht="30" customHeight="1" hidden="1">
      <c r="A56" s="132"/>
      <c r="B56" s="334" t="s">
        <v>70</v>
      </c>
      <c r="C56" s="31" t="s">
        <v>578</v>
      </c>
      <c r="D56" s="31" t="s">
        <v>71</v>
      </c>
      <c r="E56" s="31"/>
      <c r="F56" s="99">
        <f t="shared" si="6"/>
        <v>0</v>
      </c>
      <c r="G56" s="99">
        <f t="shared" si="6"/>
        <v>0</v>
      </c>
      <c r="H56" s="99">
        <f t="shared" si="6"/>
        <v>0</v>
      </c>
    </row>
    <row r="57" spans="1:8" ht="15" customHeight="1" hidden="1">
      <c r="A57" s="132"/>
      <c r="B57" s="334" t="s">
        <v>80</v>
      </c>
      <c r="C57" s="31" t="s">
        <v>578</v>
      </c>
      <c r="D57" s="31" t="s">
        <v>71</v>
      </c>
      <c r="E57" s="31" t="s">
        <v>81</v>
      </c>
      <c r="F57" s="99">
        <v>0</v>
      </c>
      <c r="G57" s="99">
        <v>0</v>
      </c>
      <c r="H57" s="99">
        <v>0</v>
      </c>
    </row>
    <row r="58" spans="1:8" ht="30" customHeight="1">
      <c r="A58" s="301"/>
      <c r="B58" s="358" t="s">
        <v>87</v>
      </c>
      <c r="C58" s="296" t="s">
        <v>579</v>
      </c>
      <c r="D58" s="296"/>
      <c r="E58" s="296"/>
      <c r="F58" s="355">
        <f>F59+F62</f>
        <v>815</v>
      </c>
      <c r="G58" s="355">
        <f>G59+G62</f>
        <v>800</v>
      </c>
      <c r="H58" s="355">
        <f>H59+H62</f>
        <v>800</v>
      </c>
    </row>
    <row r="59" spans="1:8" ht="30" customHeight="1">
      <c r="A59" s="33"/>
      <c r="B59" s="341" t="s">
        <v>69</v>
      </c>
      <c r="C59" s="31" t="s">
        <v>579</v>
      </c>
      <c r="D59" s="31" t="s">
        <v>88</v>
      </c>
      <c r="E59" s="31"/>
      <c r="F59" s="99">
        <f aca="true" t="shared" si="7" ref="F59:H60">F60</f>
        <v>815</v>
      </c>
      <c r="G59" s="99">
        <f t="shared" si="7"/>
        <v>800</v>
      </c>
      <c r="H59" s="99">
        <f t="shared" si="7"/>
        <v>800</v>
      </c>
    </row>
    <row r="60" spans="1:8" ht="30" customHeight="1">
      <c r="A60" s="33"/>
      <c r="B60" s="334" t="s">
        <v>70</v>
      </c>
      <c r="C60" s="31" t="s">
        <v>579</v>
      </c>
      <c r="D60" s="31" t="s">
        <v>71</v>
      </c>
      <c r="E60" s="31"/>
      <c r="F60" s="99">
        <f t="shared" si="7"/>
        <v>815</v>
      </c>
      <c r="G60" s="99">
        <f t="shared" si="7"/>
        <v>800</v>
      </c>
      <c r="H60" s="99">
        <f t="shared" si="7"/>
        <v>800</v>
      </c>
    </row>
    <row r="61" spans="1:8" ht="15" customHeight="1">
      <c r="A61" s="33"/>
      <c r="B61" s="334" t="s">
        <v>80</v>
      </c>
      <c r="C61" s="31" t="s">
        <v>579</v>
      </c>
      <c r="D61" s="31" t="s">
        <v>71</v>
      </c>
      <c r="E61" s="31" t="s">
        <v>81</v>
      </c>
      <c r="F61" s="99">
        <v>815</v>
      </c>
      <c r="G61" s="99">
        <v>800</v>
      </c>
      <c r="H61" s="99">
        <v>800</v>
      </c>
    </row>
    <row r="62" spans="1:8" ht="30" customHeight="1" hidden="1">
      <c r="A62" s="33"/>
      <c r="B62" s="340" t="s">
        <v>89</v>
      </c>
      <c r="C62" s="31" t="s">
        <v>579</v>
      </c>
      <c r="D62" s="31" t="s">
        <v>90</v>
      </c>
      <c r="E62" s="31"/>
      <c r="F62" s="99">
        <f aca="true" t="shared" si="8" ref="F62:H69">F63</f>
        <v>0</v>
      </c>
      <c r="G62" s="99">
        <f t="shared" si="8"/>
        <v>0</v>
      </c>
      <c r="H62" s="99">
        <f t="shared" si="8"/>
        <v>0</v>
      </c>
    </row>
    <row r="63" spans="1:8" ht="30" customHeight="1" hidden="1">
      <c r="A63" s="33"/>
      <c r="B63" s="334" t="s">
        <v>91</v>
      </c>
      <c r="C63" s="31" t="s">
        <v>579</v>
      </c>
      <c r="D63" s="31" t="s">
        <v>92</v>
      </c>
      <c r="E63" s="31"/>
      <c r="F63" s="99">
        <f t="shared" si="8"/>
        <v>0</v>
      </c>
      <c r="G63" s="99">
        <f t="shared" si="8"/>
        <v>0</v>
      </c>
      <c r="H63" s="99">
        <f t="shared" si="8"/>
        <v>0</v>
      </c>
    </row>
    <row r="64" spans="1:8" ht="15" customHeight="1" hidden="1">
      <c r="A64" s="33"/>
      <c r="B64" s="334" t="s">
        <v>80</v>
      </c>
      <c r="C64" s="31" t="s">
        <v>579</v>
      </c>
      <c r="D64" s="31" t="s">
        <v>92</v>
      </c>
      <c r="E64" s="31" t="s">
        <v>81</v>
      </c>
      <c r="F64" s="99">
        <v>0</v>
      </c>
      <c r="G64" s="99">
        <v>0</v>
      </c>
      <c r="H64" s="99">
        <v>0</v>
      </c>
    </row>
    <row r="65" spans="1:8" ht="30" customHeight="1">
      <c r="A65" s="101"/>
      <c r="B65" s="338" t="s">
        <v>93</v>
      </c>
      <c r="C65" s="102" t="s">
        <v>84</v>
      </c>
      <c r="D65" s="103" t="s">
        <v>75</v>
      </c>
      <c r="E65" s="103"/>
      <c r="F65" s="104">
        <f t="shared" si="8"/>
        <v>4400</v>
      </c>
      <c r="G65" s="104">
        <f t="shared" si="8"/>
        <v>0</v>
      </c>
      <c r="H65" s="104">
        <f t="shared" si="8"/>
        <v>0</v>
      </c>
    </row>
    <row r="66" spans="1:8" ht="30" customHeight="1">
      <c r="A66" s="105"/>
      <c r="B66" s="335" t="s">
        <v>95</v>
      </c>
      <c r="C66" s="96" t="s">
        <v>86</v>
      </c>
      <c r="D66" s="106"/>
      <c r="E66" s="106"/>
      <c r="F66" s="98">
        <f>F67+F71+F75</f>
        <v>4400</v>
      </c>
      <c r="G66" s="98">
        <f>G67+G71+G75</f>
        <v>0</v>
      </c>
      <c r="H66" s="98">
        <f>H67+H71+H75</f>
        <v>0</v>
      </c>
    </row>
    <row r="67" spans="1:8" ht="30" customHeight="1" hidden="1">
      <c r="A67" s="301"/>
      <c r="B67" s="358" t="s">
        <v>97</v>
      </c>
      <c r="C67" s="296" t="s">
        <v>580</v>
      </c>
      <c r="D67" s="297"/>
      <c r="E67" s="297"/>
      <c r="F67" s="356">
        <f t="shared" si="8"/>
        <v>0</v>
      </c>
      <c r="G67" s="356">
        <f t="shared" si="8"/>
        <v>0</v>
      </c>
      <c r="H67" s="356">
        <f t="shared" si="8"/>
        <v>0</v>
      </c>
    </row>
    <row r="68" spans="1:8" ht="30" customHeight="1" hidden="1">
      <c r="A68" s="33"/>
      <c r="B68" s="341" t="s">
        <v>77</v>
      </c>
      <c r="C68" s="31" t="s">
        <v>580</v>
      </c>
      <c r="D68" s="32">
        <v>400</v>
      </c>
      <c r="E68" s="32"/>
      <c r="F68" s="100">
        <f t="shared" si="8"/>
        <v>0</v>
      </c>
      <c r="G68" s="100">
        <f t="shared" si="8"/>
        <v>0</v>
      </c>
      <c r="H68" s="100">
        <f t="shared" si="8"/>
        <v>0</v>
      </c>
    </row>
    <row r="69" spans="1:8" ht="15" customHeight="1" hidden="1">
      <c r="A69" s="33"/>
      <c r="B69" s="334" t="s">
        <v>78</v>
      </c>
      <c r="C69" s="31" t="s">
        <v>580</v>
      </c>
      <c r="D69" s="31" t="s">
        <v>79</v>
      </c>
      <c r="E69" s="31"/>
      <c r="F69" s="99">
        <f t="shared" si="8"/>
        <v>0</v>
      </c>
      <c r="G69" s="99">
        <f t="shared" si="8"/>
        <v>0</v>
      </c>
      <c r="H69" s="99">
        <f t="shared" si="8"/>
        <v>0</v>
      </c>
    </row>
    <row r="70" spans="1:8" ht="15" customHeight="1" hidden="1">
      <c r="A70" s="33"/>
      <c r="B70" s="334" t="s">
        <v>80</v>
      </c>
      <c r="C70" s="31" t="s">
        <v>580</v>
      </c>
      <c r="D70" s="31" t="s">
        <v>79</v>
      </c>
      <c r="E70" s="31" t="s">
        <v>81</v>
      </c>
      <c r="F70" s="100">
        <v>0</v>
      </c>
      <c r="G70" s="100">
        <v>0</v>
      </c>
      <c r="H70" s="100">
        <v>0</v>
      </c>
    </row>
    <row r="71" spans="1:8" ht="30" customHeight="1" hidden="1">
      <c r="A71" s="301"/>
      <c r="B71" s="358" t="s">
        <v>98</v>
      </c>
      <c r="C71" s="296" t="s">
        <v>581</v>
      </c>
      <c r="D71" s="297"/>
      <c r="E71" s="297"/>
      <c r="F71" s="356">
        <f aca="true" t="shared" si="9" ref="F71:H73">F72</f>
        <v>0</v>
      </c>
      <c r="G71" s="356">
        <f t="shared" si="9"/>
        <v>0</v>
      </c>
      <c r="H71" s="356">
        <f t="shared" si="9"/>
        <v>0</v>
      </c>
    </row>
    <row r="72" spans="1:8" ht="30" customHeight="1" hidden="1">
      <c r="A72" s="33"/>
      <c r="B72" s="341" t="s">
        <v>69</v>
      </c>
      <c r="C72" s="31" t="s">
        <v>581</v>
      </c>
      <c r="D72" s="32">
        <v>200</v>
      </c>
      <c r="E72" s="32"/>
      <c r="F72" s="100">
        <f t="shared" si="9"/>
        <v>0</v>
      </c>
      <c r="G72" s="100">
        <f t="shared" si="9"/>
        <v>0</v>
      </c>
      <c r="H72" s="100">
        <f t="shared" si="9"/>
        <v>0</v>
      </c>
    </row>
    <row r="73" spans="1:8" ht="30" customHeight="1" hidden="1">
      <c r="A73" s="33"/>
      <c r="B73" s="334" t="s">
        <v>70</v>
      </c>
      <c r="C73" s="31" t="s">
        <v>581</v>
      </c>
      <c r="D73" s="31" t="s">
        <v>71</v>
      </c>
      <c r="E73" s="31"/>
      <c r="F73" s="99">
        <f t="shared" si="9"/>
        <v>0</v>
      </c>
      <c r="G73" s="99">
        <f t="shared" si="9"/>
        <v>0</v>
      </c>
      <c r="H73" s="99">
        <f t="shared" si="9"/>
        <v>0</v>
      </c>
    </row>
    <row r="74" spans="1:8" ht="15" customHeight="1" hidden="1">
      <c r="A74" s="33"/>
      <c r="B74" s="334" t="s">
        <v>80</v>
      </c>
      <c r="C74" s="31" t="s">
        <v>581</v>
      </c>
      <c r="D74" s="31" t="s">
        <v>71</v>
      </c>
      <c r="E74" s="31" t="s">
        <v>81</v>
      </c>
      <c r="F74" s="100">
        <v>0</v>
      </c>
      <c r="G74" s="100">
        <v>0</v>
      </c>
      <c r="H74" s="100">
        <v>0</v>
      </c>
    </row>
    <row r="75" spans="1:8" ht="15" customHeight="1">
      <c r="A75" s="301"/>
      <c r="B75" s="358" t="s">
        <v>621</v>
      </c>
      <c r="C75" s="296" t="s">
        <v>620</v>
      </c>
      <c r="D75" s="297"/>
      <c r="E75" s="297"/>
      <c r="F75" s="356">
        <f aca="true" t="shared" si="10" ref="F75:H77">F76</f>
        <v>4400</v>
      </c>
      <c r="G75" s="356">
        <f t="shared" si="10"/>
        <v>0</v>
      </c>
      <c r="H75" s="356">
        <f t="shared" si="10"/>
        <v>0</v>
      </c>
    </row>
    <row r="76" spans="1:8" ht="30" customHeight="1">
      <c r="A76" s="33"/>
      <c r="B76" s="341" t="s">
        <v>77</v>
      </c>
      <c r="C76" s="31" t="s">
        <v>620</v>
      </c>
      <c r="D76" s="32">
        <v>400</v>
      </c>
      <c r="E76" s="32"/>
      <c r="F76" s="100">
        <f t="shared" si="10"/>
        <v>4400</v>
      </c>
      <c r="G76" s="100">
        <f t="shared" si="10"/>
        <v>0</v>
      </c>
      <c r="H76" s="100">
        <f t="shared" si="10"/>
        <v>0</v>
      </c>
    </row>
    <row r="77" spans="1:8" ht="15" customHeight="1">
      <c r="A77" s="33"/>
      <c r="B77" s="334" t="s">
        <v>78</v>
      </c>
      <c r="C77" s="31" t="s">
        <v>620</v>
      </c>
      <c r="D77" s="31" t="s">
        <v>79</v>
      </c>
      <c r="E77" s="31"/>
      <c r="F77" s="99">
        <f t="shared" si="10"/>
        <v>4400</v>
      </c>
      <c r="G77" s="99">
        <f t="shared" si="10"/>
        <v>0</v>
      </c>
      <c r="H77" s="99">
        <f t="shared" si="10"/>
        <v>0</v>
      </c>
    </row>
    <row r="78" spans="1:8" ht="15" customHeight="1">
      <c r="A78" s="33"/>
      <c r="B78" s="334" t="s">
        <v>80</v>
      </c>
      <c r="C78" s="31" t="s">
        <v>620</v>
      </c>
      <c r="D78" s="31" t="s">
        <v>79</v>
      </c>
      <c r="E78" s="31" t="s">
        <v>81</v>
      </c>
      <c r="F78" s="100">
        <v>4400</v>
      </c>
      <c r="G78" s="100">
        <v>0</v>
      </c>
      <c r="H78" s="100">
        <v>0</v>
      </c>
    </row>
    <row r="79" spans="1:8" ht="15" customHeight="1">
      <c r="A79" s="101"/>
      <c r="B79" s="338" t="s">
        <v>582</v>
      </c>
      <c r="C79" s="102" t="s">
        <v>94</v>
      </c>
      <c r="D79" s="102"/>
      <c r="E79" s="102"/>
      <c r="F79" s="109">
        <f>F80+F86</f>
        <v>1370</v>
      </c>
      <c r="G79" s="109">
        <f>G80+G86</f>
        <v>0</v>
      </c>
      <c r="H79" s="109">
        <f>H80+H86</f>
        <v>0</v>
      </c>
    </row>
    <row r="80" spans="1:8" ht="30" customHeight="1">
      <c r="A80" s="105"/>
      <c r="B80" s="335" t="s">
        <v>203</v>
      </c>
      <c r="C80" s="96" t="s">
        <v>96</v>
      </c>
      <c r="D80" s="96"/>
      <c r="E80" s="96"/>
      <c r="F80" s="110">
        <f aca="true" t="shared" si="11" ref="F80:H82">F81</f>
        <v>770</v>
      </c>
      <c r="G80" s="110">
        <f t="shared" si="11"/>
        <v>0</v>
      </c>
      <c r="H80" s="110">
        <f t="shared" si="11"/>
        <v>0</v>
      </c>
    </row>
    <row r="81" spans="1:8" ht="15" customHeight="1">
      <c r="A81" s="301"/>
      <c r="B81" s="358" t="s">
        <v>205</v>
      </c>
      <c r="C81" s="296" t="s">
        <v>583</v>
      </c>
      <c r="D81" s="296"/>
      <c r="E81" s="296"/>
      <c r="F81" s="356">
        <f t="shared" si="11"/>
        <v>770</v>
      </c>
      <c r="G81" s="356">
        <f t="shared" si="11"/>
        <v>0</v>
      </c>
      <c r="H81" s="356">
        <f t="shared" si="11"/>
        <v>0</v>
      </c>
    </row>
    <row r="82" spans="1:8" ht="30" customHeight="1">
      <c r="A82" s="33"/>
      <c r="B82" s="341" t="s">
        <v>69</v>
      </c>
      <c r="C82" s="31" t="s">
        <v>583</v>
      </c>
      <c r="D82" s="31" t="s">
        <v>88</v>
      </c>
      <c r="E82" s="31"/>
      <c r="F82" s="100">
        <f t="shared" si="11"/>
        <v>770</v>
      </c>
      <c r="G82" s="100">
        <f t="shared" si="11"/>
        <v>0</v>
      </c>
      <c r="H82" s="100">
        <f t="shared" si="11"/>
        <v>0</v>
      </c>
    </row>
    <row r="83" spans="1:8" ht="30" customHeight="1">
      <c r="A83" s="33"/>
      <c r="B83" s="334" t="s">
        <v>70</v>
      </c>
      <c r="C83" s="31" t="s">
        <v>583</v>
      </c>
      <c r="D83" s="31" t="s">
        <v>71</v>
      </c>
      <c r="E83" s="31"/>
      <c r="F83" s="100">
        <f>F84+F85</f>
        <v>770</v>
      </c>
      <c r="G83" s="100">
        <f>G84+G85</f>
        <v>0</v>
      </c>
      <c r="H83" s="100">
        <f>H84+H85</f>
        <v>0</v>
      </c>
    </row>
    <row r="84" spans="1:8" ht="15" customHeight="1">
      <c r="A84" s="33"/>
      <c r="B84" s="334" t="s">
        <v>200</v>
      </c>
      <c r="C84" s="31" t="s">
        <v>583</v>
      </c>
      <c r="D84" s="31" t="s">
        <v>71</v>
      </c>
      <c r="E84" s="31" t="s">
        <v>201</v>
      </c>
      <c r="F84" s="100">
        <v>20</v>
      </c>
      <c r="G84" s="100">
        <v>0</v>
      </c>
      <c r="H84" s="100">
        <v>0</v>
      </c>
    </row>
    <row r="85" spans="1:8" ht="15" customHeight="1">
      <c r="A85" s="33"/>
      <c r="B85" s="334" t="s">
        <v>80</v>
      </c>
      <c r="C85" s="31" t="s">
        <v>583</v>
      </c>
      <c r="D85" s="31" t="s">
        <v>71</v>
      </c>
      <c r="E85" s="31" t="s">
        <v>81</v>
      </c>
      <c r="F85" s="100">
        <f>250+500</f>
        <v>750</v>
      </c>
      <c r="G85" s="100">
        <v>0</v>
      </c>
      <c r="H85" s="100">
        <v>0</v>
      </c>
    </row>
    <row r="86" spans="1:8" ht="30" customHeight="1">
      <c r="A86" s="105"/>
      <c r="B86" s="335" t="s">
        <v>585</v>
      </c>
      <c r="C86" s="96" t="s">
        <v>584</v>
      </c>
      <c r="D86" s="96"/>
      <c r="E86" s="96"/>
      <c r="F86" s="110">
        <f>F87</f>
        <v>600</v>
      </c>
      <c r="G86" s="110">
        <f aca="true" t="shared" si="12" ref="G86:H89">G87</f>
        <v>0</v>
      </c>
      <c r="H86" s="110">
        <f t="shared" si="12"/>
        <v>0</v>
      </c>
    </row>
    <row r="87" spans="1:8" ht="30" customHeight="1">
      <c r="A87" s="301"/>
      <c r="B87" s="358" t="s">
        <v>198</v>
      </c>
      <c r="C87" s="296" t="s">
        <v>586</v>
      </c>
      <c r="D87" s="296"/>
      <c r="E87" s="296"/>
      <c r="F87" s="356">
        <f>F88</f>
        <v>600</v>
      </c>
      <c r="G87" s="356">
        <f t="shared" si="12"/>
        <v>0</v>
      </c>
      <c r="H87" s="356">
        <f t="shared" si="12"/>
        <v>0</v>
      </c>
    </row>
    <row r="88" spans="1:8" ht="30" customHeight="1">
      <c r="A88" s="33"/>
      <c r="B88" s="341" t="s">
        <v>69</v>
      </c>
      <c r="C88" s="31" t="s">
        <v>586</v>
      </c>
      <c r="D88" s="31" t="s">
        <v>88</v>
      </c>
      <c r="E88" s="31"/>
      <c r="F88" s="100">
        <f>F89</f>
        <v>600</v>
      </c>
      <c r="G88" s="100">
        <f t="shared" si="12"/>
        <v>0</v>
      </c>
      <c r="H88" s="100">
        <f t="shared" si="12"/>
        <v>0</v>
      </c>
    </row>
    <row r="89" spans="1:8" ht="30" customHeight="1">
      <c r="A89" s="33"/>
      <c r="B89" s="334" t="s">
        <v>70</v>
      </c>
      <c r="C89" s="31" t="s">
        <v>586</v>
      </c>
      <c r="D89" s="31" t="s">
        <v>71</v>
      </c>
      <c r="E89" s="31"/>
      <c r="F89" s="100">
        <f>F90</f>
        <v>600</v>
      </c>
      <c r="G89" s="100">
        <f t="shared" si="12"/>
        <v>0</v>
      </c>
      <c r="H89" s="100">
        <f t="shared" si="12"/>
        <v>0</v>
      </c>
    </row>
    <row r="90" spans="1:8" ht="15" customHeight="1">
      <c r="A90" s="33"/>
      <c r="B90" s="334" t="s">
        <v>200</v>
      </c>
      <c r="C90" s="31" t="s">
        <v>586</v>
      </c>
      <c r="D90" s="31" t="s">
        <v>71</v>
      </c>
      <c r="E90" s="31" t="s">
        <v>201</v>
      </c>
      <c r="F90" s="100">
        <f>100+500</f>
        <v>600</v>
      </c>
      <c r="G90" s="100">
        <v>0</v>
      </c>
      <c r="H90" s="100">
        <v>0</v>
      </c>
    </row>
    <row r="91" spans="1:8" ht="45" customHeight="1">
      <c r="A91" s="91">
        <v>5</v>
      </c>
      <c r="B91" s="342" t="s">
        <v>566</v>
      </c>
      <c r="C91" s="92" t="s">
        <v>99</v>
      </c>
      <c r="D91" s="107"/>
      <c r="E91" s="107"/>
      <c r="F91" s="94">
        <f>F92</f>
        <v>16838.238</v>
      </c>
      <c r="G91" s="94">
        <f>G92</f>
        <v>17100.800000000003</v>
      </c>
      <c r="H91" s="94">
        <f>H92</f>
        <v>17100.800000000003</v>
      </c>
    </row>
    <row r="92" spans="1:8" ht="15" customHeight="1">
      <c r="A92" s="105"/>
      <c r="B92" s="343" t="s">
        <v>100</v>
      </c>
      <c r="C92" s="96" t="s">
        <v>101</v>
      </c>
      <c r="D92" s="96"/>
      <c r="E92" s="96"/>
      <c r="F92" s="98">
        <f>F93+F106</f>
        <v>16838.238</v>
      </c>
      <c r="G92" s="98">
        <f>G93+G106</f>
        <v>17100.800000000003</v>
      </c>
      <c r="H92" s="98">
        <f>H93+H106</f>
        <v>17100.800000000003</v>
      </c>
    </row>
    <row r="93" spans="1:8" ht="30" customHeight="1">
      <c r="A93" s="301"/>
      <c r="B93" s="354" t="s">
        <v>102</v>
      </c>
      <c r="C93" s="296" t="s">
        <v>103</v>
      </c>
      <c r="D93" s="296"/>
      <c r="E93" s="296"/>
      <c r="F93" s="356">
        <f>F94+F97+F100+F104</f>
        <v>12236.638</v>
      </c>
      <c r="G93" s="356">
        <f>G94+G97+G100+G104</f>
        <v>12499.2</v>
      </c>
      <c r="H93" s="356">
        <f>H94+H97+H100+H104</f>
        <v>12499.2</v>
      </c>
    </row>
    <row r="94" spans="1:8" ht="60" customHeight="1">
      <c r="A94" s="33"/>
      <c r="B94" s="344" t="s">
        <v>104</v>
      </c>
      <c r="C94" s="31" t="s">
        <v>103</v>
      </c>
      <c r="D94" s="31" t="s">
        <v>105</v>
      </c>
      <c r="E94" s="31"/>
      <c r="F94" s="100">
        <f aca="true" t="shared" si="13" ref="F94:H95">F95</f>
        <v>8751.638</v>
      </c>
      <c r="G94" s="100">
        <f t="shared" si="13"/>
        <v>9101.704</v>
      </c>
      <c r="H94" s="100">
        <f t="shared" si="13"/>
        <v>9465.772</v>
      </c>
    </row>
    <row r="95" spans="1:8" ht="15" customHeight="1">
      <c r="A95" s="30"/>
      <c r="B95" s="334" t="s">
        <v>106</v>
      </c>
      <c r="C95" s="31" t="s">
        <v>103</v>
      </c>
      <c r="D95" s="32">
        <v>110</v>
      </c>
      <c r="E95" s="32"/>
      <c r="F95" s="99">
        <f t="shared" si="13"/>
        <v>8751.638</v>
      </c>
      <c r="G95" s="99">
        <f t="shared" si="13"/>
        <v>9101.704</v>
      </c>
      <c r="H95" s="99">
        <f t="shared" si="13"/>
        <v>9465.772</v>
      </c>
    </row>
    <row r="96" spans="1:8" ht="15" customHeight="1">
      <c r="A96" s="33"/>
      <c r="B96" s="334" t="s">
        <v>107</v>
      </c>
      <c r="C96" s="31" t="s">
        <v>103</v>
      </c>
      <c r="D96" s="32">
        <v>110</v>
      </c>
      <c r="E96" s="31" t="s">
        <v>108</v>
      </c>
      <c r="F96" s="99">
        <v>8751.638</v>
      </c>
      <c r="G96" s="99">
        <v>9101.704</v>
      </c>
      <c r="H96" s="99">
        <v>9465.772</v>
      </c>
    </row>
    <row r="97" spans="1:8" ht="30" customHeight="1">
      <c r="A97" s="33"/>
      <c r="B97" s="237" t="s">
        <v>69</v>
      </c>
      <c r="C97" s="31" t="s">
        <v>103</v>
      </c>
      <c r="D97" s="32">
        <v>200</v>
      </c>
      <c r="E97" s="31"/>
      <c r="F97" s="99">
        <f aca="true" t="shared" si="14" ref="F97:H98">F98</f>
        <v>3475</v>
      </c>
      <c r="G97" s="99">
        <f t="shared" si="14"/>
        <v>3387.496</v>
      </c>
      <c r="H97" s="99">
        <f t="shared" si="14"/>
        <v>3023.428</v>
      </c>
    </row>
    <row r="98" spans="1:8" ht="30" customHeight="1">
      <c r="A98" s="33"/>
      <c r="B98" s="334" t="s">
        <v>70</v>
      </c>
      <c r="C98" s="31" t="s">
        <v>103</v>
      </c>
      <c r="D98" s="31" t="s">
        <v>71</v>
      </c>
      <c r="E98" s="31"/>
      <c r="F98" s="100">
        <f t="shared" si="14"/>
        <v>3475</v>
      </c>
      <c r="G98" s="100">
        <f t="shared" si="14"/>
        <v>3387.496</v>
      </c>
      <c r="H98" s="100">
        <f t="shared" si="14"/>
        <v>3023.428</v>
      </c>
    </row>
    <row r="99" spans="1:8" ht="15" customHeight="1">
      <c r="A99" s="33"/>
      <c r="B99" s="334" t="s">
        <v>107</v>
      </c>
      <c r="C99" s="31" t="s">
        <v>103</v>
      </c>
      <c r="D99" s="31" t="s">
        <v>71</v>
      </c>
      <c r="E99" s="31" t="s">
        <v>108</v>
      </c>
      <c r="F99" s="100">
        <v>3475</v>
      </c>
      <c r="G99" s="100">
        <v>3387.496</v>
      </c>
      <c r="H99" s="100">
        <v>3023.428</v>
      </c>
    </row>
    <row r="100" spans="1:8" ht="30" customHeight="1" hidden="1">
      <c r="A100" s="33"/>
      <c r="B100" s="345" t="s">
        <v>77</v>
      </c>
      <c r="C100" s="31" t="s">
        <v>103</v>
      </c>
      <c r="D100" s="31" t="s">
        <v>82</v>
      </c>
      <c r="E100" s="31"/>
      <c r="F100" s="100">
        <f aca="true" t="shared" si="15" ref="F100:H101">F101</f>
        <v>0</v>
      </c>
      <c r="G100" s="100">
        <f t="shared" si="15"/>
        <v>0</v>
      </c>
      <c r="H100" s="100">
        <f t="shared" si="15"/>
        <v>0</v>
      </c>
    </row>
    <row r="101" spans="1:8" ht="15" customHeight="1" hidden="1">
      <c r="A101" s="33"/>
      <c r="B101" s="334" t="s">
        <v>78</v>
      </c>
      <c r="C101" s="31" t="s">
        <v>103</v>
      </c>
      <c r="D101" s="31" t="s">
        <v>79</v>
      </c>
      <c r="E101" s="31"/>
      <c r="F101" s="100">
        <f t="shared" si="15"/>
        <v>0</v>
      </c>
      <c r="G101" s="100">
        <f t="shared" si="15"/>
        <v>0</v>
      </c>
      <c r="H101" s="100">
        <f t="shared" si="15"/>
        <v>0</v>
      </c>
    </row>
    <row r="102" spans="1:8" ht="15" customHeight="1" hidden="1">
      <c r="A102" s="33"/>
      <c r="B102" s="334" t="s">
        <v>107</v>
      </c>
      <c r="C102" s="31" t="s">
        <v>103</v>
      </c>
      <c r="D102" s="31" t="s">
        <v>79</v>
      </c>
      <c r="E102" s="31" t="s">
        <v>108</v>
      </c>
      <c r="F102" s="100">
        <v>0</v>
      </c>
      <c r="G102" s="100">
        <v>0</v>
      </c>
      <c r="H102" s="100">
        <v>0</v>
      </c>
    </row>
    <row r="103" spans="1:8" ht="15" customHeight="1">
      <c r="A103" s="33"/>
      <c r="B103" s="334" t="s">
        <v>109</v>
      </c>
      <c r="C103" s="31" t="s">
        <v>103</v>
      </c>
      <c r="D103" s="31" t="s">
        <v>110</v>
      </c>
      <c r="E103" s="31"/>
      <c r="F103" s="100">
        <f aca="true" t="shared" si="16" ref="F103:H108">F104</f>
        <v>10</v>
      </c>
      <c r="G103" s="100">
        <f t="shared" si="16"/>
        <v>10</v>
      </c>
      <c r="H103" s="100">
        <f t="shared" si="16"/>
        <v>10</v>
      </c>
    </row>
    <row r="104" spans="1:8" ht="15" customHeight="1">
      <c r="A104" s="33"/>
      <c r="B104" s="334" t="s">
        <v>111</v>
      </c>
      <c r="C104" s="31" t="s">
        <v>103</v>
      </c>
      <c r="D104" s="31" t="s">
        <v>112</v>
      </c>
      <c r="E104" s="31"/>
      <c r="F104" s="99">
        <f t="shared" si="16"/>
        <v>10</v>
      </c>
      <c r="G104" s="99">
        <f t="shared" si="16"/>
        <v>10</v>
      </c>
      <c r="H104" s="99">
        <f t="shared" si="16"/>
        <v>10</v>
      </c>
    </row>
    <row r="105" spans="1:8" s="81" customFormat="1" ht="15" customHeight="1">
      <c r="A105" s="33"/>
      <c r="B105" s="334" t="s">
        <v>107</v>
      </c>
      <c r="C105" s="31" t="s">
        <v>103</v>
      </c>
      <c r="D105" s="31" t="s">
        <v>112</v>
      </c>
      <c r="E105" s="31" t="s">
        <v>108</v>
      </c>
      <c r="F105" s="100">
        <v>10</v>
      </c>
      <c r="G105" s="100">
        <v>10</v>
      </c>
      <c r="H105" s="100">
        <v>10</v>
      </c>
    </row>
    <row r="106" spans="1:8" s="81" customFormat="1" ht="30" customHeight="1">
      <c r="A106" s="301"/>
      <c r="B106" s="313" t="s">
        <v>610</v>
      </c>
      <c r="C106" s="296" t="s">
        <v>611</v>
      </c>
      <c r="D106" s="296"/>
      <c r="E106" s="296"/>
      <c r="F106" s="356">
        <f t="shared" si="16"/>
        <v>4601.6</v>
      </c>
      <c r="G106" s="356">
        <f t="shared" si="16"/>
        <v>4601.6</v>
      </c>
      <c r="H106" s="356">
        <f t="shared" si="16"/>
        <v>4601.6</v>
      </c>
    </row>
    <row r="107" spans="1:8" s="81" customFormat="1" ht="60" customHeight="1">
      <c r="A107" s="33"/>
      <c r="B107" s="344" t="s">
        <v>104</v>
      </c>
      <c r="C107" s="31" t="s">
        <v>611</v>
      </c>
      <c r="D107" s="31" t="s">
        <v>105</v>
      </c>
      <c r="E107" s="31"/>
      <c r="F107" s="100">
        <f t="shared" si="16"/>
        <v>4601.6</v>
      </c>
      <c r="G107" s="100">
        <f t="shared" si="16"/>
        <v>4601.6</v>
      </c>
      <c r="H107" s="100">
        <f t="shared" si="16"/>
        <v>4601.6</v>
      </c>
    </row>
    <row r="108" spans="1:8" s="81" customFormat="1" ht="15" customHeight="1">
      <c r="A108" s="33"/>
      <c r="B108" s="334" t="s">
        <v>106</v>
      </c>
      <c r="C108" s="31" t="s">
        <v>611</v>
      </c>
      <c r="D108" s="31" t="s">
        <v>113</v>
      </c>
      <c r="E108" s="31"/>
      <c r="F108" s="100">
        <f t="shared" si="16"/>
        <v>4601.6</v>
      </c>
      <c r="G108" s="100">
        <f t="shared" si="16"/>
        <v>4601.6</v>
      </c>
      <c r="H108" s="100">
        <f t="shared" si="16"/>
        <v>4601.6</v>
      </c>
    </row>
    <row r="109" spans="1:8" s="81" customFormat="1" ht="15" customHeight="1">
      <c r="A109" s="33"/>
      <c r="B109" s="334" t="s">
        <v>107</v>
      </c>
      <c r="C109" s="31" t="s">
        <v>611</v>
      </c>
      <c r="D109" s="31" t="s">
        <v>113</v>
      </c>
      <c r="E109" s="31" t="s">
        <v>108</v>
      </c>
      <c r="F109" s="100">
        <f>2300.8+2300.8</f>
        <v>4601.6</v>
      </c>
      <c r="G109" s="100">
        <f>2300.8+2300.8</f>
        <v>4601.6</v>
      </c>
      <c r="H109" s="100">
        <f>2300.8+2300.8</f>
        <v>4601.6</v>
      </c>
    </row>
    <row r="110" spans="1:8" s="82" customFormat="1" ht="45" customHeight="1">
      <c r="A110" s="91">
        <v>6</v>
      </c>
      <c r="B110" s="342" t="s">
        <v>596</v>
      </c>
      <c r="C110" s="92" t="s">
        <v>114</v>
      </c>
      <c r="D110" s="108"/>
      <c r="E110" s="108"/>
      <c r="F110" s="94">
        <f>F111+F122</f>
        <v>1950</v>
      </c>
      <c r="G110" s="94">
        <f>G111+G122</f>
        <v>950</v>
      </c>
      <c r="H110" s="94">
        <f>H111+H122</f>
        <v>750</v>
      </c>
    </row>
    <row r="111" spans="1:8" ht="60" customHeight="1">
      <c r="A111" s="101"/>
      <c r="B111" s="346" t="s">
        <v>115</v>
      </c>
      <c r="C111" s="102" t="s">
        <v>116</v>
      </c>
      <c r="D111" s="102"/>
      <c r="E111" s="102"/>
      <c r="F111" s="109">
        <f>F112+F117</f>
        <v>1740</v>
      </c>
      <c r="G111" s="109">
        <f>G112+G117</f>
        <v>740</v>
      </c>
      <c r="H111" s="109">
        <f>H112+H117</f>
        <v>540</v>
      </c>
    </row>
    <row r="112" spans="1:8" ht="45" customHeight="1">
      <c r="A112" s="105"/>
      <c r="B112" s="343" t="s">
        <v>117</v>
      </c>
      <c r="C112" s="96" t="s">
        <v>118</v>
      </c>
      <c r="D112" s="96"/>
      <c r="E112" s="96"/>
      <c r="F112" s="110">
        <f aca="true" t="shared" si="17" ref="F112:H115">F113</f>
        <v>130</v>
      </c>
      <c r="G112" s="110">
        <f t="shared" si="17"/>
        <v>130</v>
      </c>
      <c r="H112" s="110">
        <f t="shared" si="17"/>
        <v>130</v>
      </c>
    </row>
    <row r="113" spans="1:8" ht="30" customHeight="1">
      <c r="A113" s="301"/>
      <c r="B113" s="354" t="s">
        <v>119</v>
      </c>
      <c r="C113" s="296" t="s">
        <v>120</v>
      </c>
      <c r="D113" s="296"/>
      <c r="E113" s="296"/>
      <c r="F113" s="356">
        <f t="shared" si="17"/>
        <v>130</v>
      </c>
      <c r="G113" s="356">
        <f t="shared" si="17"/>
        <v>130</v>
      </c>
      <c r="H113" s="356">
        <f t="shared" si="17"/>
        <v>130</v>
      </c>
    </row>
    <row r="114" spans="1:8" ht="30" customHeight="1">
      <c r="A114" s="33"/>
      <c r="B114" s="237" t="s">
        <v>69</v>
      </c>
      <c r="C114" s="31" t="s">
        <v>120</v>
      </c>
      <c r="D114" s="31" t="s">
        <v>88</v>
      </c>
      <c r="E114" s="31"/>
      <c r="F114" s="100">
        <f t="shared" si="17"/>
        <v>130</v>
      </c>
      <c r="G114" s="100">
        <f t="shared" si="17"/>
        <v>130</v>
      </c>
      <c r="H114" s="100">
        <f t="shared" si="17"/>
        <v>130</v>
      </c>
    </row>
    <row r="115" spans="1:8" ht="30" customHeight="1">
      <c r="A115" s="33"/>
      <c r="B115" s="334" t="s">
        <v>70</v>
      </c>
      <c r="C115" s="31" t="s">
        <v>120</v>
      </c>
      <c r="D115" s="31" t="s">
        <v>71</v>
      </c>
      <c r="E115" s="31"/>
      <c r="F115" s="100">
        <f t="shared" si="17"/>
        <v>130</v>
      </c>
      <c r="G115" s="100">
        <f t="shared" si="17"/>
        <v>130</v>
      </c>
      <c r="H115" s="100">
        <f t="shared" si="17"/>
        <v>130</v>
      </c>
    </row>
    <row r="116" spans="1:8" ht="30" customHeight="1">
      <c r="A116" s="33"/>
      <c r="B116" s="334" t="s">
        <v>121</v>
      </c>
      <c r="C116" s="31" t="s">
        <v>120</v>
      </c>
      <c r="D116" s="31" t="s">
        <v>71</v>
      </c>
      <c r="E116" s="31" t="s">
        <v>122</v>
      </c>
      <c r="F116" s="100">
        <f>30+100</f>
        <v>130</v>
      </c>
      <c r="G116" s="100">
        <f>30+100</f>
        <v>130</v>
      </c>
      <c r="H116" s="100">
        <f>30+100</f>
        <v>130</v>
      </c>
    </row>
    <row r="117" spans="1:8" ht="15" customHeight="1">
      <c r="A117" s="105"/>
      <c r="B117" s="343" t="s">
        <v>123</v>
      </c>
      <c r="C117" s="96" t="s">
        <v>124</v>
      </c>
      <c r="D117" s="96"/>
      <c r="E117" s="96"/>
      <c r="F117" s="110">
        <f aca="true" t="shared" si="18" ref="F117:H120">F118</f>
        <v>1610</v>
      </c>
      <c r="G117" s="110">
        <f t="shared" si="18"/>
        <v>610</v>
      </c>
      <c r="H117" s="110">
        <f t="shared" si="18"/>
        <v>410</v>
      </c>
    </row>
    <row r="118" spans="1:8" ht="15" customHeight="1">
      <c r="A118" s="306"/>
      <c r="B118" s="354" t="s">
        <v>125</v>
      </c>
      <c r="C118" s="296" t="s">
        <v>126</v>
      </c>
      <c r="D118" s="359"/>
      <c r="E118" s="359"/>
      <c r="F118" s="356">
        <f t="shared" si="18"/>
        <v>1610</v>
      </c>
      <c r="G118" s="356">
        <f t="shared" si="18"/>
        <v>610</v>
      </c>
      <c r="H118" s="356">
        <f t="shared" si="18"/>
        <v>410</v>
      </c>
    </row>
    <row r="119" spans="1:8" ht="30" customHeight="1">
      <c r="A119" s="111"/>
      <c r="B119" s="237" t="s">
        <v>69</v>
      </c>
      <c r="C119" s="31" t="s">
        <v>126</v>
      </c>
      <c r="D119" s="112">
        <v>200</v>
      </c>
      <c r="E119" s="112"/>
      <c r="F119" s="100">
        <f t="shared" si="18"/>
        <v>1610</v>
      </c>
      <c r="G119" s="100">
        <f t="shared" si="18"/>
        <v>610</v>
      </c>
      <c r="H119" s="100">
        <f t="shared" si="18"/>
        <v>410</v>
      </c>
    </row>
    <row r="120" spans="1:8" s="82" customFormat="1" ht="30" customHeight="1">
      <c r="A120" s="113"/>
      <c r="B120" s="334" t="s">
        <v>70</v>
      </c>
      <c r="C120" s="31" t="s">
        <v>126</v>
      </c>
      <c r="D120" s="31" t="s">
        <v>71</v>
      </c>
      <c r="E120" s="114"/>
      <c r="F120" s="100">
        <f t="shared" si="18"/>
        <v>1610</v>
      </c>
      <c r="G120" s="100">
        <f t="shared" si="18"/>
        <v>610</v>
      </c>
      <c r="H120" s="100">
        <f t="shared" si="18"/>
        <v>410</v>
      </c>
    </row>
    <row r="121" spans="1:8" ht="30" customHeight="1">
      <c r="A121" s="33"/>
      <c r="B121" s="334" t="s">
        <v>121</v>
      </c>
      <c r="C121" s="31" t="s">
        <v>126</v>
      </c>
      <c r="D121" s="31" t="s">
        <v>71</v>
      </c>
      <c r="E121" s="31" t="s">
        <v>122</v>
      </c>
      <c r="F121" s="100">
        <f>10+500+1000+100</f>
        <v>1610</v>
      </c>
      <c r="G121" s="100">
        <f>10+200+300+100</f>
        <v>610</v>
      </c>
      <c r="H121" s="100">
        <f>10+200+100+100</f>
        <v>410</v>
      </c>
    </row>
    <row r="122" spans="1:8" ht="60" customHeight="1">
      <c r="A122" s="101"/>
      <c r="B122" s="346" t="s">
        <v>127</v>
      </c>
      <c r="C122" s="102" t="s">
        <v>128</v>
      </c>
      <c r="D122" s="102"/>
      <c r="E122" s="102"/>
      <c r="F122" s="109">
        <f aca="true" t="shared" si="19" ref="F122:H124">F123</f>
        <v>210</v>
      </c>
      <c r="G122" s="109">
        <f t="shared" si="19"/>
        <v>210</v>
      </c>
      <c r="H122" s="109">
        <f t="shared" si="19"/>
        <v>210</v>
      </c>
    </row>
    <row r="123" spans="1:8" ht="45" customHeight="1">
      <c r="A123" s="105"/>
      <c r="B123" s="347" t="s">
        <v>133</v>
      </c>
      <c r="C123" s="96" t="s">
        <v>613</v>
      </c>
      <c r="D123" s="96"/>
      <c r="E123" s="96"/>
      <c r="F123" s="110">
        <f t="shared" si="19"/>
        <v>210</v>
      </c>
      <c r="G123" s="110">
        <f t="shared" si="19"/>
        <v>210</v>
      </c>
      <c r="H123" s="110">
        <f t="shared" si="19"/>
        <v>210</v>
      </c>
    </row>
    <row r="124" spans="1:8" ht="30" customHeight="1">
      <c r="A124" s="301"/>
      <c r="B124" s="361" t="s">
        <v>614</v>
      </c>
      <c r="C124" s="296" t="s">
        <v>612</v>
      </c>
      <c r="D124" s="296"/>
      <c r="E124" s="296"/>
      <c r="F124" s="356">
        <f t="shared" si="19"/>
        <v>210</v>
      </c>
      <c r="G124" s="356">
        <f t="shared" si="19"/>
        <v>210</v>
      </c>
      <c r="H124" s="356">
        <f t="shared" si="19"/>
        <v>210</v>
      </c>
    </row>
    <row r="125" spans="1:8" ht="30" customHeight="1">
      <c r="A125" s="33"/>
      <c r="B125" s="237" t="s">
        <v>69</v>
      </c>
      <c r="C125" s="31" t="s">
        <v>612</v>
      </c>
      <c r="D125" s="31" t="s">
        <v>88</v>
      </c>
      <c r="E125" s="31"/>
      <c r="F125" s="100">
        <f aca="true" t="shared" si="20" ref="F125:H126">F126</f>
        <v>210</v>
      </c>
      <c r="G125" s="100">
        <f t="shared" si="20"/>
        <v>210</v>
      </c>
      <c r="H125" s="100">
        <f t="shared" si="20"/>
        <v>210</v>
      </c>
    </row>
    <row r="126" spans="1:8" ht="30" customHeight="1">
      <c r="A126" s="33"/>
      <c r="B126" s="334" t="s">
        <v>70</v>
      </c>
      <c r="C126" s="31" t="s">
        <v>612</v>
      </c>
      <c r="D126" s="31" t="s">
        <v>71</v>
      </c>
      <c r="E126" s="31"/>
      <c r="F126" s="100">
        <f t="shared" si="20"/>
        <v>210</v>
      </c>
      <c r="G126" s="100">
        <f t="shared" si="20"/>
        <v>210</v>
      </c>
      <c r="H126" s="100">
        <f t="shared" si="20"/>
        <v>210</v>
      </c>
    </row>
    <row r="127" spans="1:8" ht="30" customHeight="1">
      <c r="A127" s="33"/>
      <c r="B127" s="341" t="s">
        <v>131</v>
      </c>
      <c r="C127" s="31" t="s">
        <v>612</v>
      </c>
      <c r="D127" s="31" t="s">
        <v>71</v>
      </c>
      <c r="E127" s="31" t="s">
        <v>132</v>
      </c>
      <c r="F127" s="100">
        <f>10+200</f>
        <v>210</v>
      </c>
      <c r="G127" s="100">
        <f>10+200</f>
        <v>210</v>
      </c>
      <c r="H127" s="100">
        <f>10+200</f>
        <v>210</v>
      </c>
    </row>
    <row r="128" spans="1:8" ht="45" customHeight="1">
      <c r="A128" s="91">
        <v>7</v>
      </c>
      <c r="B128" s="342" t="s">
        <v>560</v>
      </c>
      <c r="C128" s="92" t="s">
        <v>140</v>
      </c>
      <c r="D128" s="107"/>
      <c r="E128" s="107"/>
      <c r="F128" s="94">
        <f>F129</f>
        <v>6901.4</v>
      </c>
      <c r="G128" s="94">
        <f>G129</f>
        <v>2691.4</v>
      </c>
      <c r="H128" s="94">
        <f>H129</f>
        <v>2491.4</v>
      </c>
    </row>
    <row r="129" spans="1:8" ht="60" customHeight="1">
      <c r="A129" s="105"/>
      <c r="B129" s="343" t="s">
        <v>141</v>
      </c>
      <c r="C129" s="96" t="s">
        <v>142</v>
      </c>
      <c r="D129" s="96"/>
      <c r="E129" s="96"/>
      <c r="F129" s="110">
        <f>F130+F135+F139+F143</f>
        <v>6901.4</v>
      </c>
      <c r="G129" s="110">
        <f>G130+G135+G139+G143</f>
        <v>2691.4</v>
      </c>
      <c r="H129" s="110">
        <f>H130+H135+H139+H143</f>
        <v>2491.4</v>
      </c>
    </row>
    <row r="130" spans="1:8" ht="30" customHeight="1">
      <c r="A130" s="301"/>
      <c r="B130" s="354" t="s">
        <v>143</v>
      </c>
      <c r="C130" s="296" t="s">
        <v>144</v>
      </c>
      <c r="D130" s="297"/>
      <c r="E130" s="297"/>
      <c r="F130" s="356">
        <f aca="true" t="shared" si="21" ref="F130:H131">F131</f>
        <v>2310</v>
      </c>
      <c r="G130" s="356">
        <f t="shared" si="21"/>
        <v>700</v>
      </c>
      <c r="H130" s="356">
        <f t="shared" si="21"/>
        <v>500</v>
      </c>
    </row>
    <row r="131" spans="1:8" ht="30" customHeight="1">
      <c r="A131" s="33"/>
      <c r="B131" s="341" t="s">
        <v>69</v>
      </c>
      <c r="C131" s="31" t="s">
        <v>144</v>
      </c>
      <c r="D131" s="32">
        <v>200</v>
      </c>
      <c r="E131" s="32"/>
      <c r="F131" s="100">
        <f t="shared" si="21"/>
        <v>2310</v>
      </c>
      <c r="G131" s="100">
        <f t="shared" si="21"/>
        <v>700</v>
      </c>
      <c r="H131" s="100">
        <f t="shared" si="21"/>
        <v>500</v>
      </c>
    </row>
    <row r="132" spans="1:8" s="82" customFormat="1" ht="30" customHeight="1">
      <c r="A132" s="116"/>
      <c r="B132" s="334" t="s">
        <v>70</v>
      </c>
      <c r="C132" s="31" t="s">
        <v>144</v>
      </c>
      <c r="D132" s="31" t="s">
        <v>71</v>
      </c>
      <c r="E132" s="114"/>
      <c r="F132" s="100">
        <f>F133+F134</f>
        <v>2310</v>
      </c>
      <c r="G132" s="100">
        <f>G133+G134</f>
        <v>700</v>
      </c>
      <c r="H132" s="100">
        <f>H133+H134</f>
        <v>500</v>
      </c>
    </row>
    <row r="133" spans="1:8" ht="15" customHeight="1">
      <c r="A133" s="33"/>
      <c r="B133" s="334" t="s">
        <v>145</v>
      </c>
      <c r="C133" s="31" t="s">
        <v>144</v>
      </c>
      <c r="D133" s="31" t="s">
        <v>71</v>
      </c>
      <c r="E133" s="31" t="s">
        <v>146</v>
      </c>
      <c r="F133" s="100">
        <f>700+100+200+100</f>
        <v>1100</v>
      </c>
      <c r="G133" s="100">
        <f>700</f>
        <v>700</v>
      </c>
      <c r="H133" s="100">
        <f>500</f>
        <v>500</v>
      </c>
    </row>
    <row r="134" spans="1:8" ht="15" customHeight="1">
      <c r="A134" s="33"/>
      <c r="B134" s="334" t="s">
        <v>155</v>
      </c>
      <c r="C134" s="31" t="s">
        <v>144</v>
      </c>
      <c r="D134" s="31" t="s">
        <v>71</v>
      </c>
      <c r="E134" s="31" t="s">
        <v>156</v>
      </c>
      <c r="F134" s="100">
        <f>400+200+500+110</f>
        <v>1210</v>
      </c>
      <c r="G134" s="100">
        <v>0</v>
      </c>
      <c r="H134" s="100">
        <v>0</v>
      </c>
    </row>
    <row r="135" spans="1:8" s="83" customFormat="1" ht="30" customHeight="1">
      <c r="A135" s="295"/>
      <c r="B135" s="354" t="s">
        <v>147</v>
      </c>
      <c r="C135" s="296" t="s">
        <v>148</v>
      </c>
      <c r="D135" s="296"/>
      <c r="E135" s="296"/>
      <c r="F135" s="356">
        <f aca="true" t="shared" si="22" ref="F135:H137">F136</f>
        <v>1900</v>
      </c>
      <c r="G135" s="356">
        <f t="shared" si="22"/>
        <v>0</v>
      </c>
      <c r="H135" s="356">
        <f t="shared" si="22"/>
        <v>0</v>
      </c>
    </row>
    <row r="136" spans="1:8" s="83" customFormat="1" ht="30" customHeight="1">
      <c r="A136" s="30"/>
      <c r="B136" s="341" t="s">
        <v>69</v>
      </c>
      <c r="C136" s="31" t="s">
        <v>148</v>
      </c>
      <c r="D136" s="31" t="s">
        <v>88</v>
      </c>
      <c r="E136" s="31"/>
      <c r="F136" s="100">
        <f t="shared" si="22"/>
        <v>1900</v>
      </c>
      <c r="G136" s="100">
        <f t="shared" si="22"/>
        <v>0</v>
      </c>
      <c r="H136" s="100">
        <f t="shared" si="22"/>
        <v>0</v>
      </c>
    </row>
    <row r="137" spans="1:8" ht="30" customHeight="1">
      <c r="A137" s="33"/>
      <c r="B137" s="334" t="s">
        <v>70</v>
      </c>
      <c r="C137" s="31" t="s">
        <v>148</v>
      </c>
      <c r="D137" s="31" t="s">
        <v>71</v>
      </c>
      <c r="E137" s="31"/>
      <c r="F137" s="100">
        <f t="shared" si="22"/>
        <v>1900</v>
      </c>
      <c r="G137" s="100">
        <f t="shared" si="22"/>
        <v>0</v>
      </c>
      <c r="H137" s="100">
        <f t="shared" si="22"/>
        <v>0</v>
      </c>
    </row>
    <row r="138" spans="1:8" ht="15" customHeight="1">
      <c r="A138" s="33"/>
      <c r="B138" s="334" t="s">
        <v>145</v>
      </c>
      <c r="C138" s="31" t="s">
        <v>148</v>
      </c>
      <c r="D138" s="31" t="s">
        <v>71</v>
      </c>
      <c r="E138" s="31" t="s">
        <v>146</v>
      </c>
      <c r="F138" s="100">
        <f>800+200+200+200+500</f>
        <v>1900</v>
      </c>
      <c r="G138" s="100">
        <v>0</v>
      </c>
      <c r="H138" s="100">
        <v>0</v>
      </c>
    </row>
    <row r="139" spans="1:8" ht="45" customHeight="1" hidden="1">
      <c r="A139" s="301"/>
      <c r="B139" s="354" t="s">
        <v>149</v>
      </c>
      <c r="C139" s="296" t="s">
        <v>150</v>
      </c>
      <c r="D139" s="297"/>
      <c r="E139" s="297"/>
      <c r="F139" s="356">
        <f aca="true" t="shared" si="23" ref="F139:H141">F140</f>
        <v>0</v>
      </c>
      <c r="G139" s="356">
        <f t="shared" si="23"/>
        <v>0</v>
      </c>
      <c r="H139" s="356">
        <f t="shared" si="23"/>
        <v>0</v>
      </c>
    </row>
    <row r="140" spans="1:8" ht="30" customHeight="1" hidden="1">
      <c r="A140" s="33"/>
      <c r="B140" s="341" t="s">
        <v>69</v>
      </c>
      <c r="C140" s="31" t="s">
        <v>150</v>
      </c>
      <c r="D140" s="32">
        <v>200</v>
      </c>
      <c r="E140" s="32"/>
      <c r="F140" s="100">
        <f t="shared" si="23"/>
        <v>0</v>
      </c>
      <c r="G140" s="100">
        <f t="shared" si="23"/>
        <v>0</v>
      </c>
      <c r="H140" s="100">
        <f t="shared" si="23"/>
        <v>0</v>
      </c>
    </row>
    <row r="141" spans="1:8" ht="30" customHeight="1" hidden="1">
      <c r="A141" s="33"/>
      <c r="B141" s="334" t="s">
        <v>70</v>
      </c>
      <c r="C141" s="31" t="s">
        <v>150</v>
      </c>
      <c r="D141" s="31" t="s">
        <v>71</v>
      </c>
      <c r="E141" s="114"/>
      <c r="F141" s="100">
        <f t="shared" si="23"/>
        <v>0</v>
      </c>
      <c r="G141" s="100">
        <f t="shared" si="23"/>
        <v>0</v>
      </c>
      <c r="H141" s="100">
        <f t="shared" si="23"/>
        <v>0</v>
      </c>
    </row>
    <row r="142" spans="1:8" ht="15" customHeight="1" hidden="1">
      <c r="A142" s="33"/>
      <c r="B142" s="334" t="s">
        <v>145</v>
      </c>
      <c r="C142" s="31" t="s">
        <v>150</v>
      </c>
      <c r="D142" s="31" t="s">
        <v>71</v>
      </c>
      <c r="E142" s="31" t="s">
        <v>146</v>
      </c>
      <c r="F142" s="100">
        <v>0</v>
      </c>
      <c r="G142" s="100">
        <v>0</v>
      </c>
      <c r="H142" s="100">
        <v>0</v>
      </c>
    </row>
    <row r="143" spans="1:8" s="80" customFormat="1" ht="15" customHeight="1">
      <c r="A143" s="306"/>
      <c r="B143" s="354" t="s">
        <v>615</v>
      </c>
      <c r="C143" s="296" t="s">
        <v>564</v>
      </c>
      <c r="D143" s="296"/>
      <c r="E143" s="296"/>
      <c r="F143" s="356">
        <f aca="true" t="shared" si="24" ref="F143:H145">F144</f>
        <v>2691.4</v>
      </c>
      <c r="G143" s="356">
        <f t="shared" si="24"/>
        <v>1991.4</v>
      </c>
      <c r="H143" s="356">
        <f t="shared" si="24"/>
        <v>1991.4</v>
      </c>
    </row>
    <row r="144" spans="1:8" s="80" customFormat="1" ht="30" customHeight="1">
      <c r="A144" s="111"/>
      <c r="B144" s="341" t="s">
        <v>69</v>
      </c>
      <c r="C144" s="31" t="s">
        <v>564</v>
      </c>
      <c r="D144" s="31" t="s">
        <v>88</v>
      </c>
      <c r="E144" s="31"/>
      <c r="F144" s="100">
        <f t="shared" si="24"/>
        <v>2691.4</v>
      </c>
      <c r="G144" s="100">
        <f t="shared" si="24"/>
        <v>1991.4</v>
      </c>
      <c r="H144" s="100">
        <f t="shared" si="24"/>
        <v>1991.4</v>
      </c>
    </row>
    <row r="145" spans="1:8" s="80" customFormat="1" ht="30" customHeight="1">
      <c r="A145" s="111"/>
      <c r="B145" s="334" t="s">
        <v>70</v>
      </c>
      <c r="C145" s="31" t="s">
        <v>564</v>
      </c>
      <c r="D145" s="31" t="s">
        <v>71</v>
      </c>
      <c r="E145" s="31"/>
      <c r="F145" s="100">
        <f t="shared" si="24"/>
        <v>2691.4</v>
      </c>
      <c r="G145" s="100">
        <f t="shared" si="24"/>
        <v>1991.4</v>
      </c>
      <c r="H145" s="100">
        <f t="shared" si="24"/>
        <v>1991.4</v>
      </c>
    </row>
    <row r="146" spans="1:8" s="80" customFormat="1" ht="15" customHeight="1">
      <c r="A146" s="111"/>
      <c r="B146" s="334" t="s">
        <v>145</v>
      </c>
      <c r="C146" s="31" t="s">
        <v>564</v>
      </c>
      <c r="D146" s="31" t="s">
        <v>71</v>
      </c>
      <c r="E146" s="31" t="s">
        <v>146</v>
      </c>
      <c r="F146" s="100">
        <f>1991.4+700</f>
        <v>2691.4</v>
      </c>
      <c r="G146" s="100">
        <f>1991.4</f>
        <v>1991.4</v>
      </c>
      <c r="H146" s="100">
        <f>1991.4</f>
        <v>1991.4</v>
      </c>
    </row>
    <row r="147" spans="1:8" ht="60" customHeight="1">
      <c r="A147" s="91">
        <v>8</v>
      </c>
      <c r="B147" s="332" t="s">
        <v>129</v>
      </c>
      <c r="C147" s="93" t="s">
        <v>151</v>
      </c>
      <c r="D147" s="115"/>
      <c r="E147" s="115"/>
      <c r="F147" s="94">
        <f aca="true" t="shared" si="25" ref="F147:H151">F148</f>
        <v>1050</v>
      </c>
      <c r="G147" s="94">
        <f t="shared" si="25"/>
        <v>0</v>
      </c>
      <c r="H147" s="94">
        <f t="shared" si="25"/>
        <v>0</v>
      </c>
    </row>
    <row r="148" spans="1:8" ht="30" customHeight="1">
      <c r="A148" s="95"/>
      <c r="B148" s="335" t="s">
        <v>152</v>
      </c>
      <c r="C148" s="106" t="s">
        <v>153</v>
      </c>
      <c r="D148" s="106"/>
      <c r="E148" s="106"/>
      <c r="F148" s="98">
        <f t="shared" si="25"/>
        <v>1050</v>
      </c>
      <c r="G148" s="98">
        <f t="shared" si="25"/>
        <v>0</v>
      </c>
      <c r="H148" s="98">
        <f t="shared" si="25"/>
        <v>0</v>
      </c>
    </row>
    <row r="149" spans="1:8" ht="15">
      <c r="A149" s="362"/>
      <c r="B149" s="358" t="s">
        <v>301</v>
      </c>
      <c r="C149" s="297" t="s">
        <v>154</v>
      </c>
      <c r="D149" s="305"/>
      <c r="E149" s="305"/>
      <c r="F149" s="356">
        <f t="shared" si="25"/>
        <v>1050</v>
      </c>
      <c r="G149" s="356">
        <f t="shared" si="25"/>
        <v>0</v>
      </c>
      <c r="H149" s="356">
        <f t="shared" si="25"/>
        <v>0</v>
      </c>
    </row>
    <row r="150" spans="1:8" ht="30" customHeight="1">
      <c r="A150" s="117"/>
      <c r="B150" s="341" t="s">
        <v>69</v>
      </c>
      <c r="C150" s="32" t="s">
        <v>154</v>
      </c>
      <c r="D150" s="35" t="s">
        <v>88</v>
      </c>
      <c r="E150" s="35"/>
      <c r="F150" s="100">
        <f t="shared" si="25"/>
        <v>1050</v>
      </c>
      <c r="G150" s="100">
        <f t="shared" si="25"/>
        <v>0</v>
      </c>
      <c r="H150" s="100">
        <f t="shared" si="25"/>
        <v>0</v>
      </c>
    </row>
    <row r="151" spans="1:8" ht="30" customHeight="1">
      <c r="A151" s="33"/>
      <c r="B151" s="334" t="s">
        <v>70</v>
      </c>
      <c r="C151" s="32" t="s">
        <v>154</v>
      </c>
      <c r="D151" s="31" t="s">
        <v>71</v>
      </c>
      <c r="E151" s="34"/>
      <c r="F151" s="100">
        <f t="shared" si="25"/>
        <v>1050</v>
      </c>
      <c r="G151" s="100">
        <f t="shared" si="25"/>
        <v>0</v>
      </c>
      <c r="H151" s="100">
        <f t="shared" si="25"/>
        <v>0</v>
      </c>
    </row>
    <row r="152" spans="1:8" ht="15" customHeight="1">
      <c r="A152" s="33"/>
      <c r="B152" s="334" t="s">
        <v>155</v>
      </c>
      <c r="C152" s="32" t="s">
        <v>154</v>
      </c>
      <c r="D152" s="31" t="s">
        <v>71</v>
      </c>
      <c r="E152" s="35" t="s">
        <v>156</v>
      </c>
      <c r="F152" s="100">
        <f>500+450+100</f>
        <v>1050</v>
      </c>
      <c r="G152" s="100">
        <v>0</v>
      </c>
      <c r="H152" s="100">
        <v>0</v>
      </c>
    </row>
    <row r="153" spans="1:8" ht="75" customHeight="1">
      <c r="A153" s="91">
        <v>9</v>
      </c>
      <c r="B153" s="332" t="s">
        <v>593</v>
      </c>
      <c r="C153" s="93" t="s">
        <v>157</v>
      </c>
      <c r="D153" s="115"/>
      <c r="E153" s="115"/>
      <c r="F153" s="94">
        <f>F154+F179+F200+F206</f>
        <v>12417.76</v>
      </c>
      <c r="G153" s="94">
        <f>G154+G179+G200+G206</f>
        <v>8200</v>
      </c>
      <c r="H153" s="94">
        <f>H154+H179+H200+H206</f>
        <v>6500</v>
      </c>
    </row>
    <row r="154" spans="1:8" ht="15" customHeight="1">
      <c r="A154" s="118"/>
      <c r="B154" s="338" t="s">
        <v>158</v>
      </c>
      <c r="C154" s="103" t="s">
        <v>159</v>
      </c>
      <c r="D154" s="102"/>
      <c r="E154" s="102"/>
      <c r="F154" s="109">
        <f>F155</f>
        <v>2262.56</v>
      </c>
      <c r="G154" s="109">
        <f>G155</f>
        <v>1200</v>
      </c>
      <c r="H154" s="109">
        <f>H155</f>
        <v>800</v>
      </c>
    </row>
    <row r="155" spans="1:8" ht="15" customHeight="1">
      <c r="A155" s="119"/>
      <c r="B155" s="335" t="s">
        <v>160</v>
      </c>
      <c r="C155" s="106" t="s">
        <v>161</v>
      </c>
      <c r="D155" s="96"/>
      <c r="E155" s="96"/>
      <c r="F155" s="110">
        <f>F156+F160+F164+F175</f>
        <v>2262.56</v>
      </c>
      <c r="G155" s="110">
        <f>G156+G160+G164+G175</f>
        <v>1200</v>
      </c>
      <c r="H155" s="110">
        <f>H156+H160+H164+H175</f>
        <v>800</v>
      </c>
    </row>
    <row r="156" spans="1:8" ht="45" customHeight="1">
      <c r="A156" s="362"/>
      <c r="B156" s="358" t="s">
        <v>162</v>
      </c>
      <c r="C156" s="297" t="s">
        <v>163</v>
      </c>
      <c r="D156" s="296"/>
      <c r="E156" s="296"/>
      <c r="F156" s="356">
        <f aca="true" t="shared" si="26" ref="F156:H158">F157</f>
        <v>470</v>
      </c>
      <c r="G156" s="356">
        <f t="shared" si="26"/>
        <v>100</v>
      </c>
      <c r="H156" s="356">
        <f t="shared" si="26"/>
        <v>0</v>
      </c>
    </row>
    <row r="157" spans="1:8" ht="30" customHeight="1">
      <c r="A157" s="117"/>
      <c r="B157" s="339" t="s">
        <v>77</v>
      </c>
      <c r="C157" s="32" t="s">
        <v>163</v>
      </c>
      <c r="D157" s="31" t="s">
        <v>82</v>
      </c>
      <c r="E157" s="31"/>
      <c r="F157" s="100">
        <f t="shared" si="26"/>
        <v>470</v>
      </c>
      <c r="G157" s="100">
        <f t="shared" si="26"/>
        <v>100</v>
      </c>
      <c r="H157" s="100">
        <f t="shared" si="26"/>
        <v>0</v>
      </c>
    </row>
    <row r="158" spans="1:8" ht="15" customHeight="1">
      <c r="A158" s="33"/>
      <c r="B158" s="337" t="s">
        <v>78</v>
      </c>
      <c r="C158" s="32" t="s">
        <v>163</v>
      </c>
      <c r="D158" s="32">
        <v>410</v>
      </c>
      <c r="E158" s="32"/>
      <c r="F158" s="100">
        <f t="shared" si="26"/>
        <v>470</v>
      </c>
      <c r="G158" s="100">
        <f t="shared" si="26"/>
        <v>100</v>
      </c>
      <c r="H158" s="100">
        <f t="shared" si="26"/>
        <v>0</v>
      </c>
    </row>
    <row r="159" spans="1:8" ht="15" customHeight="1">
      <c r="A159" s="33"/>
      <c r="B159" s="336" t="s">
        <v>164</v>
      </c>
      <c r="C159" s="32" t="s">
        <v>163</v>
      </c>
      <c r="D159" s="32">
        <v>410</v>
      </c>
      <c r="E159" s="31" t="s">
        <v>165</v>
      </c>
      <c r="F159" s="100">
        <f>70+100+300</f>
        <v>470</v>
      </c>
      <c r="G159" s="100">
        <f>100</f>
        <v>100</v>
      </c>
      <c r="H159" s="100"/>
    </row>
    <row r="160" spans="1:8" ht="30" customHeight="1">
      <c r="A160" s="301"/>
      <c r="B160" s="363" t="s">
        <v>181</v>
      </c>
      <c r="C160" s="297" t="s">
        <v>409</v>
      </c>
      <c r="D160" s="296"/>
      <c r="E160" s="296"/>
      <c r="F160" s="356">
        <f aca="true" t="shared" si="27" ref="F160:H162">F161</f>
        <v>100</v>
      </c>
      <c r="G160" s="356">
        <f t="shared" si="27"/>
        <v>0</v>
      </c>
      <c r="H160" s="356">
        <f t="shared" si="27"/>
        <v>0</v>
      </c>
    </row>
    <row r="161" spans="1:8" ht="30" customHeight="1">
      <c r="A161" s="33"/>
      <c r="B161" s="341" t="s">
        <v>69</v>
      </c>
      <c r="C161" s="32" t="s">
        <v>409</v>
      </c>
      <c r="D161" s="31" t="s">
        <v>88</v>
      </c>
      <c r="E161" s="31"/>
      <c r="F161" s="100">
        <f t="shared" si="27"/>
        <v>100</v>
      </c>
      <c r="G161" s="100">
        <f t="shared" si="27"/>
        <v>0</v>
      </c>
      <c r="H161" s="100">
        <f t="shared" si="27"/>
        <v>0</v>
      </c>
    </row>
    <row r="162" spans="1:8" ht="30" customHeight="1">
      <c r="A162" s="33"/>
      <c r="B162" s="334" t="s">
        <v>70</v>
      </c>
      <c r="C162" s="32" t="s">
        <v>409</v>
      </c>
      <c r="D162" s="31" t="s">
        <v>71</v>
      </c>
      <c r="E162" s="31"/>
      <c r="F162" s="100">
        <f t="shared" si="27"/>
        <v>100</v>
      </c>
      <c r="G162" s="100">
        <f t="shared" si="27"/>
        <v>0</v>
      </c>
      <c r="H162" s="100">
        <f t="shared" si="27"/>
        <v>0</v>
      </c>
    </row>
    <row r="163" spans="1:8" ht="15" customHeight="1">
      <c r="A163" s="33"/>
      <c r="B163" s="336" t="s">
        <v>164</v>
      </c>
      <c r="C163" s="32" t="s">
        <v>409</v>
      </c>
      <c r="D163" s="31" t="s">
        <v>71</v>
      </c>
      <c r="E163" s="31" t="s">
        <v>165</v>
      </c>
      <c r="F163" s="100">
        <v>100</v>
      </c>
      <c r="G163" s="100">
        <f>750-750</f>
        <v>0</v>
      </c>
      <c r="H163" s="100">
        <f>750-750</f>
        <v>0</v>
      </c>
    </row>
    <row r="164" spans="1:8" ht="15" customHeight="1">
      <c r="A164" s="301"/>
      <c r="B164" s="358" t="s">
        <v>167</v>
      </c>
      <c r="C164" s="297" t="s">
        <v>168</v>
      </c>
      <c r="D164" s="296"/>
      <c r="E164" s="296"/>
      <c r="F164" s="356">
        <f>F165+F168</f>
        <v>800</v>
      </c>
      <c r="G164" s="356">
        <f>G165+G168</f>
        <v>800</v>
      </c>
      <c r="H164" s="356">
        <f>H165+H168</f>
        <v>800</v>
      </c>
    </row>
    <row r="165" spans="1:8" ht="30" customHeight="1">
      <c r="A165" s="33"/>
      <c r="B165" s="341" t="s">
        <v>69</v>
      </c>
      <c r="C165" s="32" t="s">
        <v>168</v>
      </c>
      <c r="D165" s="31" t="s">
        <v>88</v>
      </c>
      <c r="E165" s="31"/>
      <c r="F165" s="100">
        <f aca="true" t="shared" si="28" ref="F165:H166">F166</f>
        <v>800</v>
      </c>
      <c r="G165" s="100">
        <f t="shared" si="28"/>
        <v>800</v>
      </c>
      <c r="H165" s="100">
        <f t="shared" si="28"/>
        <v>800</v>
      </c>
    </row>
    <row r="166" spans="1:8" ht="30" customHeight="1">
      <c r="A166" s="33"/>
      <c r="B166" s="334" t="s">
        <v>70</v>
      </c>
      <c r="C166" s="32" t="s">
        <v>168</v>
      </c>
      <c r="D166" s="31" t="s">
        <v>71</v>
      </c>
      <c r="E166" s="31"/>
      <c r="F166" s="100">
        <f t="shared" si="28"/>
        <v>800</v>
      </c>
      <c r="G166" s="100">
        <f t="shared" si="28"/>
        <v>800</v>
      </c>
      <c r="H166" s="100">
        <f t="shared" si="28"/>
        <v>800</v>
      </c>
    </row>
    <row r="167" spans="1:8" ht="15" customHeight="1">
      <c r="A167" s="33"/>
      <c r="B167" s="336" t="s">
        <v>164</v>
      </c>
      <c r="C167" s="32" t="s">
        <v>168</v>
      </c>
      <c r="D167" s="31" t="s">
        <v>71</v>
      </c>
      <c r="E167" s="31" t="s">
        <v>165</v>
      </c>
      <c r="F167" s="100">
        <v>800</v>
      </c>
      <c r="G167" s="100">
        <v>800</v>
      </c>
      <c r="H167" s="100">
        <v>800</v>
      </c>
    </row>
    <row r="168" spans="1:8" ht="15" customHeight="1" hidden="1">
      <c r="A168" s="33"/>
      <c r="B168" s="336" t="s">
        <v>109</v>
      </c>
      <c r="C168" s="32" t="s">
        <v>168</v>
      </c>
      <c r="D168" s="31" t="s">
        <v>110</v>
      </c>
      <c r="E168" s="31"/>
      <c r="F168" s="100">
        <f aca="true" t="shared" si="29" ref="F168:H169">F169</f>
        <v>0</v>
      </c>
      <c r="G168" s="100">
        <f t="shared" si="29"/>
        <v>0</v>
      </c>
      <c r="H168" s="100">
        <f t="shared" si="29"/>
        <v>0</v>
      </c>
    </row>
    <row r="169" spans="1:8" ht="15" customHeight="1" hidden="1">
      <c r="A169" s="33"/>
      <c r="B169" s="336" t="s">
        <v>266</v>
      </c>
      <c r="C169" s="32" t="s">
        <v>168</v>
      </c>
      <c r="D169" s="31" t="s">
        <v>267</v>
      </c>
      <c r="E169" s="31"/>
      <c r="F169" s="100">
        <f t="shared" si="29"/>
        <v>0</v>
      </c>
      <c r="G169" s="100">
        <f t="shared" si="29"/>
        <v>0</v>
      </c>
      <c r="H169" s="100">
        <f t="shared" si="29"/>
        <v>0</v>
      </c>
    </row>
    <row r="170" spans="1:8" ht="15" customHeight="1" hidden="1">
      <c r="A170" s="33"/>
      <c r="B170" s="336" t="s">
        <v>164</v>
      </c>
      <c r="C170" s="32" t="s">
        <v>168</v>
      </c>
      <c r="D170" s="31" t="s">
        <v>267</v>
      </c>
      <c r="E170" s="31" t="s">
        <v>165</v>
      </c>
      <c r="F170" s="100">
        <v>0</v>
      </c>
      <c r="G170" s="100">
        <v>0</v>
      </c>
      <c r="H170" s="100">
        <v>0</v>
      </c>
    </row>
    <row r="171" spans="1:8" ht="30" customHeight="1" hidden="1">
      <c r="A171" s="301"/>
      <c r="B171" s="358" t="s">
        <v>616</v>
      </c>
      <c r="C171" s="297" t="s">
        <v>396</v>
      </c>
      <c r="D171" s="296"/>
      <c r="E171" s="296"/>
      <c r="F171" s="356">
        <f aca="true" t="shared" si="30" ref="F171:H173">F172</f>
        <v>0</v>
      </c>
      <c r="G171" s="356">
        <f t="shared" si="30"/>
        <v>0</v>
      </c>
      <c r="H171" s="356">
        <f t="shared" si="30"/>
        <v>0</v>
      </c>
    </row>
    <row r="172" spans="1:8" ht="15" customHeight="1" hidden="1">
      <c r="A172" s="33"/>
      <c r="B172" s="336" t="s">
        <v>109</v>
      </c>
      <c r="C172" s="32" t="s">
        <v>396</v>
      </c>
      <c r="D172" s="31" t="s">
        <v>110</v>
      </c>
      <c r="E172" s="31"/>
      <c r="F172" s="100">
        <f t="shared" si="30"/>
        <v>0</v>
      </c>
      <c r="G172" s="100">
        <f t="shared" si="30"/>
        <v>0</v>
      </c>
      <c r="H172" s="100">
        <f t="shared" si="30"/>
        <v>0</v>
      </c>
    </row>
    <row r="173" spans="1:8" ht="45" customHeight="1" hidden="1">
      <c r="A173" s="33"/>
      <c r="B173" s="336" t="s">
        <v>166</v>
      </c>
      <c r="C173" s="32" t="s">
        <v>396</v>
      </c>
      <c r="D173" s="31" t="s">
        <v>22</v>
      </c>
      <c r="E173" s="31"/>
      <c r="F173" s="100">
        <f t="shared" si="30"/>
        <v>0</v>
      </c>
      <c r="G173" s="100">
        <f t="shared" si="30"/>
        <v>0</v>
      </c>
      <c r="H173" s="100">
        <f t="shared" si="30"/>
        <v>0</v>
      </c>
    </row>
    <row r="174" spans="1:8" ht="15" customHeight="1" hidden="1">
      <c r="A174" s="33"/>
      <c r="B174" s="336" t="s">
        <v>164</v>
      </c>
      <c r="C174" s="32" t="s">
        <v>396</v>
      </c>
      <c r="D174" s="31" t="s">
        <v>22</v>
      </c>
      <c r="E174" s="31" t="s">
        <v>165</v>
      </c>
      <c r="F174" s="100">
        <v>0</v>
      </c>
      <c r="G174" s="100">
        <v>0</v>
      </c>
      <c r="H174" s="100">
        <v>0</v>
      </c>
    </row>
    <row r="175" spans="1:8" ht="45" customHeight="1">
      <c r="A175" s="301"/>
      <c r="B175" s="358" t="s">
        <v>162</v>
      </c>
      <c r="C175" s="297" t="s">
        <v>594</v>
      </c>
      <c r="D175" s="296"/>
      <c r="E175" s="296"/>
      <c r="F175" s="356">
        <f aca="true" t="shared" si="31" ref="F175:H177">F176</f>
        <v>892.56</v>
      </c>
      <c r="G175" s="356">
        <f t="shared" si="31"/>
        <v>300</v>
      </c>
      <c r="H175" s="356">
        <f t="shared" si="31"/>
        <v>0</v>
      </c>
    </row>
    <row r="176" spans="1:8" ht="30" customHeight="1">
      <c r="A176" s="33"/>
      <c r="B176" s="339" t="s">
        <v>77</v>
      </c>
      <c r="C176" s="32" t="s">
        <v>594</v>
      </c>
      <c r="D176" s="32">
        <v>400</v>
      </c>
      <c r="E176" s="31"/>
      <c r="F176" s="100">
        <f t="shared" si="31"/>
        <v>892.56</v>
      </c>
      <c r="G176" s="100">
        <f t="shared" si="31"/>
        <v>300</v>
      </c>
      <c r="H176" s="100">
        <f t="shared" si="31"/>
        <v>0</v>
      </c>
    </row>
    <row r="177" spans="1:8" ht="15" customHeight="1">
      <c r="A177" s="33"/>
      <c r="B177" s="337" t="s">
        <v>78</v>
      </c>
      <c r="C177" s="32" t="s">
        <v>594</v>
      </c>
      <c r="D177" s="32">
        <v>410</v>
      </c>
      <c r="E177" s="31"/>
      <c r="F177" s="100">
        <f t="shared" si="31"/>
        <v>892.56</v>
      </c>
      <c r="G177" s="100">
        <f t="shared" si="31"/>
        <v>300</v>
      </c>
      <c r="H177" s="100">
        <f t="shared" si="31"/>
        <v>0</v>
      </c>
    </row>
    <row r="178" spans="1:8" ht="15" customHeight="1">
      <c r="A178" s="33"/>
      <c r="B178" s="336" t="s">
        <v>164</v>
      </c>
      <c r="C178" s="32" t="s">
        <v>594</v>
      </c>
      <c r="D178" s="32">
        <v>410</v>
      </c>
      <c r="E178" s="31" t="s">
        <v>165</v>
      </c>
      <c r="F178" s="100">
        <f>12.56+880</f>
        <v>892.56</v>
      </c>
      <c r="G178" s="100">
        <v>300</v>
      </c>
      <c r="H178" s="100">
        <v>0</v>
      </c>
    </row>
    <row r="179" spans="1:8" ht="30" customHeight="1">
      <c r="A179" s="101"/>
      <c r="B179" s="338" t="s">
        <v>169</v>
      </c>
      <c r="C179" s="103" t="s">
        <v>170</v>
      </c>
      <c r="D179" s="103"/>
      <c r="E179" s="103"/>
      <c r="F179" s="109">
        <f>F180</f>
        <v>638</v>
      </c>
      <c r="G179" s="109">
        <f>G180</f>
        <v>0</v>
      </c>
      <c r="H179" s="109">
        <f>H180</f>
        <v>0</v>
      </c>
    </row>
    <row r="180" spans="1:8" ht="15" customHeight="1">
      <c r="A180" s="105"/>
      <c r="B180" s="335" t="s">
        <v>171</v>
      </c>
      <c r="C180" s="106" t="s">
        <v>172</v>
      </c>
      <c r="D180" s="106"/>
      <c r="E180" s="106"/>
      <c r="F180" s="110">
        <f>F181+F188+F192+F196</f>
        <v>638</v>
      </c>
      <c r="G180" s="110">
        <f>G181+G188+G192+G196</f>
        <v>0</v>
      </c>
      <c r="H180" s="110">
        <f>H181+H188+H192+H196</f>
        <v>0</v>
      </c>
    </row>
    <row r="181" spans="1:8" ht="30" customHeight="1" hidden="1">
      <c r="A181" s="301"/>
      <c r="B181" s="354" t="s">
        <v>173</v>
      </c>
      <c r="C181" s="297" t="s">
        <v>174</v>
      </c>
      <c r="D181" s="296"/>
      <c r="E181" s="296"/>
      <c r="F181" s="356">
        <f>F182+F185</f>
        <v>0</v>
      </c>
      <c r="G181" s="356">
        <f>G182+G185</f>
        <v>0</v>
      </c>
      <c r="H181" s="356">
        <f>H182+H185</f>
        <v>0</v>
      </c>
    </row>
    <row r="182" spans="1:8" ht="30" customHeight="1" hidden="1">
      <c r="A182" s="33"/>
      <c r="B182" s="341" t="s">
        <v>69</v>
      </c>
      <c r="C182" s="32" t="s">
        <v>174</v>
      </c>
      <c r="D182" s="31" t="s">
        <v>88</v>
      </c>
      <c r="E182" s="31"/>
      <c r="F182" s="100">
        <f aca="true" t="shared" si="32" ref="F182:H183">F183</f>
        <v>0</v>
      </c>
      <c r="G182" s="100">
        <f t="shared" si="32"/>
        <v>0</v>
      </c>
      <c r="H182" s="100">
        <f t="shared" si="32"/>
        <v>0</v>
      </c>
    </row>
    <row r="183" spans="1:8" ht="30" customHeight="1" hidden="1">
      <c r="A183" s="33"/>
      <c r="B183" s="334" t="s">
        <v>70</v>
      </c>
      <c r="C183" s="32" t="s">
        <v>174</v>
      </c>
      <c r="D183" s="31" t="s">
        <v>71</v>
      </c>
      <c r="E183" s="31"/>
      <c r="F183" s="100">
        <f t="shared" si="32"/>
        <v>0</v>
      </c>
      <c r="G183" s="100">
        <f t="shared" si="32"/>
        <v>0</v>
      </c>
      <c r="H183" s="100">
        <f t="shared" si="32"/>
        <v>0</v>
      </c>
    </row>
    <row r="184" spans="1:8" ht="15" customHeight="1" hidden="1">
      <c r="A184" s="33"/>
      <c r="B184" s="336" t="s">
        <v>164</v>
      </c>
      <c r="C184" s="32" t="s">
        <v>174</v>
      </c>
      <c r="D184" s="31" t="s">
        <v>71</v>
      </c>
      <c r="E184" s="31" t="s">
        <v>165</v>
      </c>
      <c r="F184" s="100">
        <f>500-500</f>
        <v>0</v>
      </c>
      <c r="G184" s="100">
        <f>500-500</f>
        <v>0</v>
      </c>
      <c r="H184" s="100">
        <f>500-500</f>
        <v>0</v>
      </c>
    </row>
    <row r="185" spans="1:8" ht="30" customHeight="1" hidden="1">
      <c r="A185" s="33"/>
      <c r="B185" s="336" t="s">
        <v>77</v>
      </c>
      <c r="C185" s="32" t="s">
        <v>174</v>
      </c>
      <c r="D185" s="31" t="s">
        <v>82</v>
      </c>
      <c r="E185" s="31"/>
      <c r="F185" s="100">
        <f aca="true" t="shared" si="33" ref="F185:H186">F186</f>
        <v>0</v>
      </c>
      <c r="G185" s="100">
        <f t="shared" si="33"/>
        <v>0</v>
      </c>
      <c r="H185" s="100">
        <f t="shared" si="33"/>
        <v>0</v>
      </c>
    </row>
    <row r="186" spans="1:8" ht="15" customHeight="1" hidden="1">
      <c r="A186" s="33"/>
      <c r="B186" s="336" t="s">
        <v>78</v>
      </c>
      <c r="C186" s="32" t="s">
        <v>174</v>
      </c>
      <c r="D186" s="31" t="s">
        <v>79</v>
      </c>
      <c r="E186" s="31"/>
      <c r="F186" s="100">
        <f t="shared" si="33"/>
        <v>0</v>
      </c>
      <c r="G186" s="100">
        <f t="shared" si="33"/>
        <v>0</v>
      </c>
      <c r="H186" s="100">
        <f t="shared" si="33"/>
        <v>0</v>
      </c>
    </row>
    <row r="187" spans="1:8" ht="15" customHeight="1" hidden="1">
      <c r="A187" s="33"/>
      <c r="B187" s="336" t="s">
        <v>164</v>
      </c>
      <c r="C187" s="32" t="s">
        <v>174</v>
      </c>
      <c r="D187" s="31" t="s">
        <v>79</v>
      </c>
      <c r="E187" s="31" t="s">
        <v>165</v>
      </c>
      <c r="F187" s="100">
        <v>0</v>
      </c>
      <c r="G187" s="100">
        <v>0</v>
      </c>
      <c r="H187" s="100">
        <v>0</v>
      </c>
    </row>
    <row r="188" spans="1:8" ht="30" customHeight="1">
      <c r="A188" s="301"/>
      <c r="B188" s="354" t="s">
        <v>175</v>
      </c>
      <c r="C188" s="297" t="s">
        <v>176</v>
      </c>
      <c r="D188" s="296"/>
      <c r="E188" s="296"/>
      <c r="F188" s="356">
        <f>F190</f>
        <v>400</v>
      </c>
      <c r="G188" s="356">
        <f>G190</f>
        <v>0</v>
      </c>
      <c r="H188" s="356">
        <f>H190</f>
        <v>0</v>
      </c>
    </row>
    <row r="189" spans="1:8" ht="30" customHeight="1">
      <c r="A189" s="33"/>
      <c r="B189" s="341" t="s">
        <v>69</v>
      </c>
      <c r="C189" s="32" t="s">
        <v>176</v>
      </c>
      <c r="D189" s="31" t="s">
        <v>88</v>
      </c>
      <c r="E189" s="31"/>
      <c r="F189" s="100">
        <f aca="true" t="shared" si="34" ref="F189:H190">F190</f>
        <v>400</v>
      </c>
      <c r="G189" s="100">
        <f t="shared" si="34"/>
        <v>0</v>
      </c>
      <c r="H189" s="100">
        <f t="shared" si="34"/>
        <v>0</v>
      </c>
    </row>
    <row r="190" spans="1:8" ht="30" customHeight="1">
      <c r="A190" s="33"/>
      <c r="B190" s="334" t="s">
        <v>70</v>
      </c>
      <c r="C190" s="32" t="s">
        <v>176</v>
      </c>
      <c r="D190" s="31" t="s">
        <v>71</v>
      </c>
      <c r="E190" s="31"/>
      <c r="F190" s="100">
        <f t="shared" si="34"/>
        <v>400</v>
      </c>
      <c r="G190" s="100">
        <f t="shared" si="34"/>
        <v>0</v>
      </c>
      <c r="H190" s="100">
        <f t="shared" si="34"/>
        <v>0</v>
      </c>
    </row>
    <row r="191" spans="1:8" ht="15" customHeight="1">
      <c r="A191" s="33"/>
      <c r="B191" s="336" t="s">
        <v>164</v>
      </c>
      <c r="C191" s="32" t="s">
        <v>176</v>
      </c>
      <c r="D191" s="31" t="s">
        <v>71</v>
      </c>
      <c r="E191" s="31" t="s">
        <v>165</v>
      </c>
      <c r="F191" s="100">
        <f>200+200</f>
        <v>400</v>
      </c>
      <c r="G191" s="100">
        <v>0</v>
      </c>
      <c r="H191" s="100">
        <v>0</v>
      </c>
    </row>
    <row r="192" spans="1:8" s="84" customFormat="1" ht="30" customHeight="1">
      <c r="A192" s="301"/>
      <c r="B192" s="354" t="s">
        <v>617</v>
      </c>
      <c r="C192" s="297" t="s">
        <v>397</v>
      </c>
      <c r="D192" s="296"/>
      <c r="E192" s="296"/>
      <c r="F192" s="356">
        <f aca="true" t="shared" si="35" ref="F192:H194">F193</f>
        <v>238</v>
      </c>
      <c r="G192" s="356">
        <f t="shared" si="35"/>
        <v>0</v>
      </c>
      <c r="H192" s="356">
        <f t="shared" si="35"/>
        <v>0</v>
      </c>
    </row>
    <row r="193" spans="1:8" s="84" customFormat="1" ht="30" customHeight="1">
      <c r="A193" s="33"/>
      <c r="B193" s="336" t="s">
        <v>77</v>
      </c>
      <c r="C193" s="32" t="s">
        <v>397</v>
      </c>
      <c r="D193" s="31" t="s">
        <v>82</v>
      </c>
      <c r="E193" s="31"/>
      <c r="F193" s="100">
        <f t="shared" si="35"/>
        <v>238</v>
      </c>
      <c r="G193" s="100">
        <f t="shared" si="35"/>
        <v>0</v>
      </c>
      <c r="H193" s="100">
        <f t="shared" si="35"/>
        <v>0</v>
      </c>
    </row>
    <row r="194" spans="1:8" s="84" customFormat="1" ht="15" customHeight="1">
      <c r="A194" s="33"/>
      <c r="B194" s="336" t="s">
        <v>78</v>
      </c>
      <c r="C194" s="32" t="s">
        <v>397</v>
      </c>
      <c r="D194" s="31" t="s">
        <v>79</v>
      </c>
      <c r="E194" s="31"/>
      <c r="F194" s="100">
        <f t="shared" si="35"/>
        <v>238</v>
      </c>
      <c r="G194" s="100">
        <f t="shared" si="35"/>
        <v>0</v>
      </c>
      <c r="H194" s="100">
        <f t="shared" si="35"/>
        <v>0</v>
      </c>
    </row>
    <row r="195" spans="1:8" s="84" customFormat="1" ht="15" customHeight="1">
      <c r="A195" s="33"/>
      <c r="B195" s="336" t="s">
        <v>164</v>
      </c>
      <c r="C195" s="32" t="s">
        <v>397</v>
      </c>
      <c r="D195" s="31" t="s">
        <v>79</v>
      </c>
      <c r="E195" s="31" t="s">
        <v>165</v>
      </c>
      <c r="F195" s="100">
        <f>123+62+53</f>
        <v>238</v>
      </c>
      <c r="G195" s="100"/>
      <c r="H195" s="100"/>
    </row>
    <row r="196" spans="1:8" s="84" customFormat="1" ht="30" customHeight="1" hidden="1">
      <c r="A196" s="301"/>
      <c r="B196" s="354" t="s">
        <v>399</v>
      </c>
      <c r="C196" s="297" t="s">
        <v>398</v>
      </c>
      <c r="D196" s="296"/>
      <c r="E196" s="296"/>
      <c r="F196" s="356">
        <f aca="true" t="shared" si="36" ref="F196:H198">F197</f>
        <v>0</v>
      </c>
      <c r="G196" s="356">
        <f t="shared" si="36"/>
        <v>0</v>
      </c>
      <c r="H196" s="356">
        <f t="shared" si="36"/>
        <v>0</v>
      </c>
    </row>
    <row r="197" spans="1:8" s="84" customFormat="1" ht="30" customHeight="1" hidden="1">
      <c r="A197" s="33"/>
      <c r="B197" s="341" t="s">
        <v>69</v>
      </c>
      <c r="C197" s="32" t="s">
        <v>398</v>
      </c>
      <c r="D197" s="31" t="s">
        <v>88</v>
      </c>
      <c r="E197" s="31"/>
      <c r="F197" s="100">
        <f t="shared" si="36"/>
        <v>0</v>
      </c>
      <c r="G197" s="100">
        <f t="shared" si="36"/>
        <v>0</v>
      </c>
      <c r="H197" s="100">
        <f t="shared" si="36"/>
        <v>0</v>
      </c>
    </row>
    <row r="198" spans="1:8" s="84" customFormat="1" ht="30" customHeight="1" hidden="1">
      <c r="A198" s="33"/>
      <c r="B198" s="334" t="s">
        <v>70</v>
      </c>
      <c r="C198" s="32" t="s">
        <v>398</v>
      </c>
      <c r="D198" s="31" t="s">
        <v>71</v>
      </c>
      <c r="E198" s="31"/>
      <c r="F198" s="100">
        <f t="shared" si="36"/>
        <v>0</v>
      </c>
      <c r="G198" s="100">
        <f t="shared" si="36"/>
        <v>0</v>
      </c>
      <c r="H198" s="100">
        <f t="shared" si="36"/>
        <v>0</v>
      </c>
    </row>
    <row r="199" spans="1:8" s="84" customFormat="1" ht="15" customHeight="1" hidden="1">
      <c r="A199" s="33"/>
      <c r="B199" s="336" t="s">
        <v>164</v>
      </c>
      <c r="C199" s="32" t="s">
        <v>398</v>
      </c>
      <c r="D199" s="31" t="s">
        <v>71</v>
      </c>
      <c r="E199" s="31" t="s">
        <v>165</v>
      </c>
      <c r="F199" s="100">
        <v>0</v>
      </c>
      <c r="G199" s="100">
        <v>0</v>
      </c>
      <c r="H199" s="100">
        <v>0</v>
      </c>
    </row>
    <row r="200" spans="1:8" s="84" customFormat="1" ht="15" customHeight="1">
      <c r="A200" s="148"/>
      <c r="B200" s="348" t="s">
        <v>424</v>
      </c>
      <c r="C200" s="149" t="s">
        <v>429</v>
      </c>
      <c r="D200" s="150"/>
      <c r="E200" s="150"/>
      <c r="F200" s="151">
        <f aca="true" t="shared" si="37" ref="F200:H204">F201</f>
        <v>400</v>
      </c>
      <c r="G200" s="151">
        <f t="shared" si="37"/>
        <v>400</v>
      </c>
      <c r="H200" s="151">
        <f t="shared" si="37"/>
        <v>400</v>
      </c>
    </row>
    <row r="201" spans="1:8" s="84" customFormat="1" ht="15" customHeight="1">
      <c r="A201" s="152"/>
      <c r="B201" s="349" t="s">
        <v>425</v>
      </c>
      <c r="C201" s="153" t="s">
        <v>428</v>
      </c>
      <c r="D201" s="143"/>
      <c r="E201" s="143"/>
      <c r="F201" s="144">
        <f>F202</f>
        <v>400</v>
      </c>
      <c r="G201" s="144">
        <f>G202</f>
        <v>400</v>
      </c>
      <c r="H201" s="144">
        <f>H202</f>
        <v>400</v>
      </c>
    </row>
    <row r="202" spans="1:8" s="84" customFormat="1" ht="30" customHeight="1">
      <c r="A202" s="301"/>
      <c r="B202" s="354" t="s">
        <v>426</v>
      </c>
      <c r="C202" s="297" t="s">
        <v>427</v>
      </c>
      <c r="D202" s="296"/>
      <c r="E202" s="296"/>
      <c r="F202" s="356">
        <f t="shared" si="37"/>
        <v>400</v>
      </c>
      <c r="G202" s="356">
        <f t="shared" si="37"/>
        <v>400</v>
      </c>
      <c r="H202" s="356">
        <f t="shared" si="37"/>
        <v>400</v>
      </c>
    </row>
    <row r="203" spans="1:8" s="84" customFormat="1" ht="30" customHeight="1">
      <c r="A203" s="33"/>
      <c r="B203" s="341" t="s">
        <v>69</v>
      </c>
      <c r="C203" s="32" t="s">
        <v>427</v>
      </c>
      <c r="D203" s="31" t="s">
        <v>88</v>
      </c>
      <c r="E203" s="31"/>
      <c r="F203" s="100">
        <f t="shared" si="37"/>
        <v>400</v>
      </c>
      <c r="G203" s="100">
        <f t="shared" si="37"/>
        <v>400</v>
      </c>
      <c r="H203" s="100">
        <f t="shared" si="37"/>
        <v>400</v>
      </c>
    </row>
    <row r="204" spans="1:8" s="84" customFormat="1" ht="30" customHeight="1">
      <c r="A204" s="33"/>
      <c r="B204" s="334" t="s">
        <v>70</v>
      </c>
      <c r="C204" s="32" t="s">
        <v>427</v>
      </c>
      <c r="D204" s="31" t="s">
        <v>71</v>
      </c>
      <c r="E204" s="31"/>
      <c r="F204" s="100">
        <f t="shared" si="37"/>
        <v>400</v>
      </c>
      <c r="G204" s="100">
        <f t="shared" si="37"/>
        <v>400</v>
      </c>
      <c r="H204" s="100">
        <f t="shared" si="37"/>
        <v>400</v>
      </c>
    </row>
    <row r="205" spans="1:8" s="84" customFormat="1" ht="15" customHeight="1">
      <c r="A205" s="33"/>
      <c r="B205" s="336" t="s">
        <v>164</v>
      </c>
      <c r="C205" s="32" t="s">
        <v>427</v>
      </c>
      <c r="D205" s="31" t="s">
        <v>71</v>
      </c>
      <c r="E205" s="31" t="s">
        <v>165</v>
      </c>
      <c r="F205" s="100">
        <f>200+200</f>
        <v>400</v>
      </c>
      <c r="G205" s="100">
        <f>200+200</f>
        <v>400</v>
      </c>
      <c r="H205" s="100">
        <f>200+200</f>
        <v>400</v>
      </c>
    </row>
    <row r="206" spans="1:8" s="85" customFormat="1" ht="30" customHeight="1">
      <c r="A206" s="101"/>
      <c r="B206" s="338" t="s">
        <v>177</v>
      </c>
      <c r="C206" s="103" t="s">
        <v>178</v>
      </c>
      <c r="D206" s="102"/>
      <c r="E206" s="102"/>
      <c r="F206" s="109">
        <f>F207</f>
        <v>9117.2</v>
      </c>
      <c r="G206" s="109">
        <f>G207</f>
        <v>6600</v>
      </c>
      <c r="H206" s="109">
        <f>H207</f>
        <v>5300</v>
      </c>
    </row>
    <row r="207" spans="1:8" s="85" customFormat="1" ht="15" customHeight="1">
      <c r="A207" s="105"/>
      <c r="B207" s="335" t="s">
        <v>179</v>
      </c>
      <c r="C207" s="106" t="s">
        <v>180</v>
      </c>
      <c r="D207" s="96"/>
      <c r="E207" s="96"/>
      <c r="F207" s="110">
        <f>F208+F212</f>
        <v>9117.2</v>
      </c>
      <c r="G207" s="110">
        <f>G208+G212</f>
        <v>6600</v>
      </c>
      <c r="H207" s="110">
        <f>H208+H212</f>
        <v>5300</v>
      </c>
    </row>
    <row r="208" spans="1:8" ht="30" customHeight="1">
      <c r="A208" s="301"/>
      <c r="B208" s="358" t="s">
        <v>181</v>
      </c>
      <c r="C208" s="297" t="s">
        <v>182</v>
      </c>
      <c r="D208" s="296"/>
      <c r="E208" s="296"/>
      <c r="F208" s="356">
        <f aca="true" t="shared" si="38" ref="F208:H210">F209</f>
        <v>9117.2</v>
      </c>
      <c r="G208" s="356">
        <f t="shared" si="38"/>
        <v>6600</v>
      </c>
      <c r="H208" s="356">
        <f t="shared" si="38"/>
        <v>5300</v>
      </c>
    </row>
    <row r="209" spans="1:8" ht="30" customHeight="1">
      <c r="A209" s="33"/>
      <c r="B209" s="341" t="s">
        <v>69</v>
      </c>
      <c r="C209" s="32" t="s">
        <v>182</v>
      </c>
      <c r="D209" s="31" t="s">
        <v>88</v>
      </c>
      <c r="E209" s="31"/>
      <c r="F209" s="100">
        <f t="shared" si="38"/>
        <v>9117.2</v>
      </c>
      <c r="G209" s="100">
        <f t="shared" si="38"/>
        <v>6600</v>
      </c>
      <c r="H209" s="100">
        <f t="shared" si="38"/>
        <v>5300</v>
      </c>
    </row>
    <row r="210" spans="1:8" ht="30" customHeight="1">
      <c r="A210" s="33"/>
      <c r="B210" s="334" t="s">
        <v>70</v>
      </c>
      <c r="C210" s="32" t="s">
        <v>182</v>
      </c>
      <c r="D210" s="31" t="s">
        <v>71</v>
      </c>
      <c r="E210" s="31"/>
      <c r="F210" s="100">
        <f t="shared" si="38"/>
        <v>9117.2</v>
      </c>
      <c r="G210" s="100">
        <f t="shared" si="38"/>
        <v>6600</v>
      </c>
      <c r="H210" s="100">
        <f t="shared" si="38"/>
        <v>5300</v>
      </c>
    </row>
    <row r="211" spans="1:8" s="84" customFormat="1" ht="15" customHeight="1">
      <c r="A211" s="33"/>
      <c r="B211" s="334" t="s">
        <v>155</v>
      </c>
      <c r="C211" s="32" t="s">
        <v>182</v>
      </c>
      <c r="D211" s="31" t="s">
        <v>71</v>
      </c>
      <c r="E211" s="31" t="s">
        <v>156</v>
      </c>
      <c r="F211" s="100">
        <f>7317.2+300+300+300+700+100+100</f>
        <v>9117.2</v>
      </c>
      <c r="G211" s="100">
        <f>7000+300+500+100+100-1400</f>
        <v>6600</v>
      </c>
      <c r="H211" s="100">
        <f>7000+300+500+100+100-2700</f>
        <v>5300</v>
      </c>
    </row>
    <row r="212" spans="1:8" s="84" customFormat="1" ht="45" customHeight="1" hidden="1">
      <c r="A212" s="301"/>
      <c r="B212" s="364" t="s">
        <v>618</v>
      </c>
      <c r="C212" s="297" t="s">
        <v>183</v>
      </c>
      <c r="D212" s="296"/>
      <c r="E212" s="296"/>
      <c r="F212" s="356">
        <f aca="true" t="shared" si="39" ref="F212:H214">F213</f>
        <v>0</v>
      </c>
      <c r="G212" s="356">
        <f t="shared" si="39"/>
        <v>0</v>
      </c>
      <c r="H212" s="356">
        <f t="shared" si="39"/>
        <v>0</v>
      </c>
    </row>
    <row r="213" spans="1:8" s="84" customFormat="1" ht="30" customHeight="1" hidden="1">
      <c r="A213" s="33"/>
      <c r="B213" s="341" t="s">
        <v>69</v>
      </c>
      <c r="C213" s="32" t="s">
        <v>183</v>
      </c>
      <c r="D213" s="31" t="s">
        <v>88</v>
      </c>
      <c r="E213" s="31"/>
      <c r="F213" s="100">
        <f t="shared" si="39"/>
        <v>0</v>
      </c>
      <c r="G213" s="100">
        <f t="shared" si="39"/>
        <v>0</v>
      </c>
      <c r="H213" s="100">
        <f t="shared" si="39"/>
        <v>0</v>
      </c>
    </row>
    <row r="214" spans="1:8" s="84" customFormat="1" ht="30" customHeight="1" hidden="1">
      <c r="A214" s="33"/>
      <c r="B214" s="334" t="s">
        <v>70</v>
      </c>
      <c r="C214" s="32" t="s">
        <v>183</v>
      </c>
      <c r="D214" s="31" t="s">
        <v>71</v>
      </c>
      <c r="E214" s="31"/>
      <c r="F214" s="100">
        <f t="shared" si="39"/>
        <v>0</v>
      </c>
      <c r="G214" s="100">
        <f t="shared" si="39"/>
        <v>0</v>
      </c>
      <c r="H214" s="100">
        <f t="shared" si="39"/>
        <v>0</v>
      </c>
    </row>
    <row r="215" spans="1:8" s="84" customFormat="1" ht="15" customHeight="1" hidden="1">
      <c r="A215" s="33"/>
      <c r="B215" s="334" t="s">
        <v>155</v>
      </c>
      <c r="C215" s="32" t="s">
        <v>183</v>
      </c>
      <c r="D215" s="31" t="s">
        <v>71</v>
      </c>
      <c r="E215" s="31" t="s">
        <v>156</v>
      </c>
      <c r="F215" s="100">
        <v>0</v>
      </c>
      <c r="G215" s="100">
        <v>0</v>
      </c>
      <c r="H215" s="100">
        <v>0</v>
      </c>
    </row>
    <row r="216" spans="1:8" s="84" customFormat="1" ht="60" customHeight="1">
      <c r="A216" s="91">
        <v>10</v>
      </c>
      <c r="B216" s="351" t="s">
        <v>446</v>
      </c>
      <c r="C216" s="162" t="s">
        <v>450</v>
      </c>
      <c r="D216" s="160"/>
      <c r="E216" s="160"/>
      <c r="F216" s="161">
        <f aca="true" t="shared" si="40" ref="F216:H217">F217</f>
        <v>350</v>
      </c>
      <c r="G216" s="161">
        <f t="shared" si="40"/>
        <v>360</v>
      </c>
      <c r="H216" s="161">
        <f t="shared" si="40"/>
        <v>370</v>
      </c>
    </row>
    <row r="217" spans="1:8" s="84" customFormat="1" ht="30" customHeight="1">
      <c r="A217" s="152"/>
      <c r="B217" s="352" t="s">
        <v>447</v>
      </c>
      <c r="C217" s="153" t="s">
        <v>449</v>
      </c>
      <c r="D217" s="143"/>
      <c r="E217" s="143"/>
      <c r="F217" s="144">
        <f t="shared" si="40"/>
        <v>350</v>
      </c>
      <c r="G217" s="144">
        <f t="shared" si="40"/>
        <v>360</v>
      </c>
      <c r="H217" s="144">
        <f t="shared" si="40"/>
        <v>370</v>
      </c>
    </row>
    <row r="218" spans="1:8" s="84" customFormat="1" ht="60" customHeight="1">
      <c r="A218" s="301"/>
      <c r="B218" s="354" t="s">
        <v>619</v>
      </c>
      <c r="C218" s="297" t="s">
        <v>448</v>
      </c>
      <c r="D218" s="296"/>
      <c r="E218" s="296"/>
      <c r="F218" s="356">
        <f aca="true" t="shared" si="41" ref="F218:H220">F219</f>
        <v>350</v>
      </c>
      <c r="G218" s="356">
        <f t="shared" si="41"/>
        <v>360</v>
      </c>
      <c r="H218" s="356">
        <f t="shared" si="41"/>
        <v>370</v>
      </c>
    </row>
    <row r="219" spans="1:8" s="84" customFormat="1" ht="30" customHeight="1">
      <c r="A219" s="33"/>
      <c r="B219" s="341" t="s">
        <v>69</v>
      </c>
      <c r="C219" s="32" t="s">
        <v>448</v>
      </c>
      <c r="D219" s="31" t="s">
        <v>88</v>
      </c>
      <c r="E219" s="31"/>
      <c r="F219" s="100">
        <f t="shared" si="41"/>
        <v>350</v>
      </c>
      <c r="G219" s="100">
        <f t="shared" si="41"/>
        <v>360</v>
      </c>
      <c r="H219" s="100">
        <f t="shared" si="41"/>
        <v>370</v>
      </c>
    </row>
    <row r="220" spans="1:8" s="84" customFormat="1" ht="30" customHeight="1">
      <c r="A220" s="33"/>
      <c r="B220" s="334" t="s">
        <v>70</v>
      </c>
      <c r="C220" s="32" t="s">
        <v>448</v>
      </c>
      <c r="D220" s="31" t="s">
        <v>71</v>
      </c>
      <c r="E220" s="31"/>
      <c r="F220" s="100">
        <f t="shared" si="41"/>
        <v>350</v>
      </c>
      <c r="G220" s="100">
        <f t="shared" si="41"/>
        <v>360</v>
      </c>
      <c r="H220" s="100">
        <f t="shared" si="41"/>
        <v>370</v>
      </c>
    </row>
    <row r="221" spans="1:8" s="84" customFormat="1" ht="15" customHeight="1">
      <c r="A221" s="33"/>
      <c r="B221" s="334" t="s">
        <v>155</v>
      </c>
      <c r="C221" s="32" t="s">
        <v>448</v>
      </c>
      <c r="D221" s="31" t="s">
        <v>71</v>
      </c>
      <c r="E221" s="31" t="s">
        <v>156</v>
      </c>
      <c r="F221" s="100">
        <v>350</v>
      </c>
      <c r="G221" s="100">
        <v>360</v>
      </c>
      <c r="H221" s="100">
        <v>370</v>
      </c>
    </row>
    <row r="222" spans="1:8" s="84" customFormat="1" ht="45" customHeight="1">
      <c r="A222" s="91">
        <v>11</v>
      </c>
      <c r="B222" s="332" t="s">
        <v>559</v>
      </c>
      <c r="C222" s="120" t="s">
        <v>193</v>
      </c>
      <c r="D222" s="107"/>
      <c r="E222" s="107"/>
      <c r="F222" s="94">
        <f>F223+F229</f>
        <v>710</v>
      </c>
      <c r="G222" s="94">
        <f>G223+G229</f>
        <v>305</v>
      </c>
      <c r="H222" s="94">
        <f>H223+H229</f>
        <v>300</v>
      </c>
    </row>
    <row r="223" spans="1:8" s="84" customFormat="1" ht="30" customHeight="1">
      <c r="A223" s="101"/>
      <c r="B223" s="346" t="s">
        <v>194</v>
      </c>
      <c r="C223" s="121" t="s">
        <v>195</v>
      </c>
      <c r="D223" s="102"/>
      <c r="E223" s="102"/>
      <c r="F223" s="109">
        <f aca="true" t="shared" si="42" ref="F223:H227">F224</f>
        <v>710</v>
      </c>
      <c r="G223" s="109">
        <f t="shared" si="42"/>
        <v>305</v>
      </c>
      <c r="H223" s="109">
        <f t="shared" si="42"/>
        <v>300</v>
      </c>
    </row>
    <row r="224" spans="1:8" s="84" customFormat="1" ht="30" customHeight="1">
      <c r="A224" s="105"/>
      <c r="B224" s="343" t="s">
        <v>196</v>
      </c>
      <c r="C224" s="122" t="s">
        <v>197</v>
      </c>
      <c r="D224" s="96"/>
      <c r="E224" s="96"/>
      <c r="F224" s="110">
        <f t="shared" si="42"/>
        <v>710</v>
      </c>
      <c r="G224" s="110">
        <f t="shared" si="42"/>
        <v>305</v>
      </c>
      <c r="H224" s="110">
        <f t="shared" si="42"/>
        <v>300</v>
      </c>
    </row>
    <row r="225" spans="1:8" ht="30" customHeight="1">
      <c r="A225" s="365"/>
      <c r="B225" s="358" t="s">
        <v>198</v>
      </c>
      <c r="C225" s="305" t="s">
        <v>199</v>
      </c>
      <c r="D225" s="366"/>
      <c r="E225" s="366"/>
      <c r="F225" s="356">
        <f t="shared" si="42"/>
        <v>710</v>
      </c>
      <c r="G225" s="356">
        <f t="shared" si="42"/>
        <v>305</v>
      </c>
      <c r="H225" s="356">
        <f t="shared" si="42"/>
        <v>300</v>
      </c>
    </row>
    <row r="226" spans="1:8" ht="30" customHeight="1">
      <c r="A226" s="113"/>
      <c r="B226" s="341" t="s">
        <v>69</v>
      </c>
      <c r="C226" s="35" t="s">
        <v>199</v>
      </c>
      <c r="D226" s="31" t="s">
        <v>88</v>
      </c>
      <c r="E226" s="114"/>
      <c r="F226" s="100">
        <f t="shared" si="42"/>
        <v>710</v>
      </c>
      <c r="G226" s="100">
        <f t="shared" si="42"/>
        <v>305</v>
      </c>
      <c r="H226" s="100">
        <f t="shared" si="42"/>
        <v>300</v>
      </c>
    </row>
    <row r="227" spans="1:8" ht="30" customHeight="1">
      <c r="A227" s="33"/>
      <c r="B227" s="334" t="s">
        <v>70</v>
      </c>
      <c r="C227" s="35" t="s">
        <v>199</v>
      </c>
      <c r="D227" s="31" t="s">
        <v>71</v>
      </c>
      <c r="E227" s="31"/>
      <c r="F227" s="100">
        <f t="shared" si="42"/>
        <v>710</v>
      </c>
      <c r="G227" s="100">
        <f t="shared" si="42"/>
        <v>305</v>
      </c>
      <c r="H227" s="100">
        <f t="shared" si="42"/>
        <v>300</v>
      </c>
    </row>
    <row r="228" spans="1:8" ht="15" customHeight="1">
      <c r="A228" s="33"/>
      <c r="B228" s="334" t="s">
        <v>200</v>
      </c>
      <c r="C228" s="35" t="s">
        <v>199</v>
      </c>
      <c r="D228" s="31" t="s">
        <v>71</v>
      </c>
      <c r="E228" s="31" t="s">
        <v>201</v>
      </c>
      <c r="F228" s="100">
        <v>710</v>
      </c>
      <c r="G228" s="100">
        <v>305</v>
      </c>
      <c r="H228" s="100">
        <v>300</v>
      </c>
    </row>
    <row r="229" spans="1:8" ht="45" customHeight="1" hidden="1">
      <c r="A229" s="101"/>
      <c r="B229" s="338" t="s">
        <v>206</v>
      </c>
      <c r="C229" s="102" t="s">
        <v>202</v>
      </c>
      <c r="D229" s="102"/>
      <c r="E229" s="102"/>
      <c r="F229" s="109">
        <f aca="true" t="shared" si="43" ref="F229:H233">F230</f>
        <v>0</v>
      </c>
      <c r="G229" s="109">
        <f t="shared" si="43"/>
        <v>0</v>
      </c>
      <c r="H229" s="109">
        <f t="shared" si="43"/>
        <v>0</v>
      </c>
    </row>
    <row r="230" spans="1:8" ht="30" customHeight="1" hidden="1">
      <c r="A230" s="105"/>
      <c r="B230" s="335" t="s">
        <v>207</v>
      </c>
      <c r="C230" s="96" t="s">
        <v>204</v>
      </c>
      <c r="D230" s="96"/>
      <c r="E230" s="96"/>
      <c r="F230" s="110">
        <f t="shared" si="43"/>
        <v>0</v>
      </c>
      <c r="G230" s="110">
        <f t="shared" si="43"/>
        <v>0</v>
      </c>
      <c r="H230" s="110">
        <f t="shared" si="43"/>
        <v>0</v>
      </c>
    </row>
    <row r="231" spans="1:8" ht="15" customHeight="1" hidden="1">
      <c r="A231" s="301"/>
      <c r="B231" s="358" t="s">
        <v>208</v>
      </c>
      <c r="C231" s="296" t="s">
        <v>565</v>
      </c>
      <c r="D231" s="296"/>
      <c r="E231" s="296"/>
      <c r="F231" s="356">
        <f t="shared" si="43"/>
        <v>0</v>
      </c>
      <c r="G231" s="356">
        <f t="shared" si="43"/>
        <v>0</v>
      </c>
      <c r="H231" s="356">
        <f t="shared" si="43"/>
        <v>0</v>
      </c>
    </row>
    <row r="232" spans="1:8" ht="30" customHeight="1" hidden="1">
      <c r="A232" s="33"/>
      <c r="B232" s="341" t="s">
        <v>69</v>
      </c>
      <c r="C232" s="31" t="s">
        <v>565</v>
      </c>
      <c r="D232" s="31" t="s">
        <v>88</v>
      </c>
      <c r="E232" s="31"/>
      <c r="F232" s="100">
        <f t="shared" si="43"/>
        <v>0</v>
      </c>
      <c r="G232" s="100">
        <f t="shared" si="43"/>
        <v>0</v>
      </c>
      <c r="H232" s="100">
        <f t="shared" si="43"/>
        <v>0</v>
      </c>
    </row>
    <row r="233" spans="1:8" ht="30" customHeight="1" hidden="1">
      <c r="A233" s="33"/>
      <c r="B233" s="334" t="s">
        <v>70</v>
      </c>
      <c r="C233" s="31" t="s">
        <v>565</v>
      </c>
      <c r="D233" s="31" t="s">
        <v>71</v>
      </c>
      <c r="E233" s="31"/>
      <c r="F233" s="100">
        <f t="shared" si="43"/>
        <v>0</v>
      </c>
      <c r="G233" s="100">
        <f t="shared" si="43"/>
        <v>0</v>
      </c>
      <c r="H233" s="100">
        <f t="shared" si="43"/>
        <v>0</v>
      </c>
    </row>
    <row r="234" spans="1:8" ht="15" customHeight="1" hidden="1">
      <c r="A234" s="33"/>
      <c r="B234" s="334" t="s">
        <v>107</v>
      </c>
      <c r="C234" s="31" t="s">
        <v>565</v>
      </c>
      <c r="D234" s="31" t="s">
        <v>71</v>
      </c>
      <c r="E234" s="31" t="s">
        <v>108</v>
      </c>
      <c r="F234" s="100">
        <v>0</v>
      </c>
      <c r="G234" s="100">
        <v>0</v>
      </c>
      <c r="H234" s="100">
        <v>0</v>
      </c>
    </row>
    <row r="235" spans="1:8" ht="45" customHeight="1">
      <c r="A235" s="91">
        <v>12</v>
      </c>
      <c r="B235" s="332" t="s">
        <v>209</v>
      </c>
      <c r="C235" s="93" t="s">
        <v>210</v>
      </c>
      <c r="D235" s="107"/>
      <c r="E235" s="107"/>
      <c r="F235" s="94">
        <f>F236</f>
        <v>6900</v>
      </c>
      <c r="G235" s="94">
        <f>G236</f>
        <v>0</v>
      </c>
      <c r="H235" s="94">
        <f>H236</f>
        <v>0</v>
      </c>
    </row>
    <row r="236" spans="1:8" ht="15" customHeight="1">
      <c r="A236" s="95"/>
      <c r="B236" s="335" t="s">
        <v>211</v>
      </c>
      <c r="C236" s="106" t="s">
        <v>212</v>
      </c>
      <c r="D236" s="96"/>
      <c r="E236" s="96"/>
      <c r="F236" s="98">
        <f>F237+F241</f>
        <v>6900</v>
      </c>
      <c r="G236" s="98">
        <f>G237+G241</f>
        <v>0</v>
      </c>
      <c r="H236" s="98">
        <f>H237+H241</f>
        <v>0</v>
      </c>
    </row>
    <row r="237" spans="1:8" ht="15" customHeight="1">
      <c r="A237" s="301"/>
      <c r="B237" s="354" t="s">
        <v>301</v>
      </c>
      <c r="C237" s="303" t="s">
        <v>410</v>
      </c>
      <c r="D237" s="359"/>
      <c r="E237" s="359"/>
      <c r="F237" s="356">
        <f aca="true" t="shared" si="44" ref="F237:H239">F238</f>
        <v>3900</v>
      </c>
      <c r="G237" s="356">
        <f t="shared" si="44"/>
        <v>0</v>
      </c>
      <c r="H237" s="356">
        <f t="shared" si="44"/>
        <v>0</v>
      </c>
    </row>
    <row r="238" spans="1:8" ht="30" customHeight="1">
      <c r="A238" s="33"/>
      <c r="B238" s="341" t="s">
        <v>69</v>
      </c>
      <c r="C238" s="34" t="s">
        <v>410</v>
      </c>
      <c r="D238" s="112">
        <v>200</v>
      </c>
      <c r="E238" s="112"/>
      <c r="F238" s="100">
        <f t="shared" si="44"/>
        <v>3900</v>
      </c>
      <c r="G238" s="100">
        <f t="shared" si="44"/>
        <v>0</v>
      </c>
      <c r="H238" s="100">
        <f t="shared" si="44"/>
        <v>0</v>
      </c>
    </row>
    <row r="239" spans="1:8" ht="30" customHeight="1">
      <c r="A239" s="33"/>
      <c r="B239" s="334" t="s">
        <v>70</v>
      </c>
      <c r="C239" s="34" t="s">
        <v>410</v>
      </c>
      <c r="D239" s="31" t="s">
        <v>71</v>
      </c>
      <c r="E239" s="114"/>
      <c r="F239" s="100">
        <f t="shared" si="44"/>
        <v>3900</v>
      </c>
      <c r="G239" s="100">
        <f t="shared" si="44"/>
        <v>0</v>
      </c>
      <c r="H239" s="100">
        <f t="shared" si="44"/>
        <v>0</v>
      </c>
    </row>
    <row r="240" spans="1:8" ht="15" customHeight="1">
      <c r="A240" s="33"/>
      <c r="B240" s="334" t="s">
        <v>155</v>
      </c>
      <c r="C240" s="34" t="s">
        <v>410</v>
      </c>
      <c r="D240" s="31" t="s">
        <v>71</v>
      </c>
      <c r="E240" s="31" t="s">
        <v>156</v>
      </c>
      <c r="F240" s="100">
        <f>1000+1650+1000+100+150</f>
        <v>3900</v>
      </c>
      <c r="G240" s="100">
        <v>0</v>
      </c>
      <c r="H240" s="100">
        <v>0</v>
      </c>
    </row>
    <row r="241" spans="1:8" ht="15" customHeight="1">
      <c r="A241" s="306"/>
      <c r="B241" s="354" t="s">
        <v>213</v>
      </c>
      <c r="C241" s="303" t="s">
        <v>214</v>
      </c>
      <c r="D241" s="359"/>
      <c r="E241" s="359"/>
      <c r="F241" s="356">
        <f aca="true" t="shared" si="45" ref="F241:H243">F242</f>
        <v>3000</v>
      </c>
      <c r="G241" s="356">
        <f t="shared" si="45"/>
        <v>0</v>
      </c>
      <c r="H241" s="356">
        <f t="shared" si="45"/>
        <v>0</v>
      </c>
    </row>
    <row r="242" spans="1:8" ht="30" customHeight="1">
      <c r="A242" s="111"/>
      <c r="B242" s="341" t="s">
        <v>69</v>
      </c>
      <c r="C242" s="34" t="s">
        <v>214</v>
      </c>
      <c r="D242" s="112">
        <v>200</v>
      </c>
      <c r="E242" s="112"/>
      <c r="F242" s="100">
        <f t="shared" si="45"/>
        <v>3000</v>
      </c>
      <c r="G242" s="100">
        <f t="shared" si="45"/>
        <v>0</v>
      </c>
      <c r="H242" s="100">
        <f t="shared" si="45"/>
        <v>0</v>
      </c>
    </row>
    <row r="243" spans="1:8" ht="30" customHeight="1">
      <c r="A243" s="113"/>
      <c r="B243" s="334" t="s">
        <v>70</v>
      </c>
      <c r="C243" s="34" t="s">
        <v>214</v>
      </c>
      <c r="D243" s="31" t="s">
        <v>71</v>
      </c>
      <c r="E243" s="114"/>
      <c r="F243" s="100">
        <f t="shared" si="45"/>
        <v>3000</v>
      </c>
      <c r="G243" s="100">
        <f t="shared" si="45"/>
        <v>0</v>
      </c>
      <c r="H243" s="100">
        <f t="shared" si="45"/>
        <v>0</v>
      </c>
    </row>
    <row r="244" spans="1:8" ht="15" customHeight="1">
      <c r="A244" s="33"/>
      <c r="B244" s="334" t="s">
        <v>164</v>
      </c>
      <c r="C244" s="34" t="s">
        <v>214</v>
      </c>
      <c r="D244" s="31" t="s">
        <v>71</v>
      </c>
      <c r="E244" s="31" t="s">
        <v>165</v>
      </c>
      <c r="F244" s="100">
        <f>1000+5000-3000</f>
        <v>3000</v>
      </c>
      <c r="G244" s="100">
        <v>0</v>
      </c>
      <c r="H244" s="100">
        <v>0</v>
      </c>
    </row>
    <row r="245" spans="1:8" ht="45" customHeight="1">
      <c r="A245" s="91">
        <v>13</v>
      </c>
      <c r="B245" s="342" t="s">
        <v>215</v>
      </c>
      <c r="C245" s="120" t="s">
        <v>216</v>
      </c>
      <c r="D245" s="107"/>
      <c r="E245" s="107"/>
      <c r="F245" s="94">
        <f aca="true" t="shared" si="46" ref="F245:H249">F246</f>
        <v>460</v>
      </c>
      <c r="G245" s="94">
        <f t="shared" si="46"/>
        <v>525</v>
      </c>
      <c r="H245" s="94">
        <f t="shared" si="46"/>
        <v>0</v>
      </c>
    </row>
    <row r="246" spans="1:8" ht="15" customHeight="1">
      <c r="A246" s="95"/>
      <c r="B246" s="335" t="s">
        <v>558</v>
      </c>
      <c r="C246" s="96" t="s">
        <v>217</v>
      </c>
      <c r="D246" s="96"/>
      <c r="E246" s="96"/>
      <c r="F246" s="98">
        <f>F247+F251</f>
        <v>460</v>
      </c>
      <c r="G246" s="98">
        <f>G247+G251</f>
        <v>525</v>
      </c>
      <c r="H246" s="98">
        <f>H247+H251</f>
        <v>0</v>
      </c>
    </row>
    <row r="247" spans="1:8" ht="15" customHeight="1">
      <c r="A247" s="301"/>
      <c r="B247" s="358" t="s">
        <v>557</v>
      </c>
      <c r="C247" s="296" t="s">
        <v>556</v>
      </c>
      <c r="D247" s="296"/>
      <c r="E247" s="296"/>
      <c r="F247" s="356">
        <f t="shared" si="46"/>
        <v>260</v>
      </c>
      <c r="G247" s="356">
        <f t="shared" si="46"/>
        <v>305</v>
      </c>
      <c r="H247" s="356">
        <f t="shared" si="46"/>
        <v>0</v>
      </c>
    </row>
    <row r="248" spans="1:8" ht="30" customHeight="1">
      <c r="A248" s="33"/>
      <c r="B248" s="341" t="s">
        <v>69</v>
      </c>
      <c r="C248" s="31" t="s">
        <v>556</v>
      </c>
      <c r="D248" s="31" t="s">
        <v>88</v>
      </c>
      <c r="E248" s="31"/>
      <c r="F248" s="100">
        <f t="shared" si="46"/>
        <v>260</v>
      </c>
      <c r="G248" s="100">
        <f t="shared" si="46"/>
        <v>305</v>
      </c>
      <c r="H248" s="100">
        <f t="shared" si="46"/>
        <v>0</v>
      </c>
    </row>
    <row r="249" spans="1:8" ht="30" customHeight="1">
      <c r="A249" s="33"/>
      <c r="B249" s="334" t="s">
        <v>70</v>
      </c>
      <c r="C249" s="31" t="s">
        <v>556</v>
      </c>
      <c r="D249" s="31" t="s">
        <v>71</v>
      </c>
      <c r="E249" s="31"/>
      <c r="F249" s="100">
        <f t="shared" si="46"/>
        <v>260</v>
      </c>
      <c r="G249" s="100">
        <f t="shared" si="46"/>
        <v>305</v>
      </c>
      <c r="H249" s="100">
        <f t="shared" si="46"/>
        <v>0</v>
      </c>
    </row>
    <row r="250" spans="1:8" ht="15" customHeight="1">
      <c r="A250" s="116"/>
      <c r="B250" s="334" t="s">
        <v>622</v>
      </c>
      <c r="C250" s="31" t="s">
        <v>556</v>
      </c>
      <c r="D250" s="31" t="s">
        <v>71</v>
      </c>
      <c r="E250" s="31" t="s">
        <v>220</v>
      </c>
      <c r="F250" s="100">
        <v>260</v>
      </c>
      <c r="G250" s="100">
        <v>305</v>
      </c>
      <c r="H250" s="100">
        <v>0</v>
      </c>
    </row>
    <row r="251" spans="1:8" ht="15" customHeight="1">
      <c r="A251" s="301"/>
      <c r="B251" s="358" t="s">
        <v>218</v>
      </c>
      <c r="C251" s="296" t="s">
        <v>219</v>
      </c>
      <c r="D251" s="296"/>
      <c r="E251" s="296"/>
      <c r="F251" s="356">
        <f aca="true" t="shared" si="47" ref="F251:H253">F252</f>
        <v>200</v>
      </c>
      <c r="G251" s="356">
        <f t="shared" si="47"/>
        <v>220</v>
      </c>
      <c r="H251" s="356">
        <f t="shared" si="47"/>
        <v>0</v>
      </c>
    </row>
    <row r="252" spans="1:8" ht="30" customHeight="1">
      <c r="A252" s="33"/>
      <c r="B252" s="341" t="s">
        <v>69</v>
      </c>
      <c r="C252" s="31" t="s">
        <v>219</v>
      </c>
      <c r="D252" s="31" t="s">
        <v>88</v>
      </c>
      <c r="E252" s="31"/>
      <c r="F252" s="100">
        <f t="shared" si="47"/>
        <v>200</v>
      </c>
      <c r="G252" s="100">
        <f t="shared" si="47"/>
        <v>220</v>
      </c>
      <c r="H252" s="100">
        <f t="shared" si="47"/>
        <v>0</v>
      </c>
    </row>
    <row r="253" spans="1:8" ht="30" customHeight="1">
      <c r="A253" s="33"/>
      <c r="B253" s="334" t="s">
        <v>70</v>
      </c>
      <c r="C253" s="31" t="s">
        <v>219</v>
      </c>
      <c r="D253" s="31" t="s">
        <v>71</v>
      </c>
      <c r="E253" s="31"/>
      <c r="F253" s="100">
        <f t="shared" si="47"/>
        <v>200</v>
      </c>
      <c r="G253" s="100">
        <f t="shared" si="47"/>
        <v>220</v>
      </c>
      <c r="H253" s="100">
        <f t="shared" si="47"/>
        <v>0</v>
      </c>
    </row>
    <row r="254" spans="1:8" ht="15" customHeight="1">
      <c r="A254" s="116"/>
      <c r="B254" s="334" t="s">
        <v>622</v>
      </c>
      <c r="C254" s="31" t="s">
        <v>219</v>
      </c>
      <c r="D254" s="31" t="s">
        <v>71</v>
      </c>
      <c r="E254" s="31" t="s">
        <v>220</v>
      </c>
      <c r="F254" s="100">
        <v>200</v>
      </c>
      <c r="G254" s="100">
        <v>220</v>
      </c>
      <c r="H254" s="100">
        <v>0</v>
      </c>
    </row>
    <row r="255" spans="1:8" ht="45" customHeight="1">
      <c r="A255" s="91">
        <v>14</v>
      </c>
      <c r="B255" s="342" t="s">
        <v>590</v>
      </c>
      <c r="C255" s="120" t="s">
        <v>587</v>
      </c>
      <c r="D255" s="107"/>
      <c r="E255" s="107"/>
      <c r="F255" s="94">
        <f aca="true" t="shared" si="48" ref="F255:H263">F256</f>
        <v>5050</v>
      </c>
      <c r="G255" s="94">
        <f t="shared" si="48"/>
        <v>0</v>
      </c>
      <c r="H255" s="94">
        <f t="shared" si="48"/>
        <v>0</v>
      </c>
    </row>
    <row r="256" spans="1:8" ht="15" customHeight="1">
      <c r="A256" s="95"/>
      <c r="B256" s="335" t="s">
        <v>589</v>
      </c>
      <c r="C256" s="96" t="s">
        <v>588</v>
      </c>
      <c r="D256" s="96"/>
      <c r="E256" s="96"/>
      <c r="F256" s="98">
        <f>F257+F262</f>
        <v>5050</v>
      </c>
      <c r="G256" s="98">
        <f>G257+G262</f>
        <v>0</v>
      </c>
      <c r="H256" s="98">
        <f>H257+H262</f>
        <v>0</v>
      </c>
    </row>
    <row r="257" spans="1:8" ht="45" customHeight="1">
      <c r="A257" s="301"/>
      <c r="B257" s="354" t="s">
        <v>149</v>
      </c>
      <c r="C257" s="296" t="s">
        <v>606</v>
      </c>
      <c r="D257" s="297"/>
      <c r="E257" s="297"/>
      <c r="F257" s="356">
        <f t="shared" si="48"/>
        <v>3050</v>
      </c>
      <c r="G257" s="356">
        <f t="shared" si="48"/>
        <v>0</v>
      </c>
      <c r="H257" s="356">
        <f t="shared" si="48"/>
        <v>0</v>
      </c>
    </row>
    <row r="258" spans="1:8" ht="30" customHeight="1">
      <c r="A258" s="33"/>
      <c r="B258" s="341" t="s">
        <v>69</v>
      </c>
      <c r="C258" s="31" t="s">
        <v>606</v>
      </c>
      <c r="D258" s="32">
        <v>200</v>
      </c>
      <c r="E258" s="32"/>
      <c r="F258" s="100">
        <f t="shared" si="48"/>
        <v>3050</v>
      </c>
      <c r="G258" s="100">
        <f t="shared" si="48"/>
        <v>0</v>
      </c>
      <c r="H258" s="100">
        <f t="shared" si="48"/>
        <v>0</v>
      </c>
    </row>
    <row r="259" spans="1:8" ht="30" customHeight="1">
      <c r="A259" s="33"/>
      <c r="B259" s="334" t="s">
        <v>70</v>
      </c>
      <c r="C259" s="31" t="s">
        <v>606</v>
      </c>
      <c r="D259" s="31" t="s">
        <v>71</v>
      </c>
      <c r="E259" s="114"/>
      <c r="F259" s="100">
        <f>F260+F261</f>
        <v>3050</v>
      </c>
      <c r="G259" s="100">
        <f>G260+G261</f>
        <v>0</v>
      </c>
      <c r="H259" s="100">
        <f>H260+H261</f>
        <v>0</v>
      </c>
    </row>
    <row r="260" spans="1:8" ht="15" customHeight="1">
      <c r="A260" s="116"/>
      <c r="B260" s="334" t="s">
        <v>145</v>
      </c>
      <c r="C260" s="31" t="s">
        <v>606</v>
      </c>
      <c r="D260" s="31" t="s">
        <v>71</v>
      </c>
      <c r="E260" s="31" t="s">
        <v>146</v>
      </c>
      <c r="F260" s="100">
        <f>2800+150</f>
        <v>2950</v>
      </c>
      <c r="G260" s="100">
        <v>0</v>
      </c>
      <c r="H260" s="100">
        <v>0</v>
      </c>
    </row>
    <row r="261" spans="1:8" ht="15" customHeight="1">
      <c r="A261" s="116"/>
      <c r="B261" s="334" t="s">
        <v>155</v>
      </c>
      <c r="C261" s="31" t="s">
        <v>606</v>
      </c>
      <c r="D261" s="31" t="s">
        <v>71</v>
      </c>
      <c r="E261" s="31" t="s">
        <v>156</v>
      </c>
      <c r="F261" s="100">
        <v>100</v>
      </c>
      <c r="G261" s="100">
        <v>0</v>
      </c>
      <c r="H261" s="100">
        <v>0</v>
      </c>
    </row>
    <row r="262" spans="1:8" ht="30" customHeight="1">
      <c r="A262" s="301"/>
      <c r="B262" s="358" t="s">
        <v>592</v>
      </c>
      <c r="C262" s="296" t="s">
        <v>591</v>
      </c>
      <c r="D262" s="296"/>
      <c r="E262" s="296"/>
      <c r="F262" s="356">
        <f t="shared" si="48"/>
        <v>2000</v>
      </c>
      <c r="G262" s="356">
        <f t="shared" si="48"/>
        <v>0</v>
      </c>
      <c r="H262" s="356">
        <f t="shared" si="48"/>
        <v>0</v>
      </c>
    </row>
    <row r="263" spans="1:8" ht="30" customHeight="1">
      <c r="A263" s="33"/>
      <c r="B263" s="341" t="s">
        <v>69</v>
      </c>
      <c r="C263" s="31" t="s">
        <v>591</v>
      </c>
      <c r="D263" s="31" t="s">
        <v>88</v>
      </c>
      <c r="E263" s="31"/>
      <c r="F263" s="100">
        <f t="shared" si="48"/>
        <v>2000</v>
      </c>
      <c r="G263" s="100">
        <f t="shared" si="48"/>
        <v>0</v>
      </c>
      <c r="H263" s="100">
        <f t="shared" si="48"/>
        <v>0</v>
      </c>
    </row>
    <row r="264" spans="1:8" ht="30" customHeight="1">
      <c r="A264" s="33"/>
      <c r="B264" s="334" t="s">
        <v>70</v>
      </c>
      <c r="C264" s="31" t="s">
        <v>591</v>
      </c>
      <c r="D264" s="31" t="s">
        <v>71</v>
      </c>
      <c r="E264" s="31"/>
      <c r="F264" s="100">
        <f>F265</f>
        <v>2000</v>
      </c>
      <c r="G264" s="100">
        <f>G265</f>
        <v>0</v>
      </c>
      <c r="H264" s="100">
        <f>H265</f>
        <v>0</v>
      </c>
    </row>
    <row r="265" spans="1:8" ht="15" customHeight="1">
      <c r="A265" s="116"/>
      <c r="B265" s="334" t="s">
        <v>155</v>
      </c>
      <c r="C265" s="31" t="s">
        <v>591</v>
      </c>
      <c r="D265" s="31" t="s">
        <v>71</v>
      </c>
      <c r="E265" s="31" t="s">
        <v>156</v>
      </c>
      <c r="F265" s="100">
        <v>2000</v>
      </c>
      <c r="G265" s="100">
        <v>0</v>
      </c>
      <c r="H265" s="100">
        <v>0</v>
      </c>
    </row>
    <row r="266" spans="1:8" s="82" customFormat="1" ht="15" customHeight="1">
      <c r="A266" s="123"/>
      <c r="B266" s="446" t="s">
        <v>221</v>
      </c>
      <c r="C266" s="447"/>
      <c r="D266" s="447"/>
      <c r="E266" s="448"/>
      <c r="F266" s="90">
        <f>F267+F314+F326+F339</f>
        <v>24104.938</v>
      </c>
      <c r="G266" s="90">
        <f>G267+G314+G326+G339</f>
        <v>21853.851999999995</v>
      </c>
      <c r="H266" s="90">
        <f>H267+H314+H326+H339</f>
        <v>22079.976</v>
      </c>
    </row>
    <row r="267" spans="1:8" s="82" customFormat="1" ht="45" customHeight="1">
      <c r="A267" s="91">
        <v>15</v>
      </c>
      <c r="B267" s="342" t="s">
        <v>222</v>
      </c>
      <c r="C267" s="92" t="s">
        <v>223</v>
      </c>
      <c r="D267" s="115"/>
      <c r="E267" s="115"/>
      <c r="F267" s="94">
        <f>F268+F302+F308</f>
        <v>20788.734999999997</v>
      </c>
      <c r="G267" s="94">
        <f>G268+G302+G308</f>
        <v>20578.751999999997</v>
      </c>
      <c r="H267" s="94">
        <f>H268+H302+H308</f>
        <v>21297.976</v>
      </c>
    </row>
    <row r="268" spans="1:8" s="82" customFormat="1" ht="15" customHeight="1">
      <c r="A268" s="388"/>
      <c r="B268" s="389" t="s">
        <v>224</v>
      </c>
      <c r="C268" s="390" t="s">
        <v>225</v>
      </c>
      <c r="D268" s="391"/>
      <c r="E268" s="391"/>
      <c r="F268" s="392">
        <f>F269</f>
        <v>18632.172</v>
      </c>
      <c r="G268" s="392">
        <f>G269</f>
        <v>18335.926</v>
      </c>
      <c r="H268" s="392">
        <f>H269</f>
        <v>18965.438</v>
      </c>
    </row>
    <row r="269" spans="1:8" s="82" customFormat="1" ht="15" customHeight="1">
      <c r="A269" s="124"/>
      <c r="B269" s="334" t="s">
        <v>226</v>
      </c>
      <c r="C269" s="31" t="s">
        <v>227</v>
      </c>
      <c r="D269" s="32"/>
      <c r="E269" s="32"/>
      <c r="F269" s="100">
        <f>F270+F294+F282+F286+F290+F298</f>
        <v>18632.172</v>
      </c>
      <c r="G269" s="100">
        <f>G270+G294+G282+G286+G290+G298</f>
        <v>18335.926</v>
      </c>
      <c r="H269" s="100">
        <f>H270+H294+H282+H286+H290+H298</f>
        <v>18965.438</v>
      </c>
    </row>
    <row r="270" spans="1:8" s="82" customFormat="1" ht="15" customHeight="1">
      <c r="A270" s="125"/>
      <c r="B270" s="343" t="s">
        <v>228</v>
      </c>
      <c r="C270" s="96" t="s">
        <v>229</v>
      </c>
      <c r="D270" s="106"/>
      <c r="E270" s="106"/>
      <c r="F270" s="110">
        <f>F271+F274+F279</f>
        <v>18021.747</v>
      </c>
      <c r="G270" s="110">
        <f>G271+G274+G279</f>
        <v>18333.926</v>
      </c>
      <c r="H270" s="110">
        <f>H271+H274+H279</f>
        <v>18963.438</v>
      </c>
    </row>
    <row r="271" spans="1:8" s="82" customFormat="1" ht="60" customHeight="1">
      <c r="A271" s="124"/>
      <c r="B271" s="334" t="s">
        <v>104</v>
      </c>
      <c r="C271" s="31" t="s">
        <v>229</v>
      </c>
      <c r="D271" s="32">
        <v>100</v>
      </c>
      <c r="E271" s="32"/>
      <c r="F271" s="100">
        <f aca="true" t="shared" si="49" ref="F271:H272">F272</f>
        <v>15070.054</v>
      </c>
      <c r="G271" s="100">
        <f t="shared" si="49"/>
        <v>15672.456</v>
      </c>
      <c r="H271" s="100">
        <f t="shared" si="49"/>
        <v>16298.954</v>
      </c>
    </row>
    <row r="272" spans="1:8" s="82" customFormat="1" ht="30" customHeight="1">
      <c r="A272" s="124"/>
      <c r="B272" s="334" t="s">
        <v>230</v>
      </c>
      <c r="C272" s="31" t="s">
        <v>229</v>
      </c>
      <c r="D272" s="32">
        <v>120</v>
      </c>
      <c r="E272" s="32"/>
      <c r="F272" s="100">
        <f t="shared" si="49"/>
        <v>15070.054</v>
      </c>
      <c r="G272" s="100">
        <f t="shared" si="49"/>
        <v>15672.456</v>
      </c>
      <c r="H272" s="100">
        <f t="shared" si="49"/>
        <v>16298.954</v>
      </c>
    </row>
    <row r="273" spans="1:8" s="82" customFormat="1" ht="45" customHeight="1">
      <c r="A273" s="124"/>
      <c r="B273" s="334" t="s">
        <v>9</v>
      </c>
      <c r="C273" s="31" t="s">
        <v>229</v>
      </c>
      <c r="D273" s="31" t="s">
        <v>231</v>
      </c>
      <c r="E273" s="31" t="s">
        <v>232</v>
      </c>
      <c r="F273" s="100">
        <f>15060.054+10</f>
        <v>15070.054</v>
      </c>
      <c r="G273" s="100">
        <f>15662.456+10</f>
        <v>15672.456</v>
      </c>
      <c r="H273" s="100">
        <f>16288.954+10</f>
        <v>16298.954</v>
      </c>
    </row>
    <row r="274" spans="1:8" s="82" customFormat="1" ht="30" customHeight="1">
      <c r="A274" s="124"/>
      <c r="B274" s="334" t="s">
        <v>69</v>
      </c>
      <c r="C274" s="31" t="s">
        <v>229</v>
      </c>
      <c r="D274" s="31" t="s">
        <v>88</v>
      </c>
      <c r="E274" s="31"/>
      <c r="F274" s="100">
        <f>F275</f>
        <v>2750.693</v>
      </c>
      <c r="G274" s="100">
        <f>G275</f>
        <v>2460.4700000000003</v>
      </c>
      <c r="H274" s="100">
        <f>H275</f>
        <v>2463.484</v>
      </c>
    </row>
    <row r="275" spans="1:8" s="82" customFormat="1" ht="30" customHeight="1">
      <c r="A275" s="124"/>
      <c r="B275" s="334" t="s">
        <v>70</v>
      </c>
      <c r="C275" s="31" t="s">
        <v>229</v>
      </c>
      <c r="D275" s="31" t="s">
        <v>71</v>
      </c>
      <c r="E275" s="32"/>
      <c r="F275" s="100">
        <f>F276+F277</f>
        <v>2750.693</v>
      </c>
      <c r="G275" s="100">
        <f>G276+G277</f>
        <v>2460.4700000000003</v>
      </c>
      <c r="H275" s="100">
        <f>H276+H277</f>
        <v>2463.484</v>
      </c>
    </row>
    <row r="276" spans="1:8" s="82" customFormat="1" ht="45" customHeight="1">
      <c r="A276" s="124"/>
      <c r="B276" s="334" t="s">
        <v>233</v>
      </c>
      <c r="C276" s="31" t="s">
        <v>229</v>
      </c>
      <c r="D276" s="31" t="s">
        <v>71</v>
      </c>
      <c r="E276" s="31" t="s">
        <v>234</v>
      </c>
      <c r="F276" s="100">
        <f>5+6+4+20</f>
        <v>35</v>
      </c>
      <c r="G276" s="100">
        <f>5+6+4+20</f>
        <v>35</v>
      </c>
      <c r="H276" s="100">
        <f>5+6+4+20</f>
        <v>35</v>
      </c>
    </row>
    <row r="277" spans="1:8" s="82" customFormat="1" ht="45" customHeight="1">
      <c r="A277" s="124"/>
      <c r="B277" s="334" t="s">
        <v>9</v>
      </c>
      <c r="C277" s="31" t="s">
        <v>229</v>
      </c>
      <c r="D277" s="31" t="s">
        <v>71</v>
      </c>
      <c r="E277" s="31" t="s">
        <v>232</v>
      </c>
      <c r="F277" s="100">
        <f>36.75+17.651+78.632+54.66+20+13.5+95+48+70+50+1.5+50+100+50+200+100+350+400+10+300+15+100+20+50+120+185+180</f>
        <v>2715.693</v>
      </c>
      <c r="G277" s="100">
        <f>18.347+57.623+20+15+95+48+70+50+1.5+50+100+50+200+100+350+400+10+300+15+100+20+50+120+185</f>
        <v>2425.4700000000003</v>
      </c>
      <c r="H277" s="100">
        <f>19.067+59.917+20+15+95+48+70+50+1.5+50+100+50+200+100+350+400+10+300+15+100+20+50+120+185</f>
        <v>2428.484</v>
      </c>
    </row>
    <row r="278" spans="1:8" s="82" customFormat="1" ht="15" customHeight="1">
      <c r="A278" s="124"/>
      <c r="B278" s="334" t="s">
        <v>109</v>
      </c>
      <c r="C278" s="31" t="s">
        <v>229</v>
      </c>
      <c r="D278" s="31" t="s">
        <v>110</v>
      </c>
      <c r="E278" s="31"/>
      <c r="F278" s="100">
        <f>F279</f>
        <v>201</v>
      </c>
      <c r="G278" s="100">
        <f>G279</f>
        <v>201</v>
      </c>
      <c r="H278" s="100">
        <f>H279</f>
        <v>201</v>
      </c>
    </row>
    <row r="279" spans="1:8" s="82" customFormat="1" ht="15" customHeight="1">
      <c r="A279" s="124"/>
      <c r="B279" s="334" t="s">
        <v>111</v>
      </c>
      <c r="C279" s="31" t="s">
        <v>229</v>
      </c>
      <c r="D279" s="31" t="s">
        <v>112</v>
      </c>
      <c r="E279" s="32"/>
      <c r="F279" s="100">
        <f>F280+F281</f>
        <v>201</v>
      </c>
      <c r="G279" s="100">
        <f>G280+G281</f>
        <v>201</v>
      </c>
      <c r="H279" s="100">
        <f>H280+H281</f>
        <v>201</v>
      </c>
    </row>
    <row r="280" spans="1:8" s="82" customFormat="1" ht="45" customHeight="1">
      <c r="A280" s="124"/>
      <c r="B280" s="334" t="s">
        <v>233</v>
      </c>
      <c r="C280" s="31" t="s">
        <v>229</v>
      </c>
      <c r="D280" s="31" t="s">
        <v>112</v>
      </c>
      <c r="E280" s="31" t="s">
        <v>234</v>
      </c>
      <c r="F280" s="100">
        <v>1</v>
      </c>
      <c r="G280" s="100">
        <v>1</v>
      </c>
      <c r="H280" s="100">
        <v>1</v>
      </c>
    </row>
    <row r="281" spans="1:8" s="82" customFormat="1" ht="45" customHeight="1">
      <c r="A281" s="124"/>
      <c r="B281" s="334" t="s">
        <v>9</v>
      </c>
      <c r="C281" s="31" t="s">
        <v>229</v>
      </c>
      <c r="D281" s="31" t="s">
        <v>112</v>
      </c>
      <c r="E281" s="31" t="s">
        <v>232</v>
      </c>
      <c r="F281" s="100">
        <v>200</v>
      </c>
      <c r="G281" s="100">
        <v>200</v>
      </c>
      <c r="H281" s="100">
        <v>200</v>
      </c>
    </row>
    <row r="282" spans="1:8" s="82" customFormat="1" ht="45" customHeight="1">
      <c r="A282" s="125"/>
      <c r="B282" s="335" t="s">
        <v>235</v>
      </c>
      <c r="C282" s="96" t="s">
        <v>236</v>
      </c>
      <c r="D282" s="96"/>
      <c r="E282" s="96"/>
      <c r="F282" s="110">
        <f>F284</f>
        <v>323.3</v>
      </c>
      <c r="G282" s="110">
        <f>G284</f>
        <v>0</v>
      </c>
      <c r="H282" s="110">
        <f>H284</f>
        <v>0</v>
      </c>
    </row>
    <row r="283" spans="1:8" s="82" customFormat="1" ht="15" customHeight="1">
      <c r="A283" s="124"/>
      <c r="B283" s="339" t="s">
        <v>237</v>
      </c>
      <c r="C283" s="31" t="s">
        <v>236</v>
      </c>
      <c r="D283" s="31" t="s">
        <v>238</v>
      </c>
      <c r="E283" s="31"/>
      <c r="F283" s="100">
        <f aca="true" t="shared" si="50" ref="F283:H288">F284</f>
        <v>323.3</v>
      </c>
      <c r="G283" s="100">
        <f t="shared" si="50"/>
        <v>0</v>
      </c>
      <c r="H283" s="100">
        <f t="shared" si="50"/>
        <v>0</v>
      </c>
    </row>
    <row r="284" spans="1:8" s="82" customFormat="1" ht="15" customHeight="1">
      <c r="A284" s="124"/>
      <c r="B284" s="339" t="s">
        <v>239</v>
      </c>
      <c r="C284" s="31" t="s">
        <v>236</v>
      </c>
      <c r="D284" s="31" t="s">
        <v>240</v>
      </c>
      <c r="E284" s="31"/>
      <c r="F284" s="100">
        <f t="shared" si="50"/>
        <v>323.3</v>
      </c>
      <c r="G284" s="100">
        <f t="shared" si="50"/>
        <v>0</v>
      </c>
      <c r="H284" s="100">
        <f t="shared" si="50"/>
        <v>0</v>
      </c>
    </row>
    <row r="285" spans="1:8" s="82" customFormat="1" ht="45" customHeight="1">
      <c r="A285" s="124"/>
      <c r="B285" s="334" t="s">
        <v>9</v>
      </c>
      <c r="C285" s="31" t="s">
        <v>236</v>
      </c>
      <c r="D285" s="31" t="s">
        <v>240</v>
      </c>
      <c r="E285" s="31" t="s">
        <v>232</v>
      </c>
      <c r="F285" s="100">
        <v>323.3</v>
      </c>
      <c r="G285" s="100">
        <v>0</v>
      </c>
      <c r="H285" s="100">
        <v>0</v>
      </c>
    </row>
    <row r="286" spans="1:8" s="82" customFormat="1" ht="60" customHeight="1" hidden="1">
      <c r="A286" s="125"/>
      <c r="B286" s="335" t="s">
        <v>241</v>
      </c>
      <c r="C286" s="96" t="s">
        <v>242</v>
      </c>
      <c r="D286" s="96"/>
      <c r="E286" s="96"/>
      <c r="F286" s="110">
        <f>F288</f>
        <v>0</v>
      </c>
      <c r="G286" s="110">
        <f>G288</f>
        <v>0</v>
      </c>
      <c r="H286" s="110">
        <f>H288</f>
        <v>0</v>
      </c>
    </row>
    <row r="287" spans="1:8" s="82" customFormat="1" ht="15" customHeight="1" hidden="1">
      <c r="A287" s="124"/>
      <c r="B287" s="339" t="s">
        <v>237</v>
      </c>
      <c r="C287" s="31" t="s">
        <v>242</v>
      </c>
      <c r="D287" s="31" t="s">
        <v>238</v>
      </c>
      <c r="E287" s="31"/>
      <c r="F287" s="100">
        <f t="shared" si="50"/>
        <v>0</v>
      </c>
      <c r="G287" s="100">
        <f t="shared" si="50"/>
        <v>0</v>
      </c>
      <c r="H287" s="100">
        <f t="shared" si="50"/>
        <v>0</v>
      </c>
    </row>
    <row r="288" spans="1:8" s="82" customFormat="1" ht="15" customHeight="1" hidden="1">
      <c r="A288" s="124"/>
      <c r="B288" s="339" t="s">
        <v>239</v>
      </c>
      <c r="C288" s="31" t="s">
        <v>242</v>
      </c>
      <c r="D288" s="31" t="s">
        <v>240</v>
      </c>
      <c r="E288" s="31"/>
      <c r="F288" s="100">
        <f t="shared" si="50"/>
        <v>0</v>
      </c>
      <c r="G288" s="100">
        <f t="shared" si="50"/>
        <v>0</v>
      </c>
      <c r="H288" s="100">
        <f t="shared" si="50"/>
        <v>0</v>
      </c>
    </row>
    <row r="289" spans="1:8" s="82" customFormat="1" ht="45" customHeight="1" hidden="1">
      <c r="A289" s="124"/>
      <c r="B289" s="334" t="s">
        <v>9</v>
      </c>
      <c r="C289" s="31" t="s">
        <v>242</v>
      </c>
      <c r="D289" s="31" t="s">
        <v>240</v>
      </c>
      <c r="E289" s="31" t="s">
        <v>232</v>
      </c>
      <c r="F289" s="100">
        <f>213+4.4-217.4</f>
        <v>0</v>
      </c>
      <c r="G289" s="100">
        <f>213+4.4-217.4</f>
        <v>0</v>
      </c>
      <c r="H289" s="100">
        <f>213+4.4-217.4</f>
        <v>0</v>
      </c>
    </row>
    <row r="290" spans="1:8" s="82" customFormat="1" ht="45" customHeight="1">
      <c r="A290" s="125"/>
      <c r="B290" s="335" t="s">
        <v>245</v>
      </c>
      <c r="C290" s="96" t="s">
        <v>246</v>
      </c>
      <c r="D290" s="96"/>
      <c r="E290" s="96"/>
      <c r="F290" s="110">
        <f>F292</f>
        <v>257.925</v>
      </c>
      <c r="G290" s="110">
        <f>G292</f>
        <v>0</v>
      </c>
      <c r="H290" s="110">
        <f>H292</f>
        <v>0</v>
      </c>
    </row>
    <row r="291" spans="1:8" s="82" customFormat="1" ht="15" customHeight="1">
      <c r="A291" s="124"/>
      <c r="B291" s="339" t="s">
        <v>237</v>
      </c>
      <c r="C291" s="31" t="s">
        <v>246</v>
      </c>
      <c r="D291" s="31" t="s">
        <v>238</v>
      </c>
      <c r="E291" s="31"/>
      <c r="F291" s="100">
        <f aca="true" t="shared" si="51" ref="F291:H292">F292</f>
        <v>257.925</v>
      </c>
      <c r="G291" s="100">
        <f t="shared" si="51"/>
        <v>0</v>
      </c>
      <c r="H291" s="100">
        <f t="shared" si="51"/>
        <v>0</v>
      </c>
    </row>
    <row r="292" spans="1:8" s="82" customFormat="1" ht="15" customHeight="1">
      <c r="A292" s="124"/>
      <c r="B292" s="339" t="s">
        <v>239</v>
      </c>
      <c r="C292" s="31" t="s">
        <v>246</v>
      </c>
      <c r="D292" s="31" t="s">
        <v>240</v>
      </c>
      <c r="E292" s="31"/>
      <c r="F292" s="100">
        <f t="shared" si="51"/>
        <v>257.925</v>
      </c>
      <c r="G292" s="100">
        <f t="shared" si="51"/>
        <v>0</v>
      </c>
      <c r="H292" s="100">
        <f t="shared" si="51"/>
        <v>0</v>
      </c>
    </row>
    <row r="293" spans="1:8" s="82" customFormat="1" ht="30" customHeight="1">
      <c r="A293" s="124"/>
      <c r="B293" s="334" t="s">
        <v>247</v>
      </c>
      <c r="C293" s="31" t="s">
        <v>246</v>
      </c>
      <c r="D293" s="31" t="s">
        <v>240</v>
      </c>
      <c r="E293" s="31" t="s">
        <v>248</v>
      </c>
      <c r="F293" s="100">
        <v>257.925</v>
      </c>
      <c r="G293" s="100">
        <v>0</v>
      </c>
      <c r="H293" s="100">
        <v>0</v>
      </c>
    </row>
    <row r="294" spans="1:8" s="82" customFormat="1" ht="45" customHeight="1">
      <c r="A294" s="125"/>
      <c r="B294" s="335" t="s">
        <v>243</v>
      </c>
      <c r="C294" s="96" t="s">
        <v>244</v>
      </c>
      <c r="D294" s="96"/>
      <c r="E294" s="96"/>
      <c r="F294" s="110">
        <f>F296</f>
        <v>27.2</v>
      </c>
      <c r="G294" s="110">
        <f>G296</f>
        <v>0</v>
      </c>
      <c r="H294" s="110">
        <f>H296</f>
        <v>0</v>
      </c>
    </row>
    <row r="295" spans="1:8" s="82" customFormat="1" ht="15" customHeight="1">
      <c r="A295" s="124"/>
      <c r="B295" s="339" t="s">
        <v>237</v>
      </c>
      <c r="C295" s="31" t="s">
        <v>244</v>
      </c>
      <c r="D295" s="31" t="s">
        <v>238</v>
      </c>
      <c r="E295" s="31"/>
      <c r="F295" s="100">
        <f aca="true" t="shared" si="52" ref="F295:H296">F296</f>
        <v>27.2</v>
      </c>
      <c r="G295" s="100">
        <f t="shared" si="52"/>
        <v>0</v>
      </c>
      <c r="H295" s="100">
        <f t="shared" si="52"/>
        <v>0</v>
      </c>
    </row>
    <row r="296" spans="1:8" s="82" customFormat="1" ht="15" customHeight="1">
      <c r="A296" s="124"/>
      <c r="B296" s="339" t="s">
        <v>239</v>
      </c>
      <c r="C296" s="31" t="s">
        <v>244</v>
      </c>
      <c r="D296" s="31" t="s">
        <v>240</v>
      </c>
      <c r="E296" s="31"/>
      <c r="F296" s="100">
        <f t="shared" si="52"/>
        <v>27.2</v>
      </c>
      <c r="G296" s="100">
        <f t="shared" si="52"/>
        <v>0</v>
      </c>
      <c r="H296" s="100">
        <f t="shared" si="52"/>
        <v>0</v>
      </c>
    </row>
    <row r="297" spans="1:8" s="82" customFormat="1" ht="45" customHeight="1">
      <c r="A297" s="124"/>
      <c r="B297" s="334" t="s">
        <v>9</v>
      </c>
      <c r="C297" s="31" t="s">
        <v>244</v>
      </c>
      <c r="D297" s="31" t="s">
        <v>240</v>
      </c>
      <c r="E297" s="31" t="s">
        <v>232</v>
      </c>
      <c r="F297" s="100">
        <v>27.2</v>
      </c>
      <c r="G297" s="100">
        <v>0</v>
      </c>
      <c r="H297" s="100">
        <v>0</v>
      </c>
    </row>
    <row r="298" spans="1:8" s="82" customFormat="1" ht="60" customHeight="1">
      <c r="A298" s="125"/>
      <c r="B298" s="343" t="s">
        <v>417</v>
      </c>
      <c r="C298" s="106" t="s">
        <v>249</v>
      </c>
      <c r="D298" s="96"/>
      <c r="E298" s="96"/>
      <c r="F298" s="110">
        <f aca="true" t="shared" si="53" ref="F298:H299">F299</f>
        <v>2</v>
      </c>
      <c r="G298" s="110">
        <f t="shared" si="53"/>
        <v>2</v>
      </c>
      <c r="H298" s="110">
        <f t="shared" si="53"/>
        <v>2</v>
      </c>
    </row>
    <row r="299" spans="1:8" s="82" customFormat="1" ht="30" customHeight="1">
      <c r="A299" s="124"/>
      <c r="B299" s="334" t="s">
        <v>69</v>
      </c>
      <c r="C299" s="32" t="s">
        <v>249</v>
      </c>
      <c r="D299" s="31" t="s">
        <v>88</v>
      </c>
      <c r="E299" s="31"/>
      <c r="F299" s="100">
        <f t="shared" si="53"/>
        <v>2</v>
      </c>
      <c r="G299" s="100">
        <f t="shared" si="53"/>
        <v>2</v>
      </c>
      <c r="H299" s="100">
        <f t="shared" si="53"/>
        <v>2</v>
      </c>
    </row>
    <row r="300" spans="1:8" s="82" customFormat="1" ht="30" customHeight="1">
      <c r="A300" s="124"/>
      <c r="B300" s="334" t="s">
        <v>70</v>
      </c>
      <c r="C300" s="32" t="s">
        <v>249</v>
      </c>
      <c r="D300" s="31" t="s">
        <v>71</v>
      </c>
      <c r="E300" s="31"/>
      <c r="F300" s="100">
        <f aca="true" t="shared" si="54" ref="F300:H306">F301</f>
        <v>2</v>
      </c>
      <c r="G300" s="100">
        <f t="shared" si="54"/>
        <v>2</v>
      </c>
      <c r="H300" s="100">
        <f t="shared" si="54"/>
        <v>2</v>
      </c>
    </row>
    <row r="301" spans="1:8" s="82" customFormat="1" ht="30" customHeight="1">
      <c r="A301" s="124"/>
      <c r="B301" s="334" t="s">
        <v>131</v>
      </c>
      <c r="C301" s="32" t="s">
        <v>249</v>
      </c>
      <c r="D301" s="31" t="s">
        <v>71</v>
      </c>
      <c r="E301" s="31" t="s">
        <v>132</v>
      </c>
      <c r="F301" s="100">
        <v>2</v>
      </c>
      <c r="G301" s="100">
        <v>2</v>
      </c>
      <c r="H301" s="100">
        <v>2</v>
      </c>
    </row>
    <row r="302" spans="1:8" s="82" customFormat="1" ht="30" customHeight="1">
      <c r="A302" s="388"/>
      <c r="B302" s="389" t="s">
        <v>250</v>
      </c>
      <c r="C302" s="390" t="s">
        <v>251</v>
      </c>
      <c r="D302" s="390"/>
      <c r="E302" s="390"/>
      <c r="F302" s="392">
        <f t="shared" si="54"/>
        <v>852.688</v>
      </c>
      <c r="G302" s="392">
        <f t="shared" si="54"/>
        <v>886.796</v>
      </c>
      <c r="H302" s="392">
        <f t="shared" si="54"/>
        <v>922.267</v>
      </c>
    </row>
    <row r="303" spans="1:8" s="82" customFormat="1" ht="15" customHeight="1">
      <c r="A303" s="124"/>
      <c r="B303" s="334" t="s">
        <v>226</v>
      </c>
      <c r="C303" s="31" t="s">
        <v>252</v>
      </c>
      <c r="D303" s="31"/>
      <c r="E303" s="31"/>
      <c r="F303" s="100">
        <f t="shared" si="54"/>
        <v>852.688</v>
      </c>
      <c r="G303" s="100">
        <f t="shared" si="54"/>
        <v>886.796</v>
      </c>
      <c r="H303" s="100">
        <f t="shared" si="54"/>
        <v>922.267</v>
      </c>
    </row>
    <row r="304" spans="1:8" s="82" customFormat="1" ht="30" customHeight="1">
      <c r="A304" s="142"/>
      <c r="B304" s="352" t="s">
        <v>253</v>
      </c>
      <c r="C304" s="143" t="s">
        <v>254</v>
      </c>
      <c r="D304" s="143"/>
      <c r="E304" s="143"/>
      <c r="F304" s="144">
        <f t="shared" si="54"/>
        <v>852.688</v>
      </c>
      <c r="G304" s="144">
        <f t="shared" si="54"/>
        <v>886.796</v>
      </c>
      <c r="H304" s="144">
        <f t="shared" si="54"/>
        <v>922.267</v>
      </c>
    </row>
    <row r="305" spans="1:8" s="82" customFormat="1" ht="60" customHeight="1">
      <c r="A305" s="124"/>
      <c r="B305" s="334" t="s">
        <v>104</v>
      </c>
      <c r="C305" s="31" t="s">
        <v>254</v>
      </c>
      <c r="D305" s="31" t="s">
        <v>105</v>
      </c>
      <c r="E305" s="31"/>
      <c r="F305" s="100">
        <f t="shared" si="54"/>
        <v>852.688</v>
      </c>
      <c r="G305" s="100">
        <f t="shared" si="54"/>
        <v>886.796</v>
      </c>
      <c r="H305" s="100">
        <f t="shared" si="54"/>
        <v>922.267</v>
      </c>
    </row>
    <row r="306" spans="1:8" s="82" customFormat="1" ht="30" customHeight="1">
      <c r="A306" s="124"/>
      <c r="B306" s="334" t="s">
        <v>230</v>
      </c>
      <c r="C306" s="31" t="s">
        <v>254</v>
      </c>
      <c r="D306" s="31" t="s">
        <v>231</v>
      </c>
      <c r="E306" s="31"/>
      <c r="F306" s="100">
        <f t="shared" si="54"/>
        <v>852.688</v>
      </c>
      <c r="G306" s="100">
        <f t="shared" si="54"/>
        <v>886.796</v>
      </c>
      <c r="H306" s="100">
        <f t="shared" si="54"/>
        <v>922.267</v>
      </c>
    </row>
    <row r="307" spans="1:8" s="82" customFormat="1" ht="45" customHeight="1">
      <c r="A307" s="124"/>
      <c r="B307" s="334" t="s">
        <v>233</v>
      </c>
      <c r="C307" s="31" t="s">
        <v>254</v>
      </c>
      <c r="D307" s="31" t="s">
        <v>231</v>
      </c>
      <c r="E307" s="31" t="s">
        <v>234</v>
      </c>
      <c r="F307" s="100">
        <v>852.688</v>
      </c>
      <c r="G307" s="100">
        <v>886.796</v>
      </c>
      <c r="H307" s="100">
        <v>922.267</v>
      </c>
    </row>
    <row r="308" spans="1:8" s="82" customFormat="1" ht="30" customHeight="1">
      <c r="A308" s="388"/>
      <c r="B308" s="389" t="s">
        <v>255</v>
      </c>
      <c r="C308" s="390" t="s">
        <v>256</v>
      </c>
      <c r="D308" s="391"/>
      <c r="E308" s="391"/>
      <c r="F308" s="392">
        <f aca="true" t="shared" si="55" ref="F308:H312">F309</f>
        <v>1303.875</v>
      </c>
      <c r="G308" s="392">
        <f t="shared" si="55"/>
        <v>1356.03</v>
      </c>
      <c r="H308" s="392">
        <f t="shared" si="55"/>
        <v>1410.271</v>
      </c>
    </row>
    <row r="309" spans="1:8" s="82" customFormat="1" ht="15" customHeight="1">
      <c r="A309" s="124"/>
      <c r="B309" s="334" t="s">
        <v>226</v>
      </c>
      <c r="C309" s="31" t="s">
        <v>257</v>
      </c>
      <c r="D309" s="32"/>
      <c r="E309" s="32"/>
      <c r="F309" s="100">
        <f t="shared" si="55"/>
        <v>1303.875</v>
      </c>
      <c r="G309" s="100">
        <f t="shared" si="55"/>
        <v>1356.03</v>
      </c>
      <c r="H309" s="100">
        <f t="shared" si="55"/>
        <v>1410.271</v>
      </c>
    </row>
    <row r="310" spans="1:8" s="82" customFormat="1" ht="15" customHeight="1">
      <c r="A310" s="142"/>
      <c r="B310" s="352" t="s">
        <v>258</v>
      </c>
      <c r="C310" s="143" t="s">
        <v>259</v>
      </c>
      <c r="D310" s="153"/>
      <c r="E310" s="153"/>
      <c r="F310" s="144">
        <f t="shared" si="55"/>
        <v>1303.875</v>
      </c>
      <c r="G310" s="144">
        <f t="shared" si="55"/>
        <v>1356.03</v>
      </c>
      <c r="H310" s="144">
        <f t="shared" si="55"/>
        <v>1410.271</v>
      </c>
    </row>
    <row r="311" spans="1:8" s="82" customFormat="1" ht="60" customHeight="1">
      <c r="A311" s="124"/>
      <c r="B311" s="334" t="s">
        <v>104</v>
      </c>
      <c r="C311" s="31" t="s">
        <v>259</v>
      </c>
      <c r="D311" s="32">
        <v>100</v>
      </c>
      <c r="E311" s="32"/>
      <c r="F311" s="100">
        <f t="shared" si="55"/>
        <v>1303.875</v>
      </c>
      <c r="G311" s="100">
        <f t="shared" si="55"/>
        <v>1356.03</v>
      </c>
      <c r="H311" s="100">
        <f t="shared" si="55"/>
        <v>1410.271</v>
      </c>
    </row>
    <row r="312" spans="1:8" s="82" customFormat="1" ht="30" customHeight="1">
      <c r="A312" s="124"/>
      <c r="B312" s="334" t="s">
        <v>230</v>
      </c>
      <c r="C312" s="31" t="s">
        <v>259</v>
      </c>
      <c r="D312" s="31" t="s">
        <v>231</v>
      </c>
      <c r="E312" s="32"/>
      <c r="F312" s="100">
        <f t="shared" si="55"/>
        <v>1303.875</v>
      </c>
      <c r="G312" s="100">
        <f t="shared" si="55"/>
        <v>1356.03</v>
      </c>
      <c r="H312" s="100">
        <f t="shared" si="55"/>
        <v>1410.271</v>
      </c>
    </row>
    <row r="313" spans="1:8" s="82" customFormat="1" ht="45" customHeight="1">
      <c r="A313" s="124"/>
      <c r="B313" s="334" t="s">
        <v>9</v>
      </c>
      <c r="C313" s="31" t="s">
        <v>259</v>
      </c>
      <c r="D313" s="31" t="s">
        <v>231</v>
      </c>
      <c r="E313" s="31" t="s">
        <v>232</v>
      </c>
      <c r="F313" s="100">
        <v>1303.875</v>
      </c>
      <c r="G313" s="100">
        <v>1356.03</v>
      </c>
      <c r="H313" s="100">
        <v>1410.271</v>
      </c>
    </row>
    <row r="314" spans="1:8" s="82" customFormat="1" ht="30" customHeight="1">
      <c r="A314" s="91">
        <v>16</v>
      </c>
      <c r="B314" s="342" t="s">
        <v>260</v>
      </c>
      <c r="C314" s="93" t="s">
        <v>261</v>
      </c>
      <c r="D314" s="126"/>
      <c r="E314" s="107"/>
      <c r="F314" s="94">
        <f aca="true" t="shared" si="56" ref="F314:H316">F315</f>
        <v>138</v>
      </c>
      <c r="G314" s="94">
        <f t="shared" si="56"/>
        <v>30</v>
      </c>
      <c r="H314" s="94">
        <f t="shared" si="56"/>
        <v>30</v>
      </c>
    </row>
    <row r="315" spans="1:8" s="82" customFormat="1" ht="15" customHeight="1">
      <c r="A315" s="127"/>
      <c r="B315" s="334" t="s">
        <v>226</v>
      </c>
      <c r="C315" s="32" t="s">
        <v>262</v>
      </c>
      <c r="D315" s="35"/>
      <c r="E315" s="31"/>
      <c r="F315" s="99">
        <f t="shared" si="56"/>
        <v>138</v>
      </c>
      <c r="G315" s="99">
        <f t="shared" si="56"/>
        <v>30</v>
      </c>
      <c r="H315" s="99">
        <f t="shared" si="56"/>
        <v>30</v>
      </c>
    </row>
    <row r="316" spans="1:8" s="82" customFormat="1" ht="15" customHeight="1">
      <c r="A316" s="127"/>
      <c r="B316" s="334" t="s">
        <v>226</v>
      </c>
      <c r="C316" s="32" t="s">
        <v>263</v>
      </c>
      <c r="D316" s="35"/>
      <c r="E316" s="31"/>
      <c r="F316" s="99">
        <f t="shared" si="56"/>
        <v>138</v>
      </c>
      <c r="G316" s="99">
        <f t="shared" si="56"/>
        <v>30</v>
      </c>
      <c r="H316" s="99">
        <f t="shared" si="56"/>
        <v>30</v>
      </c>
    </row>
    <row r="317" spans="1:8" s="82" customFormat="1" ht="15" customHeight="1">
      <c r="A317" s="322"/>
      <c r="B317" s="352" t="s">
        <v>264</v>
      </c>
      <c r="C317" s="143" t="s">
        <v>265</v>
      </c>
      <c r="D317" s="393"/>
      <c r="E317" s="143"/>
      <c r="F317" s="394">
        <f>F318+F322+F324</f>
        <v>138</v>
      </c>
      <c r="G317" s="394">
        <f>G318+G322+G324</f>
        <v>30</v>
      </c>
      <c r="H317" s="394">
        <f>H318+H322+H324</f>
        <v>30</v>
      </c>
    </row>
    <row r="318" spans="1:8" s="82" customFormat="1" ht="30" customHeight="1">
      <c r="A318" s="127"/>
      <c r="B318" s="334" t="s">
        <v>69</v>
      </c>
      <c r="C318" s="31" t="s">
        <v>265</v>
      </c>
      <c r="D318" s="35" t="s">
        <v>88</v>
      </c>
      <c r="E318" s="31"/>
      <c r="F318" s="99">
        <f aca="true" t="shared" si="57" ref="F318:H319">F319</f>
        <v>108</v>
      </c>
      <c r="G318" s="99">
        <f t="shared" si="57"/>
        <v>0</v>
      </c>
      <c r="H318" s="99">
        <f t="shared" si="57"/>
        <v>0</v>
      </c>
    </row>
    <row r="319" spans="1:8" s="82" customFormat="1" ht="30" customHeight="1">
      <c r="A319" s="124"/>
      <c r="B319" s="334" t="s">
        <v>70</v>
      </c>
      <c r="C319" s="31" t="s">
        <v>265</v>
      </c>
      <c r="D319" s="35" t="s">
        <v>71</v>
      </c>
      <c r="E319" s="31"/>
      <c r="F319" s="100">
        <f t="shared" si="57"/>
        <v>108</v>
      </c>
      <c r="G319" s="100">
        <f t="shared" si="57"/>
        <v>0</v>
      </c>
      <c r="H319" s="100">
        <f t="shared" si="57"/>
        <v>0</v>
      </c>
    </row>
    <row r="320" spans="1:8" s="82" customFormat="1" ht="15" customHeight="1">
      <c r="A320" s="124"/>
      <c r="B320" s="334" t="s">
        <v>200</v>
      </c>
      <c r="C320" s="31" t="s">
        <v>265</v>
      </c>
      <c r="D320" s="31" t="s">
        <v>71</v>
      </c>
      <c r="E320" s="31" t="s">
        <v>201</v>
      </c>
      <c r="F320" s="100">
        <f>3+105</f>
        <v>108</v>
      </c>
      <c r="G320" s="100">
        <v>0</v>
      </c>
      <c r="H320" s="100">
        <v>0</v>
      </c>
    </row>
    <row r="321" spans="1:8" s="82" customFormat="1" ht="15" customHeight="1">
      <c r="A321" s="124"/>
      <c r="B321" s="334" t="s">
        <v>109</v>
      </c>
      <c r="C321" s="31" t="s">
        <v>265</v>
      </c>
      <c r="D321" s="31" t="s">
        <v>110</v>
      </c>
      <c r="E321" s="31"/>
      <c r="F321" s="100">
        <f>F322+F324</f>
        <v>30</v>
      </c>
      <c r="G321" s="100">
        <f>G322+G324</f>
        <v>30</v>
      </c>
      <c r="H321" s="100">
        <f>H322+H324</f>
        <v>30</v>
      </c>
    </row>
    <row r="322" spans="1:8" s="82" customFormat="1" ht="15" customHeight="1" hidden="1">
      <c r="A322" s="124"/>
      <c r="B322" s="334" t="s">
        <v>266</v>
      </c>
      <c r="C322" s="31" t="s">
        <v>265</v>
      </c>
      <c r="D322" s="31" t="s">
        <v>267</v>
      </c>
      <c r="E322" s="31"/>
      <c r="F322" s="100">
        <f>F323</f>
        <v>0</v>
      </c>
      <c r="G322" s="100">
        <f>G323</f>
        <v>0</v>
      </c>
      <c r="H322" s="100">
        <f>H323</f>
        <v>0</v>
      </c>
    </row>
    <row r="323" spans="1:8" s="82" customFormat="1" ht="15" customHeight="1" hidden="1">
      <c r="A323" s="124"/>
      <c r="B323" s="334" t="s">
        <v>200</v>
      </c>
      <c r="C323" s="31" t="s">
        <v>265</v>
      </c>
      <c r="D323" s="31" t="s">
        <v>267</v>
      </c>
      <c r="E323" s="31" t="s">
        <v>201</v>
      </c>
      <c r="F323" s="100">
        <v>0</v>
      </c>
      <c r="G323" s="100">
        <v>0</v>
      </c>
      <c r="H323" s="100">
        <v>0</v>
      </c>
    </row>
    <row r="324" spans="1:8" s="82" customFormat="1" ht="15" customHeight="1">
      <c r="A324" s="124"/>
      <c r="B324" s="334" t="s">
        <v>111</v>
      </c>
      <c r="C324" s="31" t="s">
        <v>265</v>
      </c>
      <c r="D324" s="31" t="s">
        <v>112</v>
      </c>
      <c r="E324" s="31"/>
      <c r="F324" s="100">
        <f>F325</f>
        <v>30</v>
      </c>
      <c r="G324" s="100">
        <f>G325</f>
        <v>30</v>
      </c>
      <c r="H324" s="100">
        <f>H325</f>
        <v>30</v>
      </c>
    </row>
    <row r="325" spans="1:8" s="82" customFormat="1" ht="15" customHeight="1">
      <c r="A325" s="124"/>
      <c r="B325" s="334" t="s">
        <v>200</v>
      </c>
      <c r="C325" s="31" t="s">
        <v>265</v>
      </c>
      <c r="D325" s="31" t="s">
        <v>112</v>
      </c>
      <c r="E325" s="31" t="s">
        <v>201</v>
      </c>
      <c r="F325" s="100">
        <v>30</v>
      </c>
      <c r="G325" s="100">
        <v>30</v>
      </c>
      <c r="H325" s="100">
        <v>30</v>
      </c>
    </row>
    <row r="326" spans="1:8" s="82" customFormat="1" ht="30" customHeight="1" hidden="1">
      <c r="A326" s="91"/>
      <c r="B326" s="342" t="s">
        <v>268</v>
      </c>
      <c r="C326" s="93" t="s">
        <v>269</v>
      </c>
      <c r="D326" s="126"/>
      <c r="E326" s="107"/>
      <c r="F326" s="94">
        <f>F327</f>
        <v>0</v>
      </c>
      <c r="G326" s="94">
        <f>G327</f>
        <v>0</v>
      </c>
      <c r="H326" s="94">
        <f>H327</f>
        <v>0</v>
      </c>
    </row>
    <row r="327" spans="1:8" s="82" customFormat="1" ht="15" customHeight="1" hidden="1">
      <c r="A327" s="127"/>
      <c r="B327" s="334" t="s">
        <v>226</v>
      </c>
      <c r="C327" s="31" t="s">
        <v>431</v>
      </c>
      <c r="D327" s="35"/>
      <c r="E327" s="31"/>
      <c r="F327" s="128">
        <f>F329</f>
        <v>0</v>
      </c>
      <c r="G327" s="128">
        <f>G329</f>
        <v>0</v>
      </c>
      <c r="H327" s="128">
        <f>H329</f>
        <v>0</v>
      </c>
    </row>
    <row r="328" spans="1:8" s="82" customFormat="1" ht="15" customHeight="1" hidden="1">
      <c r="A328" s="127"/>
      <c r="B328" s="334" t="s">
        <v>226</v>
      </c>
      <c r="C328" s="31" t="s">
        <v>270</v>
      </c>
      <c r="D328" s="35"/>
      <c r="E328" s="31"/>
      <c r="F328" s="128">
        <f>F329</f>
        <v>0</v>
      </c>
      <c r="G328" s="128">
        <f>G329</f>
        <v>0</v>
      </c>
      <c r="H328" s="128">
        <f>H329</f>
        <v>0</v>
      </c>
    </row>
    <row r="329" spans="1:8" s="82" customFormat="1" ht="30" customHeight="1" hidden="1">
      <c r="A329" s="142"/>
      <c r="B329" s="352" t="s">
        <v>102</v>
      </c>
      <c r="C329" s="143" t="s">
        <v>271</v>
      </c>
      <c r="D329" s="393"/>
      <c r="E329" s="143"/>
      <c r="F329" s="144">
        <f>F330+F333+F337</f>
        <v>0</v>
      </c>
      <c r="G329" s="144">
        <f>G330+G333+G337</f>
        <v>0</v>
      </c>
      <c r="H329" s="144">
        <f>H330+H333+H337</f>
        <v>0</v>
      </c>
    </row>
    <row r="330" spans="1:8" s="82" customFormat="1" ht="60" customHeight="1" hidden="1">
      <c r="A330" s="124"/>
      <c r="B330" s="334" t="s">
        <v>104</v>
      </c>
      <c r="C330" s="31" t="s">
        <v>271</v>
      </c>
      <c r="D330" s="35" t="s">
        <v>105</v>
      </c>
      <c r="E330" s="31"/>
      <c r="F330" s="100">
        <f aca="true" t="shared" si="58" ref="F330:H331">F331</f>
        <v>0</v>
      </c>
      <c r="G330" s="100">
        <f t="shared" si="58"/>
        <v>0</v>
      </c>
      <c r="H330" s="100">
        <f t="shared" si="58"/>
        <v>0</v>
      </c>
    </row>
    <row r="331" spans="1:8" s="82" customFormat="1" ht="15" customHeight="1" hidden="1">
      <c r="A331" s="124"/>
      <c r="B331" s="334" t="s">
        <v>106</v>
      </c>
      <c r="C331" s="31" t="s">
        <v>271</v>
      </c>
      <c r="D331" s="31" t="s">
        <v>113</v>
      </c>
      <c r="E331" s="32"/>
      <c r="F331" s="100">
        <f t="shared" si="58"/>
        <v>0</v>
      </c>
      <c r="G331" s="100">
        <f t="shared" si="58"/>
        <v>0</v>
      </c>
      <c r="H331" s="100">
        <f t="shared" si="58"/>
        <v>0</v>
      </c>
    </row>
    <row r="332" spans="1:8" s="82" customFormat="1" ht="15" hidden="1">
      <c r="A332" s="124"/>
      <c r="B332" s="334" t="s">
        <v>272</v>
      </c>
      <c r="C332" s="31" t="s">
        <v>271</v>
      </c>
      <c r="D332" s="31" t="s">
        <v>113</v>
      </c>
      <c r="E332" s="31" t="s">
        <v>273</v>
      </c>
      <c r="F332" s="100">
        <v>0</v>
      </c>
      <c r="G332" s="100">
        <v>0</v>
      </c>
      <c r="H332" s="100">
        <v>0</v>
      </c>
    </row>
    <row r="333" spans="1:8" s="82" customFormat="1" ht="30" customHeight="1" hidden="1">
      <c r="A333" s="124"/>
      <c r="B333" s="334" t="s">
        <v>69</v>
      </c>
      <c r="C333" s="31" t="s">
        <v>271</v>
      </c>
      <c r="D333" s="31" t="s">
        <v>88</v>
      </c>
      <c r="E333" s="31"/>
      <c r="F333" s="100">
        <f aca="true" t="shared" si="59" ref="F333:H334">F334</f>
        <v>0</v>
      </c>
      <c r="G333" s="100">
        <f t="shared" si="59"/>
        <v>0</v>
      </c>
      <c r="H333" s="100">
        <f t="shared" si="59"/>
        <v>0</v>
      </c>
    </row>
    <row r="334" spans="1:8" s="82" customFormat="1" ht="30" customHeight="1" hidden="1">
      <c r="A334" s="124"/>
      <c r="B334" s="334" t="s">
        <v>70</v>
      </c>
      <c r="C334" s="31" t="s">
        <v>271</v>
      </c>
      <c r="D334" s="31" t="s">
        <v>71</v>
      </c>
      <c r="E334" s="32"/>
      <c r="F334" s="100">
        <f t="shared" si="59"/>
        <v>0</v>
      </c>
      <c r="G334" s="100">
        <f t="shared" si="59"/>
        <v>0</v>
      </c>
      <c r="H334" s="100">
        <f t="shared" si="59"/>
        <v>0</v>
      </c>
    </row>
    <row r="335" spans="1:8" s="82" customFormat="1" ht="15" customHeight="1" hidden="1">
      <c r="A335" s="124"/>
      <c r="B335" s="334" t="s">
        <v>272</v>
      </c>
      <c r="C335" s="31" t="s">
        <v>271</v>
      </c>
      <c r="D335" s="31" t="s">
        <v>71</v>
      </c>
      <c r="E335" s="31" t="s">
        <v>273</v>
      </c>
      <c r="F335" s="100">
        <v>0</v>
      </c>
      <c r="G335" s="100">
        <v>0</v>
      </c>
      <c r="H335" s="100">
        <v>0</v>
      </c>
    </row>
    <row r="336" spans="1:8" s="82" customFormat="1" ht="15" customHeight="1" hidden="1">
      <c r="A336" s="124"/>
      <c r="B336" s="334" t="s">
        <v>109</v>
      </c>
      <c r="C336" s="31" t="s">
        <v>271</v>
      </c>
      <c r="D336" s="31" t="s">
        <v>110</v>
      </c>
      <c r="E336" s="31"/>
      <c r="F336" s="100">
        <f aca="true" t="shared" si="60" ref="F336:H337">F337</f>
        <v>0</v>
      </c>
      <c r="G336" s="100">
        <f t="shared" si="60"/>
        <v>0</v>
      </c>
      <c r="H336" s="100">
        <f t="shared" si="60"/>
        <v>0</v>
      </c>
    </row>
    <row r="337" spans="1:8" s="82" customFormat="1" ht="15" customHeight="1" hidden="1">
      <c r="A337" s="124"/>
      <c r="B337" s="334" t="s">
        <v>111</v>
      </c>
      <c r="C337" s="31" t="s">
        <v>271</v>
      </c>
      <c r="D337" s="31" t="s">
        <v>112</v>
      </c>
      <c r="E337" s="32"/>
      <c r="F337" s="100">
        <f t="shared" si="60"/>
        <v>0</v>
      </c>
      <c r="G337" s="100">
        <f t="shared" si="60"/>
        <v>0</v>
      </c>
      <c r="H337" s="100">
        <f t="shared" si="60"/>
        <v>0</v>
      </c>
    </row>
    <row r="338" spans="1:8" s="82" customFormat="1" ht="15" customHeight="1" hidden="1">
      <c r="A338" s="124"/>
      <c r="B338" s="334" t="s">
        <v>272</v>
      </c>
      <c r="C338" s="31" t="s">
        <v>271</v>
      </c>
      <c r="D338" s="31" t="s">
        <v>112</v>
      </c>
      <c r="E338" s="31" t="s">
        <v>273</v>
      </c>
      <c r="F338" s="100">
        <v>0</v>
      </c>
      <c r="G338" s="100">
        <v>0</v>
      </c>
      <c r="H338" s="100">
        <v>0</v>
      </c>
    </row>
    <row r="339" spans="1:8" s="82" customFormat="1" ht="45" customHeight="1">
      <c r="A339" s="91">
        <v>17</v>
      </c>
      <c r="B339" s="353" t="s">
        <v>597</v>
      </c>
      <c r="C339" s="120" t="s">
        <v>274</v>
      </c>
      <c r="D339" s="115"/>
      <c r="E339" s="115"/>
      <c r="F339" s="94">
        <f aca="true" t="shared" si="61" ref="F339:H340">F340</f>
        <v>3178.203</v>
      </c>
      <c r="G339" s="94">
        <f t="shared" si="61"/>
        <v>1245.1</v>
      </c>
      <c r="H339" s="94">
        <f t="shared" si="61"/>
        <v>752</v>
      </c>
    </row>
    <row r="340" spans="1:8" s="82" customFormat="1" ht="15" customHeight="1">
      <c r="A340" s="127"/>
      <c r="B340" s="334" t="s">
        <v>226</v>
      </c>
      <c r="C340" s="35" t="s">
        <v>275</v>
      </c>
      <c r="D340" s="32"/>
      <c r="E340" s="32"/>
      <c r="F340" s="99">
        <f t="shared" si="61"/>
        <v>3178.203</v>
      </c>
      <c r="G340" s="99">
        <f t="shared" si="61"/>
        <v>1245.1</v>
      </c>
      <c r="H340" s="99">
        <f t="shared" si="61"/>
        <v>752</v>
      </c>
    </row>
    <row r="341" spans="1:8" s="82" customFormat="1" ht="15" customHeight="1">
      <c r="A341" s="127"/>
      <c r="B341" s="334" t="s">
        <v>226</v>
      </c>
      <c r="C341" s="35" t="s">
        <v>276</v>
      </c>
      <c r="D341" s="32"/>
      <c r="E341" s="32"/>
      <c r="F341" s="99">
        <f>F342+F349+F353+F357+F361+F365+F372+F376+F383+F390+F396+F400+F407</f>
        <v>3178.203</v>
      </c>
      <c r="G341" s="99">
        <f>G342+G349+G353+G357+G361+G365+G372+G376+G383+G390+G396+G400+G407</f>
        <v>1245.1</v>
      </c>
      <c r="H341" s="99">
        <f>H342+H349+H353+H357+H361+H365+H372+H376+H383+H390+H396+H400+H407</f>
        <v>752</v>
      </c>
    </row>
    <row r="342" spans="1:8" s="82" customFormat="1" ht="30" customHeight="1">
      <c r="A342" s="95"/>
      <c r="B342" s="343" t="s">
        <v>102</v>
      </c>
      <c r="C342" s="122" t="s">
        <v>277</v>
      </c>
      <c r="D342" s="106"/>
      <c r="E342" s="106"/>
      <c r="F342" s="98">
        <f>F343+F346</f>
        <v>4.703</v>
      </c>
      <c r="G342" s="98">
        <f>G343+G346</f>
        <v>0</v>
      </c>
      <c r="H342" s="98">
        <f>H343+H346</f>
        <v>0</v>
      </c>
    </row>
    <row r="343" spans="1:8" s="82" customFormat="1" ht="30" customHeight="1" hidden="1">
      <c r="A343" s="127"/>
      <c r="B343" s="334" t="s">
        <v>69</v>
      </c>
      <c r="C343" s="35" t="s">
        <v>277</v>
      </c>
      <c r="D343" s="32">
        <v>200</v>
      </c>
      <c r="E343" s="32"/>
      <c r="F343" s="99">
        <f aca="true" t="shared" si="62" ref="F343:H344">F344</f>
        <v>0</v>
      </c>
      <c r="G343" s="99">
        <f t="shared" si="62"/>
        <v>0</v>
      </c>
      <c r="H343" s="99">
        <f t="shared" si="62"/>
        <v>0</v>
      </c>
    </row>
    <row r="344" spans="1:8" s="82" customFormat="1" ht="30" customHeight="1" hidden="1">
      <c r="A344" s="127"/>
      <c r="B344" s="334" t="s">
        <v>70</v>
      </c>
      <c r="C344" s="35" t="s">
        <v>277</v>
      </c>
      <c r="D344" s="32">
        <v>240</v>
      </c>
      <c r="E344" s="32"/>
      <c r="F344" s="99">
        <f t="shared" si="62"/>
        <v>0</v>
      </c>
      <c r="G344" s="99">
        <f t="shared" si="62"/>
        <v>0</v>
      </c>
      <c r="H344" s="99">
        <f t="shared" si="62"/>
        <v>0</v>
      </c>
    </row>
    <row r="345" spans="1:8" s="82" customFormat="1" ht="15" customHeight="1" hidden="1">
      <c r="A345" s="127"/>
      <c r="B345" s="334" t="s">
        <v>107</v>
      </c>
      <c r="C345" s="35" t="s">
        <v>277</v>
      </c>
      <c r="D345" s="32">
        <v>240</v>
      </c>
      <c r="E345" s="31" t="s">
        <v>108</v>
      </c>
      <c r="F345" s="99">
        <v>0</v>
      </c>
      <c r="G345" s="99">
        <v>0</v>
      </c>
      <c r="H345" s="99">
        <v>0</v>
      </c>
    </row>
    <row r="346" spans="1:8" s="82" customFormat="1" ht="15" customHeight="1">
      <c r="A346" s="127"/>
      <c r="B346" s="334" t="s">
        <v>109</v>
      </c>
      <c r="C346" s="35" t="s">
        <v>277</v>
      </c>
      <c r="D346" s="32">
        <v>800</v>
      </c>
      <c r="E346" s="31"/>
      <c r="F346" s="99">
        <f aca="true" t="shared" si="63" ref="F346:H347">F347</f>
        <v>4.703</v>
      </c>
      <c r="G346" s="99">
        <f t="shared" si="63"/>
        <v>0</v>
      </c>
      <c r="H346" s="99">
        <f t="shared" si="63"/>
        <v>0</v>
      </c>
    </row>
    <row r="347" spans="1:8" s="82" customFormat="1" ht="15" customHeight="1">
      <c r="A347" s="127"/>
      <c r="B347" s="334" t="s">
        <v>266</v>
      </c>
      <c r="C347" s="35" t="s">
        <v>277</v>
      </c>
      <c r="D347" s="32">
        <v>830</v>
      </c>
      <c r="E347" s="32"/>
      <c r="F347" s="99">
        <f t="shared" si="63"/>
        <v>4.703</v>
      </c>
      <c r="G347" s="99">
        <f t="shared" si="63"/>
        <v>0</v>
      </c>
      <c r="H347" s="99">
        <f t="shared" si="63"/>
        <v>0</v>
      </c>
    </row>
    <row r="348" spans="1:8" s="82" customFormat="1" ht="15" customHeight="1">
      <c r="A348" s="127"/>
      <c r="B348" s="334" t="s">
        <v>107</v>
      </c>
      <c r="C348" s="35" t="s">
        <v>277</v>
      </c>
      <c r="D348" s="32">
        <v>830</v>
      </c>
      <c r="E348" s="31" t="s">
        <v>108</v>
      </c>
      <c r="F348" s="99">
        <v>4.703</v>
      </c>
      <c r="G348" s="99">
        <v>0</v>
      </c>
      <c r="H348" s="99">
        <v>0</v>
      </c>
    </row>
    <row r="349" spans="1:8" s="82" customFormat="1" ht="30" customHeight="1">
      <c r="A349" s="95"/>
      <c r="B349" s="343" t="s">
        <v>279</v>
      </c>
      <c r="C349" s="106" t="s">
        <v>280</v>
      </c>
      <c r="D349" s="106"/>
      <c r="E349" s="106"/>
      <c r="F349" s="110">
        <f>F351</f>
        <v>436</v>
      </c>
      <c r="G349" s="110">
        <f>G351</f>
        <v>454</v>
      </c>
      <c r="H349" s="110">
        <f>H351</f>
        <v>472</v>
      </c>
    </row>
    <row r="350" spans="1:8" s="82" customFormat="1" ht="15" customHeight="1">
      <c r="A350" s="127"/>
      <c r="B350" s="334" t="s">
        <v>281</v>
      </c>
      <c r="C350" s="32" t="s">
        <v>280</v>
      </c>
      <c r="D350" s="32">
        <v>300</v>
      </c>
      <c r="E350" s="32"/>
      <c r="F350" s="100">
        <f aca="true" t="shared" si="64" ref="F350:H351">F351</f>
        <v>436</v>
      </c>
      <c r="G350" s="100">
        <f t="shared" si="64"/>
        <v>454</v>
      </c>
      <c r="H350" s="100">
        <f t="shared" si="64"/>
        <v>472</v>
      </c>
    </row>
    <row r="351" spans="1:8" s="82" customFormat="1" ht="30" customHeight="1">
      <c r="A351" s="127"/>
      <c r="B351" s="334" t="s">
        <v>282</v>
      </c>
      <c r="C351" s="32" t="s">
        <v>280</v>
      </c>
      <c r="D351" s="31" t="s">
        <v>283</v>
      </c>
      <c r="E351" s="32"/>
      <c r="F351" s="100">
        <f t="shared" si="64"/>
        <v>436</v>
      </c>
      <c r="G351" s="100">
        <f t="shared" si="64"/>
        <v>454</v>
      </c>
      <c r="H351" s="100">
        <f t="shared" si="64"/>
        <v>472</v>
      </c>
    </row>
    <row r="352" spans="1:8" s="82" customFormat="1" ht="15" customHeight="1">
      <c r="A352" s="127"/>
      <c r="B352" s="334" t="s">
        <v>284</v>
      </c>
      <c r="C352" s="32" t="s">
        <v>280</v>
      </c>
      <c r="D352" s="31" t="s">
        <v>283</v>
      </c>
      <c r="E352" s="32">
        <v>1001</v>
      </c>
      <c r="F352" s="100">
        <v>436</v>
      </c>
      <c r="G352" s="100">
        <v>454</v>
      </c>
      <c r="H352" s="100">
        <v>472</v>
      </c>
    </row>
    <row r="353" spans="1:8" s="82" customFormat="1" ht="30" customHeight="1">
      <c r="A353" s="95"/>
      <c r="B353" s="343" t="s">
        <v>285</v>
      </c>
      <c r="C353" s="96" t="s">
        <v>286</v>
      </c>
      <c r="D353" s="106"/>
      <c r="E353" s="106"/>
      <c r="F353" s="110">
        <f>F355</f>
        <v>100</v>
      </c>
      <c r="G353" s="110">
        <f>G355</f>
        <v>100</v>
      </c>
      <c r="H353" s="110">
        <f>H355</f>
        <v>100</v>
      </c>
    </row>
    <row r="354" spans="1:8" s="82" customFormat="1" ht="15" customHeight="1">
      <c r="A354" s="127"/>
      <c r="B354" s="334" t="s">
        <v>109</v>
      </c>
      <c r="C354" s="31" t="s">
        <v>286</v>
      </c>
      <c r="D354" s="32">
        <v>800</v>
      </c>
      <c r="E354" s="32"/>
      <c r="F354" s="100">
        <f aca="true" t="shared" si="65" ref="F354:H359">F355</f>
        <v>100</v>
      </c>
      <c r="G354" s="100">
        <f t="shared" si="65"/>
        <v>100</v>
      </c>
      <c r="H354" s="100">
        <f t="shared" si="65"/>
        <v>100</v>
      </c>
    </row>
    <row r="355" spans="1:8" s="82" customFormat="1" ht="15" customHeight="1">
      <c r="A355" s="127"/>
      <c r="B355" s="334" t="s">
        <v>287</v>
      </c>
      <c r="C355" s="31" t="s">
        <v>286</v>
      </c>
      <c r="D355" s="31" t="s">
        <v>288</v>
      </c>
      <c r="E355" s="32"/>
      <c r="F355" s="100">
        <f t="shared" si="65"/>
        <v>100</v>
      </c>
      <c r="G355" s="100">
        <f t="shared" si="65"/>
        <v>100</v>
      </c>
      <c r="H355" s="100">
        <f t="shared" si="65"/>
        <v>100</v>
      </c>
    </row>
    <row r="356" spans="1:8" s="82" customFormat="1" ht="15" customHeight="1">
      <c r="A356" s="127"/>
      <c r="B356" s="334" t="s">
        <v>289</v>
      </c>
      <c r="C356" s="31" t="s">
        <v>286</v>
      </c>
      <c r="D356" s="31" t="s">
        <v>288</v>
      </c>
      <c r="E356" s="31" t="s">
        <v>290</v>
      </c>
      <c r="F356" s="100">
        <v>100</v>
      </c>
      <c r="G356" s="100">
        <v>100</v>
      </c>
      <c r="H356" s="100">
        <v>100</v>
      </c>
    </row>
    <row r="357" spans="1:8" s="82" customFormat="1" ht="15" customHeight="1">
      <c r="A357" s="95"/>
      <c r="B357" s="343" t="s">
        <v>291</v>
      </c>
      <c r="C357" s="122" t="s">
        <v>292</v>
      </c>
      <c r="D357" s="96"/>
      <c r="E357" s="96"/>
      <c r="F357" s="110">
        <f t="shared" si="65"/>
        <v>180</v>
      </c>
      <c r="G357" s="110">
        <f t="shared" si="65"/>
        <v>180</v>
      </c>
      <c r="H357" s="110">
        <f t="shared" si="65"/>
        <v>180</v>
      </c>
    </row>
    <row r="358" spans="1:8" s="82" customFormat="1" ht="30" customHeight="1">
      <c r="A358" s="127"/>
      <c r="B358" s="334" t="s">
        <v>69</v>
      </c>
      <c r="C358" s="35" t="s">
        <v>400</v>
      </c>
      <c r="D358" s="31" t="s">
        <v>88</v>
      </c>
      <c r="E358" s="31"/>
      <c r="F358" s="100">
        <f t="shared" si="65"/>
        <v>180</v>
      </c>
      <c r="G358" s="100">
        <f t="shared" si="65"/>
        <v>180</v>
      </c>
      <c r="H358" s="100">
        <f t="shared" si="65"/>
        <v>180</v>
      </c>
    </row>
    <row r="359" spans="1:8" s="82" customFormat="1" ht="30" customHeight="1">
      <c r="A359" s="127"/>
      <c r="B359" s="334" t="s">
        <v>70</v>
      </c>
      <c r="C359" s="35" t="s">
        <v>292</v>
      </c>
      <c r="D359" s="31" t="s">
        <v>71</v>
      </c>
      <c r="E359" s="31"/>
      <c r="F359" s="100">
        <f t="shared" si="65"/>
        <v>180</v>
      </c>
      <c r="G359" s="100">
        <f t="shared" si="65"/>
        <v>180</v>
      </c>
      <c r="H359" s="100">
        <f t="shared" si="65"/>
        <v>180</v>
      </c>
    </row>
    <row r="360" spans="1:8" s="82" customFormat="1" ht="15" customHeight="1">
      <c r="A360" s="127"/>
      <c r="B360" s="334" t="s">
        <v>189</v>
      </c>
      <c r="C360" s="35" t="s">
        <v>292</v>
      </c>
      <c r="D360" s="31" t="s">
        <v>71</v>
      </c>
      <c r="E360" s="31" t="s">
        <v>190</v>
      </c>
      <c r="F360" s="100">
        <v>180</v>
      </c>
      <c r="G360" s="100">
        <v>180</v>
      </c>
      <c r="H360" s="100">
        <v>180</v>
      </c>
    </row>
    <row r="361" spans="1:8" s="82" customFormat="1" ht="30" customHeight="1">
      <c r="A361" s="105"/>
      <c r="B361" s="343" t="s">
        <v>191</v>
      </c>
      <c r="C361" s="96" t="s">
        <v>602</v>
      </c>
      <c r="D361" s="96"/>
      <c r="E361" s="96"/>
      <c r="F361" s="110">
        <f aca="true" t="shared" si="66" ref="F361:H363">F362</f>
        <v>100</v>
      </c>
      <c r="G361" s="110">
        <f t="shared" si="66"/>
        <v>0</v>
      </c>
      <c r="H361" s="110">
        <f t="shared" si="66"/>
        <v>0</v>
      </c>
    </row>
    <row r="362" spans="1:8" s="82" customFormat="1" ht="30" customHeight="1">
      <c r="A362" s="33"/>
      <c r="B362" s="341" t="s">
        <v>69</v>
      </c>
      <c r="C362" s="31" t="s">
        <v>602</v>
      </c>
      <c r="D362" s="31" t="s">
        <v>88</v>
      </c>
      <c r="E362" s="31"/>
      <c r="F362" s="100">
        <f t="shared" si="66"/>
        <v>100</v>
      </c>
      <c r="G362" s="100">
        <f t="shared" si="66"/>
        <v>0</v>
      </c>
      <c r="H362" s="100">
        <f t="shared" si="66"/>
        <v>0</v>
      </c>
    </row>
    <row r="363" spans="1:8" s="82" customFormat="1" ht="30" customHeight="1">
      <c r="A363" s="33"/>
      <c r="B363" s="334" t="s">
        <v>70</v>
      </c>
      <c r="C363" s="31" t="s">
        <v>602</v>
      </c>
      <c r="D363" s="31" t="s">
        <v>71</v>
      </c>
      <c r="E363" s="31"/>
      <c r="F363" s="100">
        <f t="shared" si="66"/>
        <v>100</v>
      </c>
      <c r="G363" s="100">
        <f t="shared" si="66"/>
        <v>0</v>
      </c>
      <c r="H363" s="100">
        <f t="shared" si="66"/>
        <v>0</v>
      </c>
    </row>
    <row r="364" spans="1:8" s="82" customFormat="1" ht="15" customHeight="1">
      <c r="A364" s="33"/>
      <c r="B364" s="334" t="s">
        <v>189</v>
      </c>
      <c r="C364" s="31" t="s">
        <v>602</v>
      </c>
      <c r="D364" s="31" t="s">
        <v>71</v>
      </c>
      <c r="E364" s="31" t="s">
        <v>190</v>
      </c>
      <c r="F364" s="100">
        <v>100</v>
      </c>
      <c r="G364" s="100">
        <v>0</v>
      </c>
      <c r="H364" s="100">
        <v>0</v>
      </c>
    </row>
    <row r="365" spans="1:8" s="82" customFormat="1" ht="45" customHeight="1">
      <c r="A365" s="95"/>
      <c r="B365" s="343" t="s">
        <v>294</v>
      </c>
      <c r="C365" s="106" t="s">
        <v>293</v>
      </c>
      <c r="D365" s="96"/>
      <c r="E365" s="96"/>
      <c r="F365" s="110">
        <f>F366+F369</f>
        <v>500</v>
      </c>
      <c r="G365" s="110">
        <f>G366+G369</f>
        <v>0</v>
      </c>
      <c r="H365" s="110">
        <f>H366+H369</f>
        <v>0</v>
      </c>
    </row>
    <row r="366" spans="1:8" s="82" customFormat="1" ht="30" customHeight="1">
      <c r="A366" s="127"/>
      <c r="B366" s="334" t="s">
        <v>69</v>
      </c>
      <c r="C366" s="32" t="s">
        <v>293</v>
      </c>
      <c r="D366" s="31" t="s">
        <v>88</v>
      </c>
      <c r="E366" s="31"/>
      <c r="F366" s="100">
        <f aca="true" t="shared" si="67" ref="F366:H367">F367</f>
        <v>500</v>
      </c>
      <c r="G366" s="100">
        <f t="shared" si="67"/>
        <v>0</v>
      </c>
      <c r="H366" s="100">
        <f t="shared" si="67"/>
        <v>0</v>
      </c>
    </row>
    <row r="367" spans="1:8" s="82" customFormat="1" ht="30" customHeight="1">
      <c r="A367" s="127"/>
      <c r="B367" s="334" t="s">
        <v>70</v>
      </c>
      <c r="C367" s="32" t="s">
        <v>293</v>
      </c>
      <c r="D367" s="31" t="s">
        <v>71</v>
      </c>
      <c r="E367" s="31"/>
      <c r="F367" s="100">
        <f t="shared" si="67"/>
        <v>500</v>
      </c>
      <c r="G367" s="100">
        <f t="shared" si="67"/>
        <v>0</v>
      </c>
      <c r="H367" s="100">
        <f t="shared" si="67"/>
        <v>0</v>
      </c>
    </row>
    <row r="368" spans="1:8" s="82" customFormat="1" ht="15" customHeight="1">
      <c r="A368" s="127"/>
      <c r="B368" s="336" t="s">
        <v>164</v>
      </c>
      <c r="C368" s="32" t="s">
        <v>293</v>
      </c>
      <c r="D368" s="31" t="s">
        <v>71</v>
      </c>
      <c r="E368" s="31" t="s">
        <v>165</v>
      </c>
      <c r="F368" s="100">
        <f>300+200</f>
        <v>500</v>
      </c>
      <c r="G368" s="100">
        <v>0</v>
      </c>
      <c r="H368" s="100">
        <v>0</v>
      </c>
    </row>
    <row r="369" spans="1:8" s="82" customFormat="1" ht="15" customHeight="1" hidden="1">
      <c r="A369" s="127"/>
      <c r="B369" s="334" t="s">
        <v>109</v>
      </c>
      <c r="C369" s="32" t="s">
        <v>293</v>
      </c>
      <c r="D369" s="31" t="s">
        <v>110</v>
      </c>
      <c r="E369" s="31"/>
      <c r="F369" s="100">
        <f aca="true" t="shared" si="68" ref="F369:H370">F370</f>
        <v>0</v>
      </c>
      <c r="G369" s="100">
        <f t="shared" si="68"/>
        <v>0</v>
      </c>
      <c r="H369" s="100">
        <f t="shared" si="68"/>
        <v>0</v>
      </c>
    </row>
    <row r="370" spans="1:8" s="82" customFormat="1" ht="15" customHeight="1" hidden="1">
      <c r="A370" s="127"/>
      <c r="B370" s="336" t="s">
        <v>266</v>
      </c>
      <c r="C370" s="32" t="s">
        <v>293</v>
      </c>
      <c r="D370" s="31" t="s">
        <v>267</v>
      </c>
      <c r="E370" s="31"/>
      <c r="F370" s="100">
        <f t="shared" si="68"/>
        <v>0</v>
      </c>
      <c r="G370" s="100">
        <f t="shared" si="68"/>
        <v>0</v>
      </c>
      <c r="H370" s="100">
        <f t="shared" si="68"/>
        <v>0</v>
      </c>
    </row>
    <row r="371" spans="1:8" s="82" customFormat="1" ht="15" customHeight="1" hidden="1">
      <c r="A371" s="127"/>
      <c r="B371" s="336" t="s">
        <v>164</v>
      </c>
      <c r="C371" s="32" t="s">
        <v>293</v>
      </c>
      <c r="D371" s="31" t="s">
        <v>267</v>
      </c>
      <c r="E371" s="31" t="s">
        <v>165</v>
      </c>
      <c r="F371" s="100">
        <v>0</v>
      </c>
      <c r="G371" s="100">
        <v>0</v>
      </c>
      <c r="H371" s="100">
        <v>0</v>
      </c>
    </row>
    <row r="372" spans="1:8" s="82" customFormat="1" ht="30" customHeight="1">
      <c r="A372" s="322"/>
      <c r="B372" s="349" t="s">
        <v>598</v>
      </c>
      <c r="C372" s="153" t="s">
        <v>600</v>
      </c>
      <c r="D372" s="143"/>
      <c r="E372" s="143"/>
      <c r="F372" s="144">
        <f>F373</f>
        <v>850</v>
      </c>
      <c r="G372" s="144">
        <f aca="true" t="shared" si="69" ref="G372:H374">G373</f>
        <v>0</v>
      </c>
      <c r="H372" s="144">
        <f t="shared" si="69"/>
        <v>0</v>
      </c>
    </row>
    <row r="373" spans="1:8" s="82" customFormat="1" ht="30" customHeight="1">
      <c r="A373" s="127"/>
      <c r="B373" s="334" t="s">
        <v>69</v>
      </c>
      <c r="C373" s="32" t="s">
        <v>600</v>
      </c>
      <c r="D373" s="31" t="s">
        <v>88</v>
      </c>
      <c r="E373" s="31"/>
      <c r="F373" s="100">
        <f>F374</f>
        <v>850</v>
      </c>
      <c r="G373" s="100">
        <f t="shared" si="69"/>
        <v>0</v>
      </c>
      <c r="H373" s="100">
        <f t="shared" si="69"/>
        <v>0</v>
      </c>
    </row>
    <row r="374" spans="1:8" s="82" customFormat="1" ht="30" customHeight="1">
      <c r="A374" s="127"/>
      <c r="B374" s="334" t="s">
        <v>70</v>
      </c>
      <c r="C374" s="32" t="s">
        <v>600</v>
      </c>
      <c r="D374" s="31" t="s">
        <v>71</v>
      </c>
      <c r="E374" s="31"/>
      <c r="F374" s="100">
        <f>F375</f>
        <v>850</v>
      </c>
      <c r="G374" s="100">
        <f t="shared" si="69"/>
        <v>0</v>
      </c>
      <c r="H374" s="100">
        <f t="shared" si="69"/>
        <v>0</v>
      </c>
    </row>
    <row r="375" spans="1:8" s="82" customFormat="1" ht="15" customHeight="1">
      <c r="A375" s="127"/>
      <c r="B375" s="336" t="s">
        <v>599</v>
      </c>
      <c r="C375" s="32" t="s">
        <v>600</v>
      </c>
      <c r="D375" s="31" t="s">
        <v>71</v>
      </c>
      <c r="E375" s="31" t="s">
        <v>601</v>
      </c>
      <c r="F375" s="100">
        <v>850</v>
      </c>
      <c r="G375" s="100">
        <v>0</v>
      </c>
      <c r="H375" s="100">
        <v>0</v>
      </c>
    </row>
    <row r="376" spans="1:8" s="82" customFormat="1" ht="15" customHeight="1" hidden="1">
      <c r="A376" s="95"/>
      <c r="B376" s="343" t="s">
        <v>295</v>
      </c>
      <c r="C376" s="96" t="s">
        <v>312</v>
      </c>
      <c r="D376" s="96"/>
      <c r="E376" s="96"/>
      <c r="F376" s="110">
        <f>F377+F380</f>
        <v>0</v>
      </c>
      <c r="G376" s="110">
        <f>G377+G380</f>
        <v>0</v>
      </c>
      <c r="H376" s="110">
        <f>H377+H380</f>
        <v>0</v>
      </c>
    </row>
    <row r="377" spans="1:8" s="82" customFormat="1" ht="30" customHeight="1" hidden="1">
      <c r="A377" s="127"/>
      <c r="B377" s="334" t="s">
        <v>69</v>
      </c>
      <c r="C377" s="31" t="s">
        <v>312</v>
      </c>
      <c r="D377" s="31" t="s">
        <v>88</v>
      </c>
      <c r="E377" s="31"/>
      <c r="F377" s="100">
        <f aca="true" t="shared" si="70" ref="F377:H378">F378</f>
        <v>0</v>
      </c>
      <c r="G377" s="100">
        <f t="shared" si="70"/>
        <v>0</v>
      </c>
      <c r="H377" s="100">
        <f t="shared" si="70"/>
        <v>0</v>
      </c>
    </row>
    <row r="378" spans="1:8" s="82" customFormat="1" ht="30" customHeight="1" hidden="1">
      <c r="A378" s="127"/>
      <c r="B378" s="334" t="s">
        <v>70</v>
      </c>
      <c r="C378" s="31" t="s">
        <v>312</v>
      </c>
      <c r="D378" s="31" t="s">
        <v>71</v>
      </c>
      <c r="E378" s="31"/>
      <c r="F378" s="100">
        <f t="shared" si="70"/>
        <v>0</v>
      </c>
      <c r="G378" s="100">
        <f t="shared" si="70"/>
        <v>0</v>
      </c>
      <c r="H378" s="100">
        <f t="shared" si="70"/>
        <v>0</v>
      </c>
    </row>
    <row r="379" spans="1:8" s="82" customFormat="1" ht="15" customHeight="1" hidden="1">
      <c r="A379" s="127"/>
      <c r="B379" s="336" t="s">
        <v>139</v>
      </c>
      <c r="C379" s="31" t="s">
        <v>312</v>
      </c>
      <c r="D379" s="31" t="s">
        <v>71</v>
      </c>
      <c r="E379" s="31" t="s">
        <v>296</v>
      </c>
      <c r="F379" s="100">
        <v>0</v>
      </c>
      <c r="G379" s="100">
        <v>0</v>
      </c>
      <c r="H379" s="100">
        <v>0</v>
      </c>
    </row>
    <row r="380" spans="1:8" s="82" customFormat="1" ht="15" customHeight="1" hidden="1">
      <c r="A380" s="127"/>
      <c r="B380" s="336" t="s">
        <v>281</v>
      </c>
      <c r="C380" s="31" t="s">
        <v>312</v>
      </c>
      <c r="D380" s="31" t="s">
        <v>297</v>
      </c>
      <c r="E380" s="31"/>
      <c r="F380" s="100">
        <f aca="true" t="shared" si="71" ref="F380:H381">F381</f>
        <v>0</v>
      </c>
      <c r="G380" s="100">
        <f t="shared" si="71"/>
        <v>0</v>
      </c>
      <c r="H380" s="100">
        <f t="shared" si="71"/>
        <v>0</v>
      </c>
    </row>
    <row r="381" spans="1:8" s="82" customFormat="1" ht="15" customHeight="1" hidden="1">
      <c r="A381" s="127"/>
      <c r="B381" s="334" t="s">
        <v>298</v>
      </c>
      <c r="C381" s="31" t="s">
        <v>312</v>
      </c>
      <c r="D381" s="31" t="s">
        <v>299</v>
      </c>
      <c r="E381" s="31"/>
      <c r="F381" s="100">
        <f t="shared" si="71"/>
        <v>0</v>
      </c>
      <c r="G381" s="100">
        <f t="shared" si="71"/>
        <v>0</v>
      </c>
      <c r="H381" s="100">
        <f t="shared" si="71"/>
        <v>0</v>
      </c>
    </row>
    <row r="382" spans="1:8" s="82" customFormat="1" ht="15" customHeight="1" hidden="1">
      <c r="A382" s="127"/>
      <c r="B382" s="336" t="s">
        <v>139</v>
      </c>
      <c r="C382" s="31" t="s">
        <v>312</v>
      </c>
      <c r="D382" s="31" t="s">
        <v>299</v>
      </c>
      <c r="E382" s="31" t="s">
        <v>296</v>
      </c>
      <c r="F382" s="100">
        <v>0</v>
      </c>
      <c r="G382" s="100">
        <v>0</v>
      </c>
      <c r="H382" s="100">
        <v>0</v>
      </c>
    </row>
    <row r="383" spans="1:8" s="82" customFormat="1" ht="30" customHeight="1" hidden="1">
      <c r="A383" s="95"/>
      <c r="B383" s="335" t="s">
        <v>181</v>
      </c>
      <c r="C383" s="122" t="s">
        <v>300</v>
      </c>
      <c r="D383" s="106"/>
      <c r="E383" s="96"/>
      <c r="F383" s="110">
        <f>F384+F388</f>
        <v>0</v>
      </c>
      <c r="G383" s="110">
        <f>G384+G388</f>
        <v>0</v>
      </c>
      <c r="H383" s="110">
        <f>H384+H388</f>
        <v>0</v>
      </c>
    </row>
    <row r="384" spans="1:8" s="82" customFormat="1" ht="30" customHeight="1" hidden="1">
      <c r="A384" s="127"/>
      <c r="B384" s="339" t="s">
        <v>69</v>
      </c>
      <c r="C384" s="35" t="s">
        <v>300</v>
      </c>
      <c r="D384" s="32">
        <v>200</v>
      </c>
      <c r="E384" s="31"/>
      <c r="F384" s="100">
        <f aca="true" t="shared" si="72" ref="F384:H385">F385</f>
        <v>0</v>
      </c>
      <c r="G384" s="100">
        <f t="shared" si="72"/>
        <v>0</v>
      </c>
      <c r="H384" s="100">
        <f t="shared" si="72"/>
        <v>0</v>
      </c>
    </row>
    <row r="385" spans="1:8" s="82" customFormat="1" ht="30" customHeight="1" hidden="1">
      <c r="A385" s="127"/>
      <c r="B385" s="334" t="s">
        <v>70</v>
      </c>
      <c r="C385" s="35" t="s">
        <v>300</v>
      </c>
      <c r="D385" s="32">
        <v>240</v>
      </c>
      <c r="E385" s="31"/>
      <c r="F385" s="100">
        <f t="shared" si="72"/>
        <v>0</v>
      </c>
      <c r="G385" s="100">
        <f t="shared" si="72"/>
        <v>0</v>
      </c>
      <c r="H385" s="100">
        <f t="shared" si="72"/>
        <v>0</v>
      </c>
    </row>
    <row r="386" spans="1:8" s="82" customFormat="1" ht="15" customHeight="1" hidden="1">
      <c r="A386" s="127"/>
      <c r="B386" s="334" t="s">
        <v>155</v>
      </c>
      <c r="C386" s="35" t="s">
        <v>300</v>
      </c>
      <c r="D386" s="31" t="s">
        <v>71</v>
      </c>
      <c r="E386" s="31" t="s">
        <v>156</v>
      </c>
      <c r="F386" s="100">
        <v>0</v>
      </c>
      <c r="G386" s="100">
        <v>0</v>
      </c>
      <c r="H386" s="100">
        <v>0</v>
      </c>
    </row>
    <row r="387" spans="1:8" s="82" customFormat="1" ht="15" customHeight="1" hidden="1">
      <c r="A387" s="127"/>
      <c r="B387" s="334" t="s">
        <v>109</v>
      </c>
      <c r="C387" s="35" t="s">
        <v>300</v>
      </c>
      <c r="D387" s="31" t="s">
        <v>110</v>
      </c>
      <c r="E387" s="31"/>
      <c r="F387" s="100">
        <f aca="true" t="shared" si="73" ref="F387:H388">F388</f>
        <v>0</v>
      </c>
      <c r="G387" s="100">
        <f t="shared" si="73"/>
        <v>0</v>
      </c>
      <c r="H387" s="100">
        <f t="shared" si="73"/>
        <v>0</v>
      </c>
    </row>
    <row r="388" spans="1:8" s="82" customFormat="1" ht="15" customHeight="1" hidden="1">
      <c r="A388" s="127"/>
      <c r="B388" s="334" t="s">
        <v>266</v>
      </c>
      <c r="C388" s="35" t="s">
        <v>300</v>
      </c>
      <c r="D388" s="31" t="s">
        <v>267</v>
      </c>
      <c r="E388" s="31"/>
      <c r="F388" s="100">
        <f t="shared" si="73"/>
        <v>0</v>
      </c>
      <c r="G388" s="100">
        <f t="shared" si="73"/>
        <v>0</v>
      </c>
      <c r="H388" s="100">
        <f t="shared" si="73"/>
        <v>0</v>
      </c>
    </row>
    <row r="389" spans="1:8" s="82" customFormat="1" ht="15" customHeight="1" hidden="1">
      <c r="A389" s="127"/>
      <c r="B389" s="334" t="s">
        <v>155</v>
      </c>
      <c r="C389" s="35" t="s">
        <v>300</v>
      </c>
      <c r="D389" s="31" t="s">
        <v>267</v>
      </c>
      <c r="E389" s="31" t="s">
        <v>156</v>
      </c>
      <c r="F389" s="100">
        <v>0</v>
      </c>
      <c r="G389" s="100">
        <v>0</v>
      </c>
      <c r="H389" s="100">
        <v>0</v>
      </c>
    </row>
    <row r="390" spans="1:8" s="82" customFormat="1" ht="15" customHeight="1">
      <c r="A390" s="125"/>
      <c r="B390" s="343" t="s">
        <v>301</v>
      </c>
      <c r="C390" s="122" t="s">
        <v>302</v>
      </c>
      <c r="D390" s="96"/>
      <c r="E390" s="96"/>
      <c r="F390" s="110">
        <f>F391+F394</f>
        <v>215</v>
      </c>
      <c r="G390" s="110">
        <f>G391+G394</f>
        <v>0</v>
      </c>
      <c r="H390" s="110">
        <f>H391+H394</f>
        <v>0</v>
      </c>
    </row>
    <row r="391" spans="1:8" s="82" customFormat="1" ht="30" customHeight="1">
      <c r="A391" s="124"/>
      <c r="B391" s="334" t="s">
        <v>69</v>
      </c>
      <c r="C391" s="35" t="s">
        <v>302</v>
      </c>
      <c r="D391" s="31" t="s">
        <v>88</v>
      </c>
      <c r="E391" s="31"/>
      <c r="F391" s="100">
        <f aca="true" t="shared" si="74" ref="F391:H392">F392</f>
        <v>215</v>
      </c>
      <c r="G391" s="100">
        <f t="shared" si="74"/>
        <v>0</v>
      </c>
      <c r="H391" s="100">
        <f t="shared" si="74"/>
        <v>0</v>
      </c>
    </row>
    <row r="392" spans="1:8" s="82" customFormat="1" ht="30" customHeight="1">
      <c r="A392" s="124"/>
      <c r="B392" s="334" t="s">
        <v>70</v>
      </c>
      <c r="C392" s="35" t="s">
        <v>302</v>
      </c>
      <c r="D392" s="31" t="s">
        <v>71</v>
      </c>
      <c r="E392" s="31"/>
      <c r="F392" s="100">
        <f t="shared" si="74"/>
        <v>215</v>
      </c>
      <c r="G392" s="100">
        <f t="shared" si="74"/>
        <v>0</v>
      </c>
      <c r="H392" s="100">
        <f t="shared" si="74"/>
        <v>0</v>
      </c>
    </row>
    <row r="393" spans="1:8" s="82" customFormat="1" ht="15" customHeight="1">
      <c r="A393" s="124"/>
      <c r="B393" s="334" t="s">
        <v>155</v>
      </c>
      <c r="C393" s="35" t="s">
        <v>302</v>
      </c>
      <c r="D393" s="31" t="s">
        <v>71</v>
      </c>
      <c r="E393" s="31" t="s">
        <v>156</v>
      </c>
      <c r="F393" s="100">
        <f>15+200</f>
        <v>215</v>
      </c>
      <c r="G393" s="100">
        <v>0</v>
      </c>
      <c r="H393" s="100">
        <v>0</v>
      </c>
    </row>
    <row r="394" spans="1:8" s="82" customFormat="1" ht="15" customHeight="1" hidden="1">
      <c r="A394" s="124"/>
      <c r="B394" s="334" t="s">
        <v>266</v>
      </c>
      <c r="C394" s="35" t="s">
        <v>302</v>
      </c>
      <c r="D394" s="31" t="s">
        <v>267</v>
      </c>
      <c r="E394" s="31"/>
      <c r="F394" s="100">
        <f>F395</f>
        <v>0</v>
      </c>
      <c r="G394" s="100">
        <f>G395</f>
        <v>0</v>
      </c>
      <c r="H394" s="100">
        <f>H395</f>
        <v>0</v>
      </c>
    </row>
    <row r="395" spans="1:8" s="82" customFormat="1" ht="15" customHeight="1" hidden="1">
      <c r="A395" s="124"/>
      <c r="B395" s="334" t="s">
        <v>155</v>
      </c>
      <c r="C395" s="35" t="s">
        <v>302</v>
      </c>
      <c r="D395" s="31" t="s">
        <v>267</v>
      </c>
      <c r="E395" s="31" t="s">
        <v>156</v>
      </c>
      <c r="F395" s="100">
        <v>0</v>
      </c>
      <c r="G395" s="100">
        <v>0</v>
      </c>
      <c r="H395" s="100">
        <v>0</v>
      </c>
    </row>
    <row r="396" spans="1:8" s="82" customFormat="1" ht="45" customHeight="1">
      <c r="A396" s="125"/>
      <c r="B396" s="343" t="s">
        <v>303</v>
      </c>
      <c r="C396" s="122" t="s">
        <v>304</v>
      </c>
      <c r="D396" s="96"/>
      <c r="E396" s="96"/>
      <c r="F396" s="110">
        <f aca="true" t="shared" si="75" ref="F396:H398">F397</f>
        <v>300</v>
      </c>
      <c r="G396" s="110">
        <f t="shared" si="75"/>
        <v>0</v>
      </c>
      <c r="H396" s="110">
        <f t="shared" si="75"/>
        <v>0</v>
      </c>
    </row>
    <row r="397" spans="1:8" s="82" customFormat="1" ht="30" customHeight="1">
      <c r="A397" s="124"/>
      <c r="B397" s="334" t="s">
        <v>69</v>
      </c>
      <c r="C397" s="35" t="s">
        <v>304</v>
      </c>
      <c r="D397" s="31" t="s">
        <v>88</v>
      </c>
      <c r="E397" s="31"/>
      <c r="F397" s="100">
        <f t="shared" si="75"/>
        <v>300</v>
      </c>
      <c r="G397" s="100">
        <f t="shared" si="75"/>
        <v>0</v>
      </c>
      <c r="H397" s="100">
        <f t="shared" si="75"/>
        <v>0</v>
      </c>
    </row>
    <row r="398" spans="1:8" s="82" customFormat="1" ht="30" customHeight="1">
      <c r="A398" s="124"/>
      <c r="B398" s="334" t="s">
        <v>70</v>
      </c>
      <c r="C398" s="35" t="s">
        <v>304</v>
      </c>
      <c r="D398" s="31" t="s">
        <v>71</v>
      </c>
      <c r="E398" s="31"/>
      <c r="F398" s="100">
        <f t="shared" si="75"/>
        <v>300</v>
      </c>
      <c r="G398" s="100">
        <f t="shared" si="75"/>
        <v>0</v>
      </c>
      <c r="H398" s="100">
        <f t="shared" si="75"/>
        <v>0</v>
      </c>
    </row>
    <row r="399" spans="1:8" s="82" customFormat="1" ht="15" customHeight="1">
      <c r="A399" s="124"/>
      <c r="B399" s="334" t="s">
        <v>305</v>
      </c>
      <c r="C399" s="35" t="s">
        <v>304</v>
      </c>
      <c r="D399" s="31" t="s">
        <v>71</v>
      </c>
      <c r="E399" s="31" t="s">
        <v>306</v>
      </c>
      <c r="F399" s="100">
        <v>300</v>
      </c>
      <c r="G399" s="100">
        <v>0</v>
      </c>
      <c r="H399" s="100">
        <v>0</v>
      </c>
    </row>
    <row r="400" spans="1:8" s="82" customFormat="1" ht="30" customHeight="1">
      <c r="A400" s="125"/>
      <c r="B400" s="343" t="s">
        <v>307</v>
      </c>
      <c r="C400" s="96" t="s">
        <v>308</v>
      </c>
      <c r="D400" s="106"/>
      <c r="E400" s="106"/>
      <c r="F400" s="110">
        <f>F401+F404</f>
        <v>492.5</v>
      </c>
      <c r="G400" s="110">
        <f>G401+G404</f>
        <v>511.09999999999997</v>
      </c>
      <c r="H400" s="110">
        <f>H401+H404</f>
        <v>0</v>
      </c>
    </row>
    <row r="401" spans="1:8" s="82" customFormat="1" ht="60" customHeight="1">
      <c r="A401" s="124"/>
      <c r="B401" s="334" t="s">
        <v>104</v>
      </c>
      <c r="C401" s="31" t="s">
        <v>308</v>
      </c>
      <c r="D401" s="32">
        <v>100</v>
      </c>
      <c r="E401" s="32"/>
      <c r="F401" s="100">
        <f aca="true" t="shared" si="76" ref="F401:H402">F402</f>
        <v>471.751</v>
      </c>
      <c r="G401" s="100">
        <f t="shared" si="76"/>
        <v>491.381</v>
      </c>
      <c r="H401" s="100">
        <f t="shared" si="76"/>
        <v>0</v>
      </c>
    </row>
    <row r="402" spans="1:8" s="82" customFormat="1" ht="30" customHeight="1">
      <c r="A402" s="124"/>
      <c r="B402" s="334" t="s">
        <v>230</v>
      </c>
      <c r="C402" s="31" t="s">
        <v>308</v>
      </c>
      <c r="D402" s="31" t="s">
        <v>231</v>
      </c>
      <c r="E402" s="32"/>
      <c r="F402" s="100">
        <f t="shared" si="76"/>
        <v>471.751</v>
      </c>
      <c r="G402" s="100">
        <f t="shared" si="76"/>
        <v>491.381</v>
      </c>
      <c r="H402" s="100">
        <f t="shared" si="76"/>
        <v>0</v>
      </c>
    </row>
    <row r="403" spans="1:8" s="82" customFormat="1" ht="15" customHeight="1">
      <c r="A403" s="124"/>
      <c r="B403" s="334" t="s">
        <v>309</v>
      </c>
      <c r="C403" s="31" t="s">
        <v>308</v>
      </c>
      <c r="D403" s="31" t="s">
        <v>231</v>
      </c>
      <c r="E403" s="31" t="s">
        <v>310</v>
      </c>
      <c r="F403" s="100">
        <f>465.751+6</f>
        <v>471.751</v>
      </c>
      <c r="G403" s="100">
        <f>484.381+7</f>
        <v>491.381</v>
      </c>
      <c r="H403" s="100">
        <v>0</v>
      </c>
    </row>
    <row r="404" spans="1:8" s="82" customFormat="1" ht="30" customHeight="1">
      <c r="A404" s="124"/>
      <c r="B404" s="334" t="s">
        <v>69</v>
      </c>
      <c r="C404" s="31" t="s">
        <v>308</v>
      </c>
      <c r="D404" s="31" t="s">
        <v>88</v>
      </c>
      <c r="E404" s="31"/>
      <c r="F404" s="100">
        <f aca="true" t="shared" si="77" ref="F404:H405">F405</f>
        <v>20.749</v>
      </c>
      <c r="G404" s="100">
        <f t="shared" si="77"/>
        <v>19.719</v>
      </c>
      <c r="H404" s="100">
        <f t="shared" si="77"/>
        <v>0</v>
      </c>
    </row>
    <row r="405" spans="1:8" s="82" customFormat="1" ht="30" customHeight="1">
      <c r="A405" s="124"/>
      <c r="B405" s="334" t="s">
        <v>70</v>
      </c>
      <c r="C405" s="31" t="s">
        <v>308</v>
      </c>
      <c r="D405" s="31" t="s">
        <v>71</v>
      </c>
      <c r="E405" s="32"/>
      <c r="F405" s="100">
        <f t="shared" si="77"/>
        <v>20.749</v>
      </c>
      <c r="G405" s="100">
        <f t="shared" si="77"/>
        <v>19.719</v>
      </c>
      <c r="H405" s="100">
        <f t="shared" si="77"/>
        <v>0</v>
      </c>
    </row>
    <row r="406" spans="1:8" s="82" customFormat="1" ht="15" customHeight="1">
      <c r="A406" s="124"/>
      <c r="B406" s="334" t="s">
        <v>309</v>
      </c>
      <c r="C406" s="31" t="s">
        <v>308</v>
      </c>
      <c r="D406" s="31" t="s">
        <v>71</v>
      </c>
      <c r="E406" s="31" t="s">
        <v>310</v>
      </c>
      <c r="F406" s="100">
        <f>2+18.749</f>
        <v>20.749</v>
      </c>
      <c r="G406" s="100">
        <f>3+16.719</f>
        <v>19.719</v>
      </c>
      <c r="H406" s="100">
        <v>0</v>
      </c>
    </row>
    <row r="407" spans="1:8" s="82" customFormat="1" ht="30" customHeight="1" hidden="1">
      <c r="A407" s="142"/>
      <c r="B407" s="352" t="s">
        <v>395</v>
      </c>
      <c r="C407" s="143" t="s">
        <v>278</v>
      </c>
      <c r="D407" s="143"/>
      <c r="E407" s="143"/>
      <c r="F407" s="144">
        <f aca="true" t="shared" si="78" ref="F407:H408">F408</f>
        <v>0</v>
      </c>
      <c r="G407" s="144">
        <f t="shared" si="78"/>
        <v>0</v>
      </c>
      <c r="H407" s="144">
        <f t="shared" si="78"/>
        <v>0</v>
      </c>
    </row>
    <row r="408" spans="1:8" s="82" customFormat="1" ht="30" customHeight="1" hidden="1">
      <c r="A408" s="124"/>
      <c r="B408" s="334" t="s">
        <v>69</v>
      </c>
      <c r="C408" s="35" t="s">
        <v>278</v>
      </c>
      <c r="D408" s="32">
        <v>200</v>
      </c>
      <c r="E408" s="31"/>
      <c r="F408" s="99">
        <f t="shared" si="78"/>
        <v>0</v>
      </c>
      <c r="G408" s="99">
        <f t="shared" si="78"/>
        <v>0</v>
      </c>
      <c r="H408" s="99">
        <f t="shared" si="78"/>
        <v>0</v>
      </c>
    </row>
    <row r="409" spans="1:8" s="82" customFormat="1" ht="30" customHeight="1" hidden="1">
      <c r="A409" s="124"/>
      <c r="B409" s="334" t="s">
        <v>70</v>
      </c>
      <c r="C409" s="35" t="s">
        <v>278</v>
      </c>
      <c r="D409" s="32">
        <v>240</v>
      </c>
      <c r="E409" s="31"/>
      <c r="F409" s="99">
        <f>F410+F411</f>
        <v>0</v>
      </c>
      <c r="G409" s="99">
        <f>G410+G411</f>
        <v>0</v>
      </c>
      <c r="H409" s="99">
        <f>H410+H411</f>
        <v>0</v>
      </c>
    </row>
    <row r="410" spans="1:8" s="82" customFormat="1" ht="15" customHeight="1" hidden="1">
      <c r="A410" s="124"/>
      <c r="B410" s="334" t="s">
        <v>155</v>
      </c>
      <c r="C410" s="35" t="s">
        <v>278</v>
      </c>
      <c r="D410" s="32">
        <v>240</v>
      </c>
      <c r="E410" s="31" t="s">
        <v>156</v>
      </c>
      <c r="F410" s="99">
        <v>0</v>
      </c>
      <c r="G410" s="99">
        <v>0</v>
      </c>
      <c r="H410" s="99">
        <v>0</v>
      </c>
    </row>
    <row r="411" spans="1:8" s="82" customFormat="1" ht="15" customHeight="1" hidden="1">
      <c r="A411" s="124"/>
      <c r="B411" s="334" t="s">
        <v>107</v>
      </c>
      <c r="C411" s="35" t="s">
        <v>278</v>
      </c>
      <c r="D411" s="32">
        <v>240</v>
      </c>
      <c r="E411" s="31" t="s">
        <v>108</v>
      </c>
      <c r="F411" s="99">
        <v>0</v>
      </c>
      <c r="G411" s="99">
        <v>0</v>
      </c>
      <c r="H411" s="99">
        <v>0</v>
      </c>
    </row>
    <row r="412" spans="1:8" s="86" customFormat="1" ht="15" customHeight="1">
      <c r="A412" s="449" t="s">
        <v>311</v>
      </c>
      <c r="B412" s="450"/>
      <c r="C412" s="450"/>
      <c r="D412" s="451"/>
      <c r="E412" s="129"/>
      <c r="F412" s="130">
        <f>F18+F266</f>
        <v>83950.736</v>
      </c>
      <c r="G412" s="130">
        <f>G18+G266</f>
        <v>54126.051999999996</v>
      </c>
      <c r="H412" s="130">
        <f>H18+H266</f>
        <v>51102.17600000001</v>
      </c>
    </row>
    <row r="413" ht="12.75">
      <c r="H413" s="131"/>
    </row>
    <row r="414" ht="12.75">
      <c r="H414" s="131"/>
    </row>
    <row r="415" ht="12.75">
      <c r="H415" s="131"/>
    </row>
    <row r="416" ht="12.75">
      <c r="H416" s="131"/>
    </row>
    <row r="417" ht="12.75">
      <c r="H417" s="131"/>
    </row>
    <row r="418" ht="12.75">
      <c r="H418" s="131"/>
    </row>
    <row r="419" ht="12.75">
      <c r="H419" s="131"/>
    </row>
    <row r="420" ht="12.75">
      <c r="H420" s="131"/>
    </row>
    <row r="421" ht="12.75">
      <c r="H421" s="131"/>
    </row>
    <row r="422" ht="12.75">
      <c r="H422" s="131"/>
    </row>
    <row r="423" ht="12.75">
      <c r="H423" s="131"/>
    </row>
    <row r="424" ht="12.75">
      <c r="H424" s="131"/>
    </row>
    <row r="425" ht="12.75">
      <c r="H425" s="131"/>
    </row>
    <row r="426" ht="12.75">
      <c r="H426" s="131"/>
    </row>
    <row r="427" ht="12.75">
      <c r="H427" s="131"/>
    </row>
    <row r="428" ht="12.75">
      <c r="H428" s="131"/>
    </row>
    <row r="429" ht="12.75">
      <c r="H429" s="131"/>
    </row>
    <row r="430" ht="12.75">
      <c r="H430" s="131"/>
    </row>
    <row r="431" ht="12.75">
      <c r="H431" s="131"/>
    </row>
    <row r="432" ht="12.75">
      <c r="H432" s="131"/>
    </row>
    <row r="433" ht="12.75">
      <c r="H433" s="131"/>
    </row>
    <row r="434" ht="12.75">
      <c r="H434" s="131"/>
    </row>
    <row r="435" ht="12.75">
      <c r="H435" s="131"/>
    </row>
    <row r="436" ht="12.75">
      <c r="H436" s="131"/>
    </row>
    <row r="437" ht="12.75">
      <c r="H437" s="131"/>
    </row>
    <row r="438" ht="12.75">
      <c r="H438" s="131"/>
    </row>
    <row r="439" ht="12.75">
      <c r="H439" s="131"/>
    </row>
    <row r="440" ht="12.75">
      <c r="H440" s="131"/>
    </row>
    <row r="441" ht="12.75">
      <c r="H441" s="131"/>
    </row>
    <row r="442" ht="12.75">
      <c r="H442" s="131"/>
    </row>
    <row r="443" ht="12.75">
      <c r="H443" s="131"/>
    </row>
    <row r="444" ht="12.75">
      <c r="H444" s="131"/>
    </row>
    <row r="445" ht="12.75">
      <c r="H445" s="131"/>
    </row>
    <row r="446" ht="12.75">
      <c r="H446" s="131"/>
    </row>
    <row r="447" ht="12.75">
      <c r="H447" s="131"/>
    </row>
    <row r="448" ht="12.75">
      <c r="H448" s="131"/>
    </row>
    <row r="449" ht="12.75">
      <c r="H449" s="131"/>
    </row>
    <row r="450" ht="12.75">
      <c r="H450" s="131"/>
    </row>
    <row r="451" ht="12.75">
      <c r="H451" s="131"/>
    </row>
  </sheetData>
  <sheetProtection/>
  <mergeCells count="19">
    <mergeCell ref="D15:D16"/>
    <mergeCell ref="E15:E16"/>
    <mergeCell ref="A1:H1"/>
    <mergeCell ref="A2:H2"/>
    <mergeCell ref="A3:H3"/>
    <mergeCell ref="A4:H4"/>
    <mergeCell ref="A5:H5"/>
    <mergeCell ref="A10:H10"/>
    <mergeCell ref="A9:H9"/>
    <mergeCell ref="B266:E266"/>
    <mergeCell ref="A412:D412"/>
    <mergeCell ref="A11:H11"/>
    <mergeCell ref="A12:H12"/>
    <mergeCell ref="A13:H13"/>
    <mergeCell ref="B18:E18"/>
    <mergeCell ref="F15:H15"/>
    <mergeCell ref="A15:A16"/>
    <mergeCell ref="B15:B16"/>
    <mergeCell ref="C15:C16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1"/>
  <rowBreaks count="8" manualBreakCount="8">
    <brk id="46" max="7" man="1"/>
    <brk id="113" max="7" man="1"/>
    <brk id="159" max="255" man="1"/>
    <brk id="234" max="7" man="1"/>
    <brk id="280" max="7" man="1"/>
    <brk id="347" max="7" man="1"/>
    <brk id="412" max="255" man="1"/>
    <brk id="4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81"/>
  <sheetViews>
    <sheetView tabSelected="1" view="pageBreakPreview" zoomScaleSheetLayoutView="100" zoomScalePageLayoutView="0" workbookViewId="0" topLeftCell="A266">
      <selection activeCell="J294" sqref="J294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9" width="17.7109375" style="10" customWidth="1"/>
    <col min="10" max="10" width="17.7109375" style="11" customWidth="1"/>
    <col min="11" max="11" width="9.8515625" style="10" customWidth="1"/>
    <col min="12" max="16384" width="9.140625" style="10" customWidth="1"/>
  </cols>
  <sheetData>
    <row r="1" spans="1:10" ht="15" customHeight="1">
      <c r="A1" s="464" t="s">
        <v>436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ht="15" customHeight="1">
      <c r="A2" s="464" t="s">
        <v>44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ht="15" customHeight="1">
      <c r="A3" s="464" t="s">
        <v>45</v>
      </c>
      <c r="B3" s="464"/>
      <c r="C3" s="464"/>
      <c r="D3" s="464"/>
      <c r="E3" s="464"/>
      <c r="F3" s="464"/>
      <c r="G3" s="464"/>
      <c r="H3" s="464"/>
      <c r="I3" s="464"/>
      <c r="J3" s="464"/>
    </row>
    <row r="4" spans="1:10" ht="15" customHeight="1">
      <c r="A4" s="464" t="s">
        <v>46</v>
      </c>
      <c r="B4" s="464"/>
      <c r="C4" s="464"/>
      <c r="D4" s="464"/>
      <c r="E4" s="464"/>
      <c r="F4" s="464"/>
      <c r="G4" s="464"/>
      <c r="H4" s="464"/>
      <c r="I4" s="464"/>
      <c r="J4" s="464"/>
    </row>
    <row r="5" spans="1:10" ht="15" customHeight="1">
      <c r="A5" s="464" t="s">
        <v>459</v>
      </c>
      <c r="B5" s="464"/>
      <c r="C5" s="464"/>
      <c r="D5" s="464"/>
      <c r="E5" s="464"/>
      <c r="F5" s="464"/>
      <c r="G5" s="464"/>
      <c r="H5" s="464"/>
      <c r="I5" s="464"/>
      <c r="J5" s="464"/>
    </row>
    <row r="6" ht="15" customHeight="1"/>
    <row r="7" ht="15" customHeight="1"/>
    <row r="8" ht="15" customHeight="1"/>
    <row r="9" spans="1:10" ht="15" customHeight="1">
      <c r="A9" s="452" t="s">
        <v>0</v>
      </c>
      <c r="B9" s="452"/>
      <c r="C9" s="452"/>
      <c r="D9" s="452"/>
      <c r="E9" s="452"/>
      <c r="F9" s="452"/>
      <c r="G9" s="452"/>
      <c r="H9" s="452"/>
      <c r="I9" s="452"/>
      <c r="J9" s="452"/>
    </row>
    <row r="10" spans="1:10" ht="15" customHeight="1">
      <c r="A10" s="452" t="s">
        <v>462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0" ht="15" customHeight="1">
      <c r="A11" s="463" t="s">
        <v>463</v>
      </c>
      <c r="B11" s="463"/>
      <c r="C11" s="463"/>
      <c r="D11" s="463"/>
      <c r="E11" s="463"/>
      <c r="F11" s="463"/>
      <c r="G11" s="463"/>
      <c r="H11" s="463"/>
      <c r="I11" s="463"/>
      <c r="J11" s="463"/>
    </row>
    <row r="12" spans="1:10" ht="1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s="2" customFormat="1" ht="30" customHeight="1">
      <c r="A13" s="457" t="s">
        <v>49</v>
      </c>
      <c r="B13" s="469" t="s">
        <v>58</v>
      </c>
      <c r="C13" s="459" t="s">
        <v>1</v>
      </c>
      <c r="D13" s="459" t="s">
        <v>2</v>
      </c>
      <c r="E13" s="459" t="s">
        <v>3</v>
      </c>
      <c r="F13" s="459" t="s">
        <v>59</v>
      </c>
      <c r="G13" s="459" t="s">
        <v>60</v>
      </c>
      <c r="H13" s="454" t="s">
        <v>47</v>
      </c>
      <c r="I13" s="455"/>
      <c r="J13" s="456"/>
    </row>
    <row r="14" spans="1:10" s="2" customFormat="1" ht="30" customHeight="1">
      <c r="A14" s="465"/>
      <c r="B14" s="465"/>
      <c r="C14" s="465"/>
      <c r="D14" s="465"/>
      <c r="E14" s="465"/>
      <c r="F14" s="465"/>
      <c r="G14" s="465"/>
      <c r="H14" s="56" t="s">
        <v>433</v>
      </c>
      <c r="I14" s="56" t="s">
        <v>434</v>
      </c>
      <c r="J14" s="56" t="s">
        <v>460</v>
      </c>
    </row>
    <row r="15" spans="1:10" s="2" customFormat="1" ht="15" customHeight="1">
      <c r="A15" s="12" t="s">
        <v>50</v>
      </c>
      <c r="B15" s="13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5">
        <v>8</v>
      </c>
      <c r="I15" s="15">
        <v>9</v>
      </c>
      <c r="J15" s="15">
        <v>10</v>
      </c>
    </row>
    <row r="16" spans="1:10" s="2" customFormat="1" ht="45" customHeight="1">
      <c r="A16" s="16"/>
      <c r="B16" s="367" t="s">
        <v>53</v>
      </c>
      <c r="C16" s="17" t="s">
        <v>52</v>
      </c>
      <c r="D16" s="18"/>
      <c r="E16" s="18"/>
      <c r="F16" s="18"/>
      <c r="G16" s="18"/>
      <c r="H16" s="57">
        <f>H17+H33+H401+H414</f>
        <v>83950.736</v>
      </c>
      <c r="I16" s="57">
        <f>I17+I33+I401+I414</f>
        <v>54126.052</v>
      </c>
      <c r="J16" s="57">
        <f>J17+J33+J401+J414</f>
        <v>51102.176</v>
      </c>
    </row>
    <row r="17" spans="1:10" s="2" customFormat="1" ht="45" customHeight="1">
      <c r="A17" s="16" t="s">
        <v>50</v>
      </c>
      <c r="B17" s="368" t="s">
        <v>4</v>
      </c>
      <c r="C17" s="17"/>
      <c r="D17" s="19"/>
      <c r="E17" s="19"/>
      <c r="F17" s="19"/>
      <c r="G17" s="19"/>
      <c r="H17" s="57">
        <f aca="true" t="shared" si="0" ref="H17:J19">H18</f>
        <v>888.688</v>
      </c>
      <c r="I17" s="57">
        <f t="shared" si="0"/>
        <v>922.796</v>
      </c>
      <c r="J17" s="57">
        <f t="shared" si="0"/>
        <v>958.267</v>
      </c>
    </row>
    <row r="18" spans="1:10" ht="15" customHeight="1">
      <c r="A18" s="20" t="s">
        <v>5</v>
      </c>
      <c r="B18" s="369" t="s">
        <v>6</v>
      </c>
      <c r="C18" s="21"/>
      <c r="D18" s="21" t="s">
        <v>7</v>
      </c>
      <c r="E18" s="22"/>
      <c r="F18" s="22"/>
      <c r="G18" s="22"/>
      <c r="H18" s="58">
        <f t="shared" si="0"/>
        <v>888.688</v>
      </c>
      <c r="I18" s="58">
        <f t="shared" si="0"/>
        <v>922.796</v>
      </c>
      <c r="J18" s="58">
        <f t="shared" si="0"/>
        <v>958.267</v>
      </c>
    </row>
    <row r="19" spans="1:11" ht="45" customHeight="1">
      <c r="A19" s="23"/>
      <c r="B19" s="370" t="s">
        <v>233</v>
      </c>
      <c r="C19" s="24"/>
      <c r="D19" s="24" t="s">
        <v>7</v>
      </c>
      <c r="E19" s="24" t="s">
        <v>234</v>
      </c>
      <c r="F19" s="25"/>
      <c r="G19" s="25"/>
      <c r="H19" s="59">
        <f t="shared" si="0"/>
        <v>888.688</v>
      </c>
      <c r="I19" s="59">
        <f t="shared" si="0"/>
        <v>922.796</v>
      </c>
      <c r="J19" s="59">
        <f t="shared" si="0"/>
        <v>958.267</v>
      </c>
      <c r="K19" s="64"/>
    </row>
    <row r="20" spans="1:11" ht="45" customHeight="1">
      <c r="A20" s="238"/>
      <c r="B20" s="371" t="s">
        <v>222</v>
      </c>
      <c r="C20" s="239"/>
      <c r="D20" s="239" t="s">
        <v>7</v>
      </c>
      <c r="E20" s="239" t="s">
        <v>234</v>
      </c>
      <c r="F20" s="239" t="s">
        <v>223</v>
      </c>
      <c r="G20" s="240"/>
      <c r="H20" s="241">
        <f>H21+H28</f>
        <v>888.688</v>
      </c>
      <c r="I20" s="241">
        <f>I21+I28</f>
        <v>922.796</v>
      </c>
      <c r="J20" s="241">
        <f>J21+J28</f>
        <v>958.267</v>
      </c>
      <c r="K20" s="65"/>
    </row>
    <row r="21" spans="1:10" ht="30" customHeight="1">
      <c r="A21" s="29"/>
      <c r="B21" s="334" t="s">
        <v>224</v>
      </c>
      <c r="C21" s="31"/>
      <c r="D21" s="31" t="s">
        <v>7</v>
      </c>
      <c r="E21" s="31" t="s">
        <v>234</v>
      </c>
      <c r="F21" s="31" t="s">
        <v>225</v>
      </c>
      <c r="G21" s="32"/>
      <c r="H21" s="61">
        <f aca="true" t="shared" si="1" ref="H21:J22">H22</f>
        <v>36</v>
      </c>
      <c r="I21" s="61">
        <f t="shared" si="1"/>
        <v>36</v>
      </c>
      <c r="J21" s="61">
        <f t="shared" si="1"/>
        <v>36</v>
      </c>
    </row>
    <row r="22" spans="1:10" ht="15" customHeight="1">
      <c r="A22" s="29"/>
      <c r="B22" s="334" t="s">
        <v>226</v>
      </c>
      <c r="C22" s="31"/>
      <c r="D22" s="31" t="s">
        <v>7</v>
      </c>
      <c r="E22" s="31" t="s">
        <v>234</v>
      </c>
      <c r="F22" s="31" t="s">
        <v>227</v>
      </c>
      <c r="G22" s="32"/>
      <c r="H22" s="61">
        <f t="shared" si="1"/>
        <v>36</v>
      </c>
      <c r="I22" s="61">
        <f t="shared" si="1"/>
        <v>36</v>
      </c>
      <c r="J22" s="61">
        <f t="shared" si="1"/>
        <v>36</v>
      </c>
    </row>
    <row r="23" spans="1:10" ht="15" customHeight="1">
      <c r="A23" s="294"/>
      <c r="B23" s="354" t="s">
        <v>228</v>
      </c>
      <c r="C23" s="296"/>
      <c r="D23" s="296" t="s">
        <v>7</v>
      </c>
      <c r="E23" s="296" t="s">
        <v>234</v>
      </c>
      <c r="F23" s="296" t="s">
        <v>229</v>
      </c>
      <c r="G23" s="297"/>
      <c r="H23" s="298">
        <f>H25+H27</f>
        <v>36</v>
      </c>
      <c r="I23" s="298">
        <f>I25+I27</f>
        <v>36</v>
      </c>
      <c r="J23" s="298">
        <f>J25+J27</f>
        <v>36</v>
      </c>
    </row>
    <row r="24" spans="1:10" ht="30" customHeight="1">
      <c r="A24" s="29"/>
      <c r="B24" s="237" t="s">
        <v>69</v>
      </c>
      <c r="C24" s="31"/>
      <c r="D24" s="31" t="s">
        <v>7</v>
      </c>
      <c r="E24" s="31" t="s">
        <v>234</v>
      </c>
      <c r="F24" s="31" t="s">
        <v>229</v>
      </c>
      <c r="G24" s="32">
        <v>200</v>
      </c>
      <c r="H24" s="61">
        <f>H25</f>
        <v>35</v>
      </c>
      <c r="I24" s="61">
        <f>I25</f>
        <v>35</v>
      </c>
      <c r="J24" s="61">
        <f>J25</f>
        <v>35</v>
      </c>
    </row>
    <row r="25" spans="1:10" ht="30" customHeight="1">
      <c r="A25" s="29"/>
      <c r="B25" s="334" t="s">
        <v>70</v>
      </c>
      <c r="C25" s="31"/>
      <c r="D25" s="31" t="s">
        <v>7</v>
      </c>
      <c r="E25" s="31" t="s">
        <v>234</v>
      </c>
      <c r="F25" s="31" t="s">
        <v>229</v>
      </c>
      <c r="G25" s="31" t="s">
        <v>71</v>
      </c>
      <c r="H25" s="62">
        <f>5+6+4+20</f>
        <v>35</v>
      </c>
      <c r="I25" s="62">
        <f>5+6+4+20</f>
        <v>35</v>
      </c>
      <c r="J25" s="62">
        <f>5+6+4+20</f>
        <v>35</v>
      </c>
    </row>
    <row r="26" spans="1:10" ht="15" customHeight="1">
      <c r="A26" s="29"/>
      <c r="B26" s="334" t="s">
        <v>109</v>
      </c>
      <c r="C26" s="31"/>
      <c r="D26" s="31" t="s">
        <v>7</v>
      </c>
      <c r="E26" s="31" t="s">
        <v>234</v>
      </c>
      <c r="F26" s="31" t="s">
        <v>229</v>
      </c>
      <c r="G26" s="31" t="s">
        <v>110</v>
      </c>
      <c r="H26" s="62">
        <f>H27</f>
        <v>1</v>
      </c>
      <c r="I26" s="62">
        <f>I27</f>
        <v>1</v>
      </c>
      <c r="J26" s="62">
        <f>J27</f>
        <v>1</v>
      </c>
    </row>
    <row r="27" spans="1:10" ht="15" customHeight="1">
      <c r="A27" s="29"/>
      <c r="B27" s="334" t="s">
        <v>111</v>
      </c>
      <c r="C27" s="31"/>
      <c r="D27" s="31" t="s">
        <v>7</v>
      </c>
      <c r="E27" s="31" t="s">
        <v>234</v>
      </c>
      <c r="F27" s="31" t="s">
        <v>229</v>
      </c>
      <c r="G27" s="31" t="s">
        <v>112</v>
      </c>
      <c r="H27" s="62">
        <v>1</v>
      </c>
      <c r="I27" s="62">
        <v>1</v>
      </c>
      <c r="J27" s="62">
        <v>1</v>
      </c>
    </row>
    <row r="28" spans="1:10" ht="45" customHeight="1">
      <c r="A28" s="29"/>
      <c r="B28" s="334" t="s">
        <v>250</v>
      </c>
      <c r="C28" s="31"/>
      <c r="D28" s="31" t="s">
        <v>7</v>
      </c>
      <c r="E28" s="31" t="s">
        <v>234</v>
      </c>
      <c r="F28" s="31" t="s">
        <v>251</v>
      </c>
      <c r="G28" s="31"/>
      <c r="H28" s="62">
        <f aca="true" t="shared" si="2" ref="H28:J29">H29</f>
        <v>852.688</v>
      </c>
      <c r="I28" s="62">
        <f t="shared" si="2"/>
        <v>886.796</v>
      </c>
      <c r="J28" s="62">
        <f t="shared" si="2"/>
        <v>922.267</v>
      </c>
    </row>
    <row r="29" spans="1:10" ht="15" customHeight="1">
      <c r="A29" s="29"/>
      <c r="B29" s="334" t="s">
        <v>226</v>
      </c>
      <c r="C29" s="31"/>
      <c r="D29" s="31" t="s">
        <v>7</v>
      </c>
      <c r="E29" s="31" t="s">
        <v>234</v>
      </c>
      <c r="F29" s="31" t="s">
        <v>252</v>
      </c>
      <c r="G29" s="32"/>
      <c r="H29" s="61">
        <f t="shared" si="2"/>
        <v>852.688</v>
      </c>
      <c r="I29" s="61">
        <f t="shared" si="2"/>
        <v>886.796</v>
      </c>
      <c r="J29" s="61">
        <f t="shared" si="2"/>
        <v>922.267</v>
      </c>
    </row>
    <row r="30" spans="1:10" ht="30" customHeight="1">
      <c r="A30" s="294"/>
      <c r="B30" s="354" t="s">
        <v>253</v>
      </c>
      <c r="C30" s="296"/>
      <c r="D30" s="296" t="s">
        <v>7</v>
      </c>
      <c r="E30" s="296" t="s">
        <v>234</v>
      </c>
      <c r="F30" s="296" t="s">
        <v>254</v>
      </c>
      <c r="G30" s="297"/>
      <c r="H30" s="298">
        <f>H32</f>
        <v>852.688</v>
      </c>
      <c r="I30" s="298">
        <f>I32</f>
        <v>886.796</v>
      </c>
      <c r="J30" s="298">
        <f>J32</f>
        <v>922.267</v>
      </c>
    </row>
    <row r="31" spans="1:10" ht="60" customHeight="1">
      <c r="A31" s="29"/>
      <c r="B31" s="334" t="s">
        <v>104</v>
      </c>
      <c r="C31" s="31"/>
      <c r="D31" s="31" t="s">
        <v>7</v>
      </c>
      <c r="E31" s="31" t="s">
        <v>234</v>
      </c>
      <c r="F31" s="31" t="s">
        <v>254</v>
      </c>
      <c r="G31" s="32">
        <v>100</v>
      </c>
      <c r="H31" s="61">
        <f>H32</f>
        <v>852.688</v>
      </c>
      <c r="I31" s="61">
        <f>I32</f>
        <v>886.796</v>
      </c>
      <c r="J31" s="61">
        <f>J32</f>
        <v>922.267</v>
      </c>
    </row>
    <row r="32" spans="1:10" ht="30" customHeight="1">
      <c r="A32" s="29"/>
      <c r="B32" s="334" t="s">
        <v>230</v>
      </c>
      <c r="C32" s="31"/>
      <c r="D32" s="31" t="s">
        <v>7</v>
      </c>
      <c r="E32" s="31" t="s">
        <v>234</v>
      </c>
      <c r="F32" s="31" t="s">
        <v>254</v>
      </c>
      <c r="G32" s="31" t="s">
        <v>231</v>
      </c>
      <c r="H32" s="62">
        <v>852.688</v>
      </c>
      <c r="I32" s="62">
        <v>886.796</v>
      </c>
      <c r="J32" s="62">
        <v>922.267</v>
      </c>
    </row>
    <row r="33" spans="1:10" ht="45" customHeight="1">
      <c r="A33" s="16" t="s">
        <v>51</v>
      </c>
      <c r="B33" s="367" t="s">
        <v>53</v>
      </c>
      <c r="C33" s="17"/>
      <c r="D33" s="19"/>
      <c r="E33" s="19"/>
      <c r="F33" s="19"/>
      <c r="G33" s="19"/>
      <c r="H33" s="63">
        <f>H34+H112+H122+H147+H186+H337+H347+H355+H386+H393</f>
        <v>66219.107</v>
      </c>
      <c r="I33" s="63">
        <f>I34+I112+I122+I147+I186+I337+I347+I355+I386+I393</f>
        <v>36102.456</v>
      </c>
      <c r="J33" s="63">
        <f>J34+J112+J122+J147+J186+J337+J347+J355+J386+J393</f>
        <v>33043.109</v>
      </c>
    </row>
    <row r="34" spans="1:10" ht="15" customHeight="1">
      <c r="A34" s="20" t="s">
        <v>8</v>
      </c>
      <c r="B34" s="369" t="s">
        <v>6</v>
      </c>
      <c r="C34" s="21"/>
      <c r="D34" s="21" t="s">
        <v>7</v>
      </c>
      <c r="E34" s="22"/>
      <c r="F34" s="22"/>
      <c r="G34" s="22"/>
      <c r="H34" s="58">
        <f>H35+H65+H72+H79+H86</f>
        <v>22500.447</v>
      </c>
      <c r="I34" s="58">
        <f>I35+I65+I72+I79+I86</f>
        <v>20278.956</v>
      </c>
      <c r="J34" s="58">
        <f>J35+J65+J72+J79+J86</f>
        <v>20977.709</v>
      </c>
    </row>
    <row r="35" spans="1:11" ht="45" customHeight="1">
      <c r="A35" s="23"/>
      <c r="B35" s="370" t="s">
        <v>9</v>
      </c>
      <c r="C35" s="25"/>
      <c r="D35" s="25" t="s">
        <v>7</v>
      </c>
      <c r="E35" s="25" t="s">
        <v>232</v>
      </c>
      <c r="F35" s="25" t="s">
        <v>75</v>
      </c>
      <c r="G35" s="25" t="s">
        <v>75</v>
      </c>
      <c r="H35" s="59">
        <f>H36+H41</f>
        <v>19824.522</v>
      </c>
      <c r="I35" s="59">
        <f>I36+I41</f>
        <v>19843.956</v>
      </c>
      <c r="J35" s="59">
        <f>J36+J41</f>
        <v>20547.709</v>
      </c>
      <c r="K35" s="64"/>
    </row>
    <row r="36" spans="1:11" ht="60" customHeight="1">
      <c r="A36" s="242"/>
      <c r="B36" s="372" t="s">
        <v>418</v>
      </c>
      <c r="C36" s="243"/>
      <c r="D36" s="244" t="s">
        <v>7</v>
      </c>
      <c r="E36" s="244" t="s">
        <v>232</v>
      </c>
      <c r="F36" s="244" t="s">
        <v>423</v>
      </c>
      <c r="G36" s="243"/>
      <c r="H36" s="245">
        <f aca="true" t="shared" si="3" ref="H36:J39">H37</f>
        <v>184.4</v>
      </c>
      <c r="I36" s="245">
        <f t="shared" si="3"/>
        <v>190</v>
      </c>
      <c r="J36" s="245">
        <f t="shared" si="3"/>
        <v>210</v>
      </c>
      <c r="K36" s="64"/>
    </row>
    <row r="37" spans="1:11" ht="120" customHeight="1">
      <c r="A37" s="271"/>
      <c r="B37" s="373" t="s">
        <v>419</v>
      </c>
      <c r="C37" s="272"/>
      <c r="D37" s="273" t="s">
        <v>7</v>
      </c>
      <c r="E37" s="273" t="s">
        <v>232</v>
      </c>
      <c r="F37" s="273" t="s">
        <v>422</v>
      </c>
      <c r="G37" s="272"/>
      <c r="H37" s="274">
        <f t="shared" si="3"/>
        <v>184.4</v>
      </c>
      <c r="I37" s="274">
        <f t="shared" si="3"/>
        <v>190</v>
      </c>
      <c r="J37" s="274">
        <f t="shared" si="3"/>
        <v>210</v>
      </c>
      <c r="K37" s="64"/>
    </row>
    <row r="38" spans="1:11" ht="90" customHeight="1">
      <c r="A38" s="299"/>
      <c r="B38" s="354" t="s">
        <v>420</v>
      </c>
      <c r="C38" s="300"/>
      <c r="D38" s="297" t="s">
        <v>7</v>
      </c>
      <c r="E38" s="297" t="s">
        <v>232</v>
      </c>
      <c r="F38" s="297" t="s">
        <v>421</v>
      </c>
      <c r="G38" s="300"/>
      <c r="H38" s="298">
        <f t="shared" si="3"/>
        <v>184.4</v>
      </c>
      <c r="I38" s="298">
        <f t="shared" si="3"/>
        <v>190</v>
      </c>
      <c r="J38" s="298">
        <f t="shared" si="3"/>
        <v>210</v>
      </c>
      <c r="K38" s="64"/>
    </row>
    <row r="39" spans="1:11" ht="30" customHeight="1">
      <c r="A39" s="155"/>
      <c r="B39" s="339" t="s">
        <v>69</v>
      </c>
      <c r="C39" s="156"/>
      <c r="D39" s="32" t="s">
        <v>7</v>
      </c>
      <c r="E39" s="32" t="s">
        <v>232</v>
      </c>
      <c r="F39" s="157" t="s">
        <v>421</v>
      </c>
      <c r="G39" s="157">
        <v>200</v>
      </c>
      <c r="H39" s="158">
        <f t="shared" si="3"/>
        <v>184.4</v>
      </c>
      <c r="I39" s="158">
        <f t="shared" si="3"/>
        <v>190</v>
      </c>
      <c r="J39" s="158">
        <f t="shared" si="3"/>
        <v>210</v>
      </c>
      <c r="K39" s="64"/>
    </row>
    <row r="40" spans="1:11" ht="30" customHeight="1">
      <c r="A40" s="155"/>
      <c r="B40" s="334" t="s">
        <v>70</v>
      </c>
      <c r="C40" s="156"/>
      <c r="D40" s="32" t="s">
        <v>7</v>
      </c>
      <c r="E40" s="32" t="s">
        <v>232</v>
      </c>
      <c r="F40" s="157" t="s">
        <v>421</v>
      </c>
      <c r="G40" s="157">
        <v>240</v>
      </c>
      <c r="H40" s="158">
        <v>184.4</v>
      </c>
      <c r="I40" s="158">
        <v>190</v>
      </c>
      <c r="J40" s="158">
        <v>210</v>
      </c>
      <c r="K40" s="64"/>
    </row>
    <row r="41" spans="1:10" ht="45" customHeight="1">
      <c r="A41" s="238"/>
      <c r="B41" s="371" t="s">
        <v>222</v>
      </c>
      <c r="C41" s="240"/>
      <c r="D41" s="240" t="s">
        <v>7</v>
      </c>
      <c r="E41" s="240" t="s">
        <v>232</v>
      </c>
      <c r="F41" s="239" t="s">
        <v>223</v>
      </c>
      <c r="G41" s="240" t="s">
        <v>75</v>
      </c>
      <c r="H41" s="241">
        <f>H42+H60</f>
        <v>19640.122</v>
      </c>
      <c r="I41" s="241">
        <f>I42+I60</f>
        <v>19653.956</v>
      </c>
      <c r="J41" s="241">
        <f>J42+J60</f>
        <v>20337.709</v>
      </c>
    </row>
    <row r="42" spans="1:10" ht="30" customHeight="1">
      <c r="A42" s="26"/>
      <c r="B42" s="334" t="s">
        <v>224</v>
      </c>
      <c r="C42" s="31"/>
      <c r="D42" s="31" t="s">
        <v>7</v>
      </c>
      <c r="E42" s="31" t="s">
        <v>232</v>
      </c>
      <c r="F42" s="31" t="s">
        <v>225</v>
      </c>
      <c r="G42" s="32"/>
      <c r="H42" s="61">
        <f>H43</f>
        <v>18336.247</v>
      </c>
      <c r="I42" s="61">
        <f>I43</f>
        <v>18297.926</v>
      </c>
      <c r="J42" s="61">
        <f>J43</f>
        <v>18927.438</v>
      </c>
    </row>
    <row r="43" spans="1:10" ht="15" customHeight="1">
      <c r="A43" s="26"/>
      <c r="B43" s="334" t="s">
        <v>226</v>
      </c>
      <c r="C43" s="31"/>
      <c r="D43" s="31" t="s">
        <v>7</v>
      </c>
      <c r="E43" s="31" t="s">
        <v>232</v>
      </c>
      <c r="F43" s="31" t="s">
        <v>227</v>
      </c>
      <c r="G43" s="32"/>
      <c r="H43" s="61">
        <f>H44+H59+H53+H56</f>
        <v>18336.247</v>
      </c>
      <c r="I43" s="61">
        <f>I44+I59+I53+I56</f>
        <v>18297.926</v>
      </c>
      <c r="J43" s="61">
        <f>J44+J59+J53+J56</f>
        <v>18927.438</v>
      </c>
    </row>
    <row r="44" spans="1:10" ht="15" customHeight="1">
      <c r="A44" s="294"/>
      <c r="B44" s="354" t="s">
        <v>228</v>
      </c>
      <c r="C44" s="297"/>
      <c r="D44" s="297" t="s">
        <v>7</v>
      </c>
      <c r="E44" s="297" t="s">
        <v>232</v>
      </c>
      <c r="F44" s="296" t="s">
        <v>229</v>
      </c>
      <c r="G44" s="297" t="s">
        <v>75</v>
      </c>
      <c r="H44" s="298">
        <f>H46+H48+H50</f>
        <v>17985.747</v>
      </c>
      <c r="I44" s="298">
        <f>I46+I48+I50</f>
        <v>18297.926</v>
      </c>
      <c r="J44" s="298">
        <f>J46+J48+J50</f>
        <v>18927.438</v>
      </c>
    </row>
    <row r="45" spans="1:10" ht="60" customHeight="1">
      <c r="A45" s="29"/>
      <c r="B45" s="334" t="s">
        <v>104</v>
      </c>
      <c r="C45" s="32"/>
      <c r="D45" s="31" t="s">
        <v>7</v>
      </c>
      <c r="E45" s="32" t="s">
        <v>232</v>
      </c>
      <c r="F45" s="31" t="s">
        <v>229</v>
      </c>
      <c r="G45" s="32">
        <v>100</v>
      </c>
      <c r="H45" s="61">
        <f>H46</f>
        <v>15070.054</v>
      </c>
      <c r="I45" s="61">
        <f>I46</f>
        <v>15672.456</v>
      </c>
      <c r="J45" s="61">
        <f>J46</f>
        <v>16298.954</v>
      </c>
    </row>
    <row r="46" spans="1:10" ht="30" customHeight="1">
      <c r="A46" s="29"/>
      <c r="B46" s="334" t="s">
        <v>230</v>
      </c>
      <c r="C46" s="32"/>
      <c r="D46" s="32" t="s">
        <v>7</v>
      </c>
      <c r="E46" s="32" t="s">
        <v>232</v>
      </c>
      <c r="F46" s="31" t="s">
        <v>229</v>
      </c>
      <c r="G46" s="32">
        <v>120</v>
      </c>
      <c r="H46" s="62">
        <f>15060.054+10</f>
        <v>15070.054</v>
      </c>
      <c r="I46" s="62">
        <f>15662.456+10</f>
        <v>15672.456</v>
      </c>
      <c r="J46" s="62">
        <f>16288.954+10</f>
        <v>16298.954</v>
      </c>
    </row>
    <row r="47" spans="1:10" ht="30" customHeight="1">
      <c r="A47" s="29"/>
      <c r="B47" s="334" t="s">
        <v>69</v>
      </c>
      <c r="C47" s="32"/>
      <c r="D47" s="31" t="s">
        <v>7</v>
      </c>
      <c r="E47" s="32" t="s">
        <v>232</v>
      </c>
      <c r="F47" s="31" t="s">
        <v>229</v>
      </c>
      <c r="G47" s="32">
        <v>200</v>
      </c>
      <c r="H47" s="62">
        <f aca="true" t="shared" si="4" ref="H47:J52">H48</f>
        <v>2715.693</v>
      </c>
      <c r="I47" s="62">
        <f t="shared" si="4"/>
        <v>2425.4700000000003</v>
      </c>
      <c r="J47" s="62">
        <f t="shared" si="4"/>
        <v>2428.484</v>
      </c>
    </row>
    <row r="48" spans="1:10" ht="30" customHeight="1">
      <c r="A48" s="29"/>
      <c r="B48" s="334" t="s">
        <v>70</v>
      </c>
      <c r="C48" s="31"/>
      <c r="D48" s="31" t="s">
        <v>7</v>
      </c>
      <c r="E48" s="32" t="s">
        <v>232</v>
      </c>
      <c r="F48" s="31" t="s">
        <v>229</v>
      </c>
      <c r="G48" s="31" t="s">
        <v>71</v>
      </c>
      <c r="H48" s="62">
        <f>36.75+17.651+78.632+54.66+20+13.5+95+48+70+50+1.5+50+100+50+200+100+350+400+10+300+15+100+20+50+120+185+180</f>
        <v>2715.693</v>
      </c>
      <c r="I48" s="62">
        <f>18.347+57.623+20+15+95+48+70+50+1.5+50+100+50+200+100+350+400+10+300+15+100+20+50+120+185</f>
        <v>2425.4700000000003</v>
      </c>
      <c r="J48" s="62">
        <f>19.067+59.917+20+15+95+48+70+50+1.5+50+100+50+200+100+350+400+10+300+15+100+20+50+120+185</f>
        <v>2428.484</v>
      </c>
    </row>
    <row r="49" spans="1:10" ht="15" customHeight="1">
      <c r="A49" s="29"/>
      <c r="B49" s="334" t="s">
        <v>109</v>
      </c>
      <c r="C49" s="31"/>
      <c r="D49" s="31" t="s">
        <v>7</v>
      </c>
      <c r="E49" s="32" t="s">
        <v>232</v>
      </c>
      <c r="F49" s="31" t="s">
        <v>229</v>
      </c>
      <c r="G49" s="31" t="s">
        <v>110</v>
      </c>
      <c r="H49" s="62">
        <f t="shared" si="4"/>
        <v>200</v>
      </c>
      <c r="I49" s="62">
        <f t="shared" si="4"/>
        <v>200</v>
      </c>
      <c r="J49" s="62">
        <f t="shared" si="4"/>
        <v>200</v>
      </c>
    </row>
    <row r="50" spans="1:10" ht="15" customHeight="1">
      <c r="A50" s="29"/>
      <c r="B50" s="334" t="s">
        <v>111</v>
      </c>
      <c r="C50" s="31"/>
      <c r="D50" s="31" t="s">
        <v>7</v>
      </c>
      <c r="E50" s="32" t="s">
        <v>232</v>
      </c>
      <c r="F50" s="31" t="s">
        <v>229</v>
      </c>
      <c r="G50" s="31" t="s">
        <v>112</v>
      </c>
      <c r="H50" s="62">
        <v>200</v>
      </c>
      <c r="I50" s="62">
        <v>200</v>
      </c>
      <c r="J50" s="62">
        <v>200</v>
      </c>
    </row>
    <row r="51" spans="1:10" ht="45" customHeight="1">
      <c r="A51" s="294"/>
      <c r="B51" s="358" t="s">
        <v>235</v>
      </c>
      <c r="C51" s="296"/>
      <c r="D51" s="296" t="s">
        <v>7</v>
      </c>
      <c r="E51" s="297" t="s">
        <v>232</v>
      </c>
      <c r="F51" s="296" t="s">
        <v>236</v>
      </c>
      <c r="G51" s="296"/>
      <c r="H51" s="302">
        <f>H53</f>
        <v>323.3</v>
      </c>
      <c r="I51" s="302">
        <f>I53</f>
        <v>0</v>
      </c>
      <c r="J51" s="302">
        <f>J53</f>
        <v>0</v>
      </c>
    </row>
    <row r="52" spans="1:10" ht="15" customHeight="1">
      <c r="A52" s="29"/>
      <c r="B52" s="339" t="s">
        <v>237</v>
      </c>
      <c r="C52" s="31"/>
      <c r="D52" s="31" t="s">
        <v>7</v>
      </c>
      <c r="E52" s="32" t="s">
        <v>232</v>
      </c>
      <c r="F52" s="31" t="s">
        <v>236</v>
      </c>
      <c r="G52" s="31" t="s">
        <v>238</v>
      </c>
      <c r="H52" s="62">
        <f t="shared" si="4"/>
        <v>323.3</v>
      </c>
      <c r="I52" s="62">
        <f t="shared" si="4"/>
        <v>0</v>
      </c>
      <c r="J52" s="62">
        <f t="shared" si="4"/>
        <v>0</v>
      </c>
    </row>
    <row r="53" spans="1:10" ht="15" customHeight="1">
      <c r="A53" s="29"/>
      <c r="B53" s="374" t="s">
        <v>239</v>
      </c>
      <c r="C53" s="31"/>
      <c r="D53" s="31" t="s">
        <v>7</v>
      </c>
      <c r="E53" s="32" t="s">
        <v>232</v>
      </c>
      <c r="F53" s="31" t="s">
        <v>236</v>
      </c>
      <c r="G53" s="31" t="s">
        <v>240</v>
      </c>
      <c r="H53" s="62">
        <v>323.3</v>
      </c>
      <c r="I53" s="62">
        <v>0</v>
      </c>
      <c r="J53" s="62">
        <v>0</v>
      </c>
    </row>
    <row r="54" spans="1:10" ht="75" customHeight="1" hidden="1">
      <c r="A54" s="294"/>
      <c r="B54" s="358" t="s">
        <v>241</v>
      </c>
      <c r="C54" s="296"/>
      <c r="D54" s="296" t="s">
        <v>7</v>
      </c>
      <c r="E54" s="297" t="s">
        <v>232</v>
      </c>
      <c r="F54" s="296" t="s">
        <v>242</v>
      </c>
      <c r="G54" s="296"/>
      <c r="H54" s="302">
        <f>H56</f>
        <v>0</v>
      </c>
      <c r="I54" s="302">
        <f>I56</f>
        <v>0</v>
      </c>
      <c r="J54" s="302">
        <f>J56</f>
        <v>0</v>
      </c>
    </row>
    <row r="55" spans="1:10" ht="15" customHeight="1" hidden="1">
      <c r="A55" s="29"/>
      <c r="B55" s="339" t="s">
        <v>237</v>
      </c>
      <c r="C55" s="31"/>
      <c r="D55" s="31" t="s">
        <v>7</v>
      </c>
      <c r="E55" s="32" t="s">
        <v>232</v>
      </c>
      <c r="F55" s="31" t="s">
        <v>242</v>
      </c>
      <c r="G55" s="31" t="s">
        <v>238</v>
      </c>
      <c r="H55" s="62">
        <f aca="true" t="shared" si="5" ref="H55:J61">H56</f>
        <v>0</v>
      </c>
      <c r="I55" s="62">
        <f t="shared" si="5"/>
        <v>0</v>
      </c>
      <c r="J55" s="62">
        <f t="shared" si="5"/>
        <v>0</v>
      </c>
    </row>
    <row r="56" spans="1:10" ht="15" customHeight="1" hidden="1">
      <c r="A56" s="29"/>
      <c r="B56" s="374" t="s">
        <v>239</v>
      </c>
      <c r="C56" s="31"/>
      <c r="D56" s="31" t="s">
        <v>7</v>
      </c>
      <c r="E56" s="32" t="s">
        <v>232</v>
      </c>
      <c r="F56" s="31" t="s">
        <v>242</v>
      </c>
      <c r="G56" s="31" t="s">
        <v>240</v>
      </c>
      <c r="H56" s="62">
        <f>213+4.4-217.4</f>
        <v>0</v>
      </c>
      <c r="I56" s="62">
        <f>213+4.4-217.4</f>
        <v>0</v>
      </c>
      <c r="J56" s="62">
        <f>213+4.4-217.4</f>
        <v>0</v>
      </c>
    </row>
    <row r="57" spans="1:10" ht="45" customHeight="1">
      <c r="A57" s="294"/>
      <c r="B57" s="358" t="s">
        <v>243</v>
      </c>
      <c r="C57" s="296"/>
      <c r="D57" s="296" t="s">
        <v>7</v>
      </c>
      <c r="E57" s="297" t="s">
        <v>232</v>
      </c>
      <c r="F57" s="296" t="s">
        <v>244</v>
      </c>
      <c r="G57" s="296"/>
      <c r="H57" s="302">
        <f>H59</f>
        <v>27.2</v>
      </c>
      <c r="I57" s="302">
        <f>I59</f>
        <v>0</v>
      </c>
      <c r="J57" s="302">
        <f>J59</f>
        <v>0</v>
      </c>
    </row>
    <row r="58" spans="1:10" ht="15" customHeight="1">
      <c r="A58" s="29"/>
      <c r="B58" s="339" t="s">
        <v>237</v>
      </c>
      <c r="C58" s="31"/>
      <c r="D58" s="31" t="s">
        <v>7</v>
      </c>
      <c r="E58" s="32" t="s">
        <v>232</v>
      </c>
      <c r="F58" s="31" t="s">
        <v>244</v>
      </c>
      <c r="G58" s="31" t="s">
        <v>238</v>
      </c>
      <c r="H58" s="62">
        <f t="shared" si="5"/>
        <v>27.2</v>
      </c>
      <c r="I58" s="62">
        <f t="shared" si="5"/>
        <v>0</v>
      </c>
      <c r="J58" s="62">
        <f t="shared" si="5"/>
        <v>0</v>
      </c>
    </row>
    <row r="59" spans="1:10" ht="15" customHeight="1">
      <c r="A59" s="29"/>
      <c r="B59" s="374" t="s">
        <v>239</v>
      </c>
      <c r="C59" s="31"/>
      <c r="D59" s="31" t="s">
        <v>7</v>
      </c>
      <c r="E59" s="32" t="s">
        <v>232</v>
      </c>
      <c r="F59" s="31" t="s">
        <v>244</v>
      </c>
      <c r="G59" s="31" t="s">
        <v>240</v>
      </c>
      <c r="H59" s="62">
        <v>27.2</v>
      </c>
      <c r="I59" s="62">
        <v>0</v>
      </c>
      <c r="J59" s="62">
        <v>0</v>
      </c>
    </row>
    <row r="60" spans="1:10" ht="45" customHeight="1">
      <c r="A60" s="29"/>
      <c r="B60" s="334" t="s">
        <v>255</v>
      </c>
      <c r="C60" s="32"/>
      <c r="D60" s="32" t="s">
        <v>7</v>
      </c>
      <c r="E60" s="32" t="s">
        <v>232</v>
      </c>
      <c r="F60" s="31" t="s">
        <v>256</v>
      </c>
      <c r="G60" s="31"/>
      <c r="H60" s="61">
        <f t="shared" si="5"/>
        <v>1303.875</v>
      </c>
      <c r="I60" s="61">
        <f t="shared" si="5"/>
        <v>1356.03</v>
      </c>
      <c r="J60" s="61">
        <f t="shared" si="5"/>
        <v>1410.271</v>
      </c>
    </row>
    <row r="61" spans="1:10" ht="15" customHeight="1">
      <c r="A61" s="29"/>
      <c r="B61" s="334" t="s">
        <v>226</v>
      </c>
      <c r="C61" s="31"/>
      <c r="D61" s="31" t="s">
        <v>7</v>
      </c>
      <c r="E61" s="31" t="s">
        <v>232</v>
      </c>
      <c r="F61" s="31" t="s">
        <v>257</v>
      </c>
      <c r="G61" s="31"/>
      <c r="H61" s="61">
        <f t="shared" si="5"/>
        <v>1303.875</v>
      </c>
      <c r="I61" s="61">
        <f t="shared" si="5"/>
        <v>1356.03</v>
      </c>
      <c r="J61" s="61">
        <f t="shared" si="5"/>
        <v>1410.271</v>
      </c>
    </row>
    <row r="62" spans="1:10" ht="15" customHeight="1">
      <c r="A62" s="294"/>
      <c r="B62" s="354" t="s">
        <v>258</v>
      </c>
      <c r="C62" s="296"/>
      <c r="D62" s="297" t="s">
        <v>7</v>
      </c>
      <c r="E62" s="297" t="s">
        <v>232</v>
      </c>
      <c r="F62" s="296" t="s">
        <v>259</v>
      </c>
      <c r="G62" s="296"/>
      <c r="H62" s="298">
        <f>H64</f>
        <v>1303.875</v>
      </c>
      <c r="I62" s="298">
        <f>I64</f>
        <v>1356.03</v>
      </c>
      <c r="J62" s="298">
        <f>J64</f>
        <v>1410.271</v>
      </c>
    </row>
    <row r="63" spans="1:10" ht="60" customHeight="1">
      <c r="A63" s="29"/>
      <c r="B63" s="334" t="s">
        <v>104</v>
      </c>
      <c r="C63" s="31"/>
      <c r="D63" s="32" t="s">
        <v>7</v>
      </c>
      <c r="E63" s="32" t="s">
        <v>232</v>
      </c>
      <c r="F63" s="31" t="s">
        <v>259</v>
      </c>
      <c r="G63" s="31" t="s">
        <v>105</v>
      </c>
      <c r="H63" s="61">
        <f aca="true" t="shared" si="6" ref="H63:J68">H64</f>
        <v>1303.875</v>
      </c>
      <c r="I63" s="61">
        <f t="shared" si="6"/>
        <v>1356.03</v>
      </c>
      <c r="J63" s="61">
        <f t="shared" si="6"/>
        <v>1410.271</v>
      </c>
    </row>
    <row r="64" spans="1:10" ht="30" customHeight="1">
      <c r="A64" s="29"/>
      <c r="B64" s="334" t="s">
        <v>230</v>
      </c>
      <c r="C64" s="32"/>
      <c r="D64" s="32" t="s">
        <v>7</v>
      </c>
      <c r="E64" s="32" t="s">
        <v>232</v>
      </c>
      <c r="F64" s="31" t="s">
        <v>259</v>
      </c>
      <c r="G64" s="31" t="s">
        <v>231</v>
      </c>
      <c r="H64" s="62">
        <v>1303.875</v>
      </c>
      <c r="I64" s="62">
        <v>1356.03</v>
      </c>
      <c r="J64" s="62">
        <v>1410.271</v>
      </c>
    </row>
    <row r="65" spans="1:10" ht="45" customHeight="1">
      <c r="A65" s="23"/>
      <c r="B65" s="370" t="s">
        <v>247</v>
      </c>
      <c r="C65" s="25"/>
      <c r="D65" s="25" t="s">
        <v>7</v>
      </c>
      <c r="E65" s="24" t="s">
        <v>248</v>
      </c>
      <c r="F65" s="25" t="s">
        <v>75</v>
      </c>
      <c r="G65" s="25" t="s">
        <v>75</v>
      </c>
      <c r="H65" s="59">
        <f t="shared" si="6"/>
        <v>257.925</v>
      </c>
      <c r="I65" s="59">
        <f t="shared" si="6"/>
        <v>0</v>
      </c>
      <c r="J65" s="59">
        <f t="shared" si="6"/>
        <v>0</v>
      </c>
    </row>
    <row r="66" spans="1:10" ht="45" customHeight="1">
      <c r="A66" s="247"/>
      <c r="B66" s="371" t="s">
        <v>222</v>
      </c>
      <c r="C66" s="240"/>
      <c r="D66" s="240" t="s">
        <v>7</v>
      </c>
      <c r="E66" s="239" t="s">
        <v>248</v>
      </c>
      <c r="F66" s="239" t="s">
        <v>223</v>
      </c>
      <c r="G66" s="240" t="s">
        <v>75</v>
      </c>
      <c r="H66" s="241">
        <f t="shared" si="6"/>
        <v>257.925</v>
      </c>
      <c r="I66" s="241">
        <f t="shared" si="6"/>
        <v>0</v>
      </c>
      <c r="J66" s="241">
        <f t="shared" si="6"/>
        <v>0</v>
      </c>
    </row>
    <row r="67" spans="1:10" ht="30" customHeight="1">
      <c r="A67" s="29"/>
      <c r="B67" s="334" t="s">
        <v>224</v>
      </c>
      <c r="C67" s="31"/>
      <c r="D67" s="31" t="s">
        <v>7</v>
      </c>
      <c r="E67" s="31" t="s">
        <v>248</v>
      </c>
      <c r="F67" s="31" t="s">
        <v>225</v>
      </c>
      <c r="G67" s="28"/>
      <c r="H67" s="60">
        <f t="shared" si="6"/>
        <v>257.925</v>
      </c>
      <c r="I67" s="60">
        <f t="shared" si="6"/>
        <v>0</v>
      </c>
      <c r="J67" s="60">
        <f t="shared" si="6"/>
        <v>0</v>
      </c>
    </row>
    <row r="68" spans="1:10" ht="15" customHeight="1">
      <c r="A68" s="29"/>
      <c r="B68" s="334" t="s">
        <v>226</v>
      </c>
      <c r="C68" s="31"/>
      <c r="D68" s="31" t="s">
        <v>7</v>
      </c>
      <c r="E68" s="31" t="s">
        <v>248</v>
      </c>
      <c r="F68" s="31" t="s">
        <v>227</v>
      </c>
      <c r="G68" s="28"/>
      <c r="H68" s="60">
        <f t="shared" si="6"/>
        <v>257.925</v>
      </c>
      <c r="I68" s="60">
        <f t="shared" si="6"/>
        <v>0</v>
      </c>
      <c r="J68" s="60">
        <f t="shared" si="6"/>
        <v>0</v>
      </c>
    </row>
    <row r="69" spans="1:10" ht="45" customHeight="1">
      <c r="A69" s="294"/>
      <c r="B69" s="358" t="s">
        <v>245</v>
      </c>
      <c r="C69" s="297"/>
      <c r="D69" s="297" t="s">
        <v>7</v>
      </c>
      <c r="E69" s="296" t="s">
        <v>248</v>
      </c>
      <c r="F69" s="296" t="s">
        <v>246</v>
      </c>
      <c r="G69" s="303" t="s">
        <v>48</v>
      </c>
      <c r="H69" s="298">
        <f>H71</f>
        <v>257.925</v>
      </c>
      <c r="I69" s="298">
        <f>I71</f>
        <v>0</v>
      </c>
      <c r="J69" s="298">
        <f>J71</f>
        <v>0</v>
      </c>
    </row>
    <row r="70" spans="1:10" ht="15" customHeight="1">
      <c r="A70" s="29"/>
      <c r="B70" s="374" t="s">
        <v>237</v>
      </c>
      <c r="C70" s="32"/>
      <c r="D70" s="32" t="s">
        <v>7</v>
      </c>
      <c r="E70" s="31" t="s">
        <v>248</v>
      </c>
      <c r="F70" s="31" t="s">
        <v>246</v>
      </c>
      <c r="G70" s="34">
        <v>500</v>
      </c>
      <c r="H70" s="61">
        <f aca="true" t="shared" si="7" ref="H70:J82">H71</f>
        <v>257.925</v>
      </c>
      <c r="I70" s="61">
        <f t="shared" si="7"/>
        <v>0</v>
      </c>
      <c r="J70" s="61">
        <f t="shared" si="7"/>
        <v>0</v>
      </c>
    </row>
    <row r="71" spans="1:10" ht="15" customHeight="1">
      <c r="A71" s="29"/>
      <c r="B71" s="374" t="s">
        <v>239</v>
      </c>
      <c r="C71" s="32"/>
      <c r="D71" s="32" t="s">
        <v>7</v>
      </c>
      <c r="E71" s="31" t="s">
        <v>248</v>
      </c>
      <c r="F71" s="31" t="s">
        <v>246</v>
      </c>
      <c r="G71" s="35" t="s">
        <v>240</v>
      </c>
      <c r="H71" s="62">
        <v>257.925</v>
      </c>
      <c r="I71" s="62">
        <v>0</v>
      </c>
      <c r="J71" s="62">
        <v>0</v>
      </c>
    </row>
    <row r="72" spans="1:10" ht="15" customHeight="1">
      <c r="A72" s="36"/>
      <c r="B72" s="370" t="s">
        <v>599</v>
      </c>
      <c r="C72" s="25"/>
      <c r="D72" s="25" t="s">
        <v>7</v>
      </c>
      <c r="E72" s="24" t="s">
        <v>601</v>
      </c>
      <c r="F72" s="24"/>
      <c r="G72" s="25"/>
      <c r="H72" s="59">
        <f t="shared" si="7"/>
        <v>850</v>
      </c>
      <c r="I72" s="59">
        <f t="shared" si="7"/>
        <v>0</v>
      </c>
      <c r="J72" s="59">
        <f t="shared" si="7"/>
        <v>0</v>
      </c>
    </row>
    <row r="73" spans="1:10" ht="45" customHeight="1">
      <c r="A73" s="238"/>
      <c r="B73" s="375" t="s">
        <v>597</v>
      </c>
      <c r="C73" s="248"/>
      <c r="D73" s="248" t="s">
        <v>7</v>
      </c>
      <c r="E73" s="248" t="s">
        <v>601</v>
      </c>
      <c r="F73" s="248" t="s">
        <v>274</v>
      </c>
      <c r="G73" s="239"/>
      <c r="H73" s="241">
        <f t="shared" si="7"/>
        <v>850</v>
      </c>
      <c r="I73" s="241">
        <f t="shared" si="7"/>
        <v>0</v>
      </c>
      <c r="J73" s="241">
        <f t="shared" si="7"/>
        <v>0</v>
      </c>
    </row>
    <row r="74" spans="1:10" ht="15" customHeight="1">
      <c r="A74" s="26"/>
      <c r="B74" s="334" t="s">
        <v>226</v>
      </c>
      <c r="C74" s="37"/>
      <c r="D74" s="31" t="s">
        <v>7</v>
      </c>
      <c r="E74" s="31" t="s">
        <v>601</v>
      </c>
      <c r="F74" s="31" t="s">
        <v>275</v>
      </c>
      <c r="G74" s="27"/>
      <c r="H74" s="61">
        <f t="shared" si="7"/>
        <v>850</v>
      </c>
      <c r="I74" s="61">
        <f t="shared" si="7"/>
        <v>0</v>
      </c>
      <c r="J74" s="61">
        <f t="shared" si="7"/>
        <v>0</v>
      </c>
    </row>
    <row r="75" spans="1:10" ht="15" customHeight="1">
      <c r="A75" s="26"/>
      <c r="B75" s="334" t="s">
        <v>226</v>
      </c>
      <c r="C75" s="37"/>
      <c r="D75" s="31" t="s">
        <v>7</v>
      </c>
      <c r="E75" s="31" t="s">
        <v>601</v>
      </c>
      <c r="F75" s="31" t="s">
        <v>276</v>
      </c>
      <c r="G75" s="27"/>
      <c r="H75" s="61">
        <f t="shared" si="7"/>
        <v>850</v>
      </c>
      <c r="I75" s="61">
        <f t="shared" si="7"/>
        <v>0</v>
      </c>
      <c r="J75" s="61">
        <f t="shared" si="7"/>
        <v>0</v>
      </c>
    </row>
    <row r="76" spans="1:10" ht="45" customHeight="1">
      <c r="A76" s="294"/>
      <c r="B76" s="354" t="s">
        <v>598</v>
      </c>
      <c r="C76" s="296"/>
      <c r="D76" s="296" t="s">
        <v>7</v>
      </c>
      <c r="E76" s="296" t="s">
        <v>601</v>
      </c>
      <c r="F76" s="296" t="s">
        <v>600</v>
      </c>
      <c r="G76" s="296"/>
      <c r="H76" s="302">
        <f>H78</f>
        <v>850</v>
      </c>
      <c r="I76" s="302">
        <f>I78</f>
        <v>0</v>
      </c>
      <c r="J76" s="302">
        <f>J78</f>
        <v>0</v>
      </c>
    </row>
    <row r="77" spans="1:10" ht="30" customHeight="1">
      <c r="A77" s="29"/>
      <c r="B77" s="339" t="s">
        <v>69</v>
      </c>
      <c r="C77" s="31"/>
      <c r="D77" s="31" t="s">
        <v>7</v>
      </c>
      <c r="E77" s="31" t="s">
        <v>601</v>
      </c>
      <c r="F77" s="31" t="s">
        <v>600</v>
      </c>
      <c r="G77" s="31" t="s">
        <v>88</v>
      </c>
      <c r="H77" s="62">
        <f>H78</f>
        <v>850</v>
      </c>
      <c r="I77" s="62">
        <f>I78</f>
        <v>0</v>
      </c>
      <c r="J77" s="62">
        <f>J78</f>
        <v>0</v>
      </c>
    </row>
    <row r="78" spans="1:10" ht="30" customHeight="1">
      <c r="A78" s="29"/>
      <c r="B78" s="334" t="s">
        <v>70</v>
      </c>
      <c r="C78" s="31"/>
      <c r="D78" s="31" t="s">
        <v>7</v>
      </c>
      <c r="E78" s="31" t="s">
        <v>601</v>
      </c>
      <c r="F78" s="31" t="s">
        <v>600</v>
      </c>
      <c r="G78" s="31" t="s">
        <v>71</v>
      </c>
      <c r="H78" s="62">
        <v>850</v>
      </c>
      <c r="I78" s="62">
        <v>0</v>
      </c>
      <c r="J78" s="62">
        <v>0</v>
      </c>
    </row>
    <row r="79" spans="1:10" ht="15" customHeight="1">
      <c r="A79" s="36"/>
      <c r="B79" s="370" t="s">
        <v>289</v>
      </c>
      <c r="C79" s="25"/>
      <c r="D79" s="25" t="s">
        <v>7</v>
      </c>
      <c r="E79" s="24" t="s">
        <v>290</v>
      </c>
      <c r="F79" s="24"/>
      <c r="G79" s="25"/>
      <c r="H79" s="59">
        <f t="shared" si="7"/>
        <v>100</v>
      </c>
      <c r="I79" s="59">
        <f t="shared" si="7"/>
        <v>100</v>
      </c>
      <c r="J79" s="59">
        <f t="shared" si="7"/>
        <v>100</v>
      </c>
    </row>
    <row r="80" spans="1:10" ht="45" customHeight="1">
      <c r="A80" s="238"/>
      <c r="B80" s="375" t="s">
        <v>597</v>
      </c>
      <c r="C80" s="248"/>
      <c r="D80" s="248" t="s">
        <v>7</v>
      </c>
      <c r="E80" s="248" t="s">
        <v>290</v>
      </c>
      <c r="F80" s="248" t="s">
        <v>274</v>
      </c>
      <c r="G80" s="239"/>
      <c r="H80" s="241">
        <f t="shared" si="7"/>
        <v>100</v>
      </c>
      <c r="I80" s="241">
        <f t="shared" si="7"/>
        <v>100</v>
      </c>
      <c r="J80" s="241">
        <f t="shared" si="7"/>
        <v>100</v>
      </c>
    </row>
    <row r="81" spans="1:10" ht="15" customHeight="1">
      <c r="A81" s="26"/>
      <c r="B81" s="334" t="s">
        <v>226</v>
      </c>
      <c r="C81" s="37"/>
      <c r="D81" s="31" t="s">
        <v>7</v>
      </c>
      <c r="E81" s="31" t="s">
        <v>290</v>
      </c>
      <c r="F81" s="31" t="s">
        <v>275</v>
      </c>
      <c r="G81" s="27"/>
      <c r="H81" s="61">
        <f t="shared" si="7"/>
        <v>100</v>
      </c>
      <c r="I81" s="61">
        <f t="shared" si="7"/>
        <v>100</v>
      </c>
      <c r="J81" s="61">
        <f t="shared" si="7"/>
        <v>100</v>
      </c>
    </row>
    <row r="82" spans="1:10" ht="15" customHeight="1">
      <c r="A82" s="26"/>
      <c r="B82" s="334" t="s">
        <v>226</v>
      </c>
      <c r="C82" s="37"/>
      <c r="D82" s="31" t="s">
        <v>7</v>
      </c>
      <c r="E82" s="31" t="s">
        <v>290</v>
      </c>
      <c r="F82" s="31" t="s">
        <v>276</v>
      </c>
      <c r="G82" s="27"/>
      <c r="H82" s="61">
        <f t="shared" si="7"/>
        <v>100</v>
      </c>
      <c r="I82" s="61">
        <f t="shared" si="7"/>
        <v>100</v>
      </c>
      <c r="J82" s="61">
        <f t="shared" si="7"/>
        <v>100</v>
      </c>
    </row>
    <row r="83" spans="1:10" ht="45" customHeight="1">
      <c r="A83" s="294"/>
      <c r="B83" s="354" t="s">
        <v>285</v>
      </c>
      <c r="C83" s="296"/>
      <c r="D83" s="296" t="s">
        <v>7</v>
      </c>
      <c r="E83" s="296" t="s">
        <v>290</v>
      </c>
      <c r="F83" s="296" t="s">
        <v>286</v>
      </c>
      <c r="G83" s="296"/>
      <c r="H83" s="302">
        <f>H85</f>
        <v>100</v>
      </c>
      <c r="I83" s="302">
        <f>I85</f>
        <v>100</v>
      </c>
      <c r="J83" s="302">
        <f>J85</f>
        <v>100</v>
      </c>
    </row>
    <row r="84" spans="1:10" ht="15" customHeight="1">
      <c r="A84" s="29"/>
      <c r="B84" s="334" t="s">
        <v>109</v>
      </c>
      <c r="C84" s="31"/>
      <c r="D84" s="31" t="s">
        <v>7</v>
      </c>
      <c r="E84" s="31" t="s">
        <v>290</v>
      </c>
      <c r="F84" s="31" t="s">
        <v>286</v>
      </c>
      <c r="G84" s="31" t="s">
        <v>110</v>
      </c>
      <c r="H84" s="62">
        <f>H85</f>
        <v>100</v>
      </c>
      <c r="I84" s="62">
        <f>I85</f>
        <v>100</v>
      </c>
      <c r="J84" s="62">
        <f>J85</f>
        <v>100</v>
      </c>
    </row>
    <row r="85" spans="1:10" ht="15" customHeight="1">
      <c r="A85" s="29"/>
      <c r="B85" s="334" t="s">
        <v>287</v>
      </c>
      <c r="C85" s="31"/>
      <c r="D85" s="31" t="s">
        <v>7</v>
      </c>
      <c r="E85" s="31" t="s">
        <v>290</v>
      </c>
      <c r="F85" s="31" t="s">
        <v>286</v>
      </c>
      <c r="G85" s="31" t="s">
        <v>288</v>
      </c>
      <c r="H85" s="62">
        <v>100</v>
      </c>
      <c r="I85" s="62">
        <v>100</v>
      </c>
      <c r="J85" s="62">
        <v>100</v>
      </c>
    </row>
    <row r="86" spans="1:10" ht="15" customHeight="1">
      <c r="A86" s="36"/>
      <c r="B86" s="370" t="s">
        <v>200</v>
      </c>
      <c r="C86" s="25"/>
      <c r="D86" s="25" t="s">
        <v>7</v>
      </c>
      <c r="E86" s="38" t="s">
        <v>201</v>
      </c>
      <c r="F86" s="24"/>
      <c r="G86" s="25"/>
      <c r="H86" s="59">
        <f>H87+H97+H103</f>
        <v>1468</v>
      </c>
      <c r="I86" s="59">
        <f>I87+I97+I103</f>
        <v>335</v>
      </c>
      <c r="J86" s="59">
        <f>J87+J97+J103</f>
        <v>330</v>
      </c>
    </row>
    <row r="87" spans="1:10" ht="60" customHeight="1">
      <c r="A87" s="253"/>
      <c r="B87" s="372" t="s">
        <v>574</v>
      </c>
      <c r="C87" s="244"/>
      <c r="D87" s="250" t="s">
        <v>7</v>
      </c>
      <c r="E87" s="251" t="s">
        <v>201</v>
      </c>
      <c r="F87" s="251" t="s">
        <v>74</v>
      </c>
      <c r="G87" s="244"/>
      <c r="H87" s="245">
        <f>H88</f>
        <v>620</v>
      </c>
      <c r="I87" s="245">
        <f>I88</f>
        <v>0</v>
      </c>
      <c r="J87" s="245">
        <f>J88</f>
        <v>0</v>
      </c>
    </row>
    <row r="88" spans="1:10" ht="30" customHeight="1">
      <c r="A88" s="285"/>
      <c r="B88" s="376" t="s">
        <v>582</v>
      </c>
      <c r="C88" s="316"/>
      <c r="D88" s="150" t="s">
        <v>7</v>
      </c>
      <c r="E88" s="150" t="s">
        <v>201</v>
      </c>
      <c r="F88" s="150" t="s">
        <v>94</v>
      </c>
      <c r="G88" s="149"/>
      <c r="H88" s="288">
        <f>H89+H93</f>
        <v>620</v>
      </c>
      <c r="I88" s="288">
        <f>I89+I93</f>
        <v>0</v>
      </c>
      <c r="J88" s="288">
        <f>J89+J93</f>
        <v>0</v>
      </c>
    </row>
    <row r="89" spans="1:10" ht="30" customHeight="1">
      <c r="A89" s="317"/>
      <c r="B89" s="377" t="s">
        <v>203</v>
      </c>
      <c r="C89" s="318"/>
      <c r="D89" s="276" t="s">
        <v>7</v>
      </c>
      <c r="E89" s="276" t="s">
        <v>201</v>
      </c>
      <c r="F89" s="319" t="s">
        <v>96</v>
      </c>
      <c r="G89" s="320"/>
      <c r="H89" s="321">
        <f>H90</f>
        <v>20</v>
      </c>
      <c r="I89" s="321">
        <f aca="true" t="shared" si="8" ref="I89:J91">I90</f>
        <v>0</v>
      </c>
      <c r="J89" s="321">
        <f t="shared" si="8"/>
        <v>0</v>
      </c>
    </row>
    <row r="90" spans="1:10" ht="15" customHeight="1">
      <c r="A90" s="304"/>
      <c r="B90" s="354" t="s">
        <v>205</v>
      </c>
      <c r="C90" s="300"/>
      <c r="D90" s="296" t="s">
        <v>7</v>
      </c>
      <c r="E90" s="296" t="s">
        <v>201</v>
      </c>
      <c r="F90" s="296" t="s">
        <v>583</v>
      </c>
      <c r="G90" s="297"/>
      <c r="H90" s="298">
        <f>H91</f>
        <v>20</v>
      </c>
      <c r="I90" s="298">
        <f t="shared" si="8"/>
        <v>0</v>
      </c>
      <c r="J90" s="298">
        <f t="shared" si="8"/>
        <v>0</v>
      </c>
    </row>
    <row r="91" spans="1:10" ht="30" customHeight="1">
      <c r="A91" s="159"/>
      <c r="B91" s="339" t="s">
        <v>69</v>
      </c>
      <c r="C91" s="156"/>
      <c r="D91" s="31" t="s">
        <v>7</v>
      </c>
      <c r="E91" s="31" t="s">
        <v>201</v>
      </c>
      <c r="F91" s="133" t="s">
        <v>583</v>
      </c>
      <c r="G91" s="157">
        <v>200</v>
      </c>
      <c r="H91" s="158">
        <f>H92</f>
        <v>20</v>
      </c>
      <c r="I91" s="158">
        <f t="shared" si="8"/>
        <v>0</v>
      </c>
      <c r="J91" s="158">
        <f t="shared" si="8"/>
        <v>0</v>
      </c>
    </row>
    <row r="92" spans="1:10" ht="30" customHeight="1">
      <c r="A92" s="159"/>
      <c r="B92" s="334" t="s">
        <v>70</v>
      </c>
      <c r="C92" s="156"/>
      <c r="D92" s="31" t="s">
        <v>7</v>
      </c>
      <c r="E92" s="31" t="s">
        <v>201</v>
      </c>
      <c r="F92" s="133" t="s">
        <v>583</v>
      </c>
      <c r="G92" s="157">
        <v>240</v>
      </c>
      <c r="H92" s="158">
        <v>20</v>
      </c>
      <c r="I92" s="158">
        <v>0</v>
      </c>
      <c r="J92" s="158">
        <v>0</v>
      </c>
    </row>
    <row r="93" spans="1:10" ht="30" customHeight="1">
      <c r="A93" s="317"/>
      <c r="B93" s="377" t="s">
        <v>585</v>
      </c>
      <c r="C93" s="318"/>
      <c r="D93" s="276" t="s">
        <v>7</v>
      </c>
      <c r="E93" s="276" t="s">
        <v>201</v>
      </c>
      <c r="F93" s="319" t="s">
        <v>584</v>
      </c>
      <c r="G93" s="320"/>
      <c r="H93" s="321">
        <f>H94</f>
        <v>600</v>
      </c>
      <c r="I93" s="321">
        <f aca="true" t="shared" si="9" ref="I93:J95">I94</f>
        <v>0</v>
      </c>
      <c r="J93" s="321">
        <f t="shared" si="9"/>
        <v>0</v>
      </c>
    </row>
    <row r="94" spans="1:10" ht="45" customHeight="1">
      <c r="A94" s="304"/>
      <c r="B94" s="354" t="s">
        <v>198</v>
      </c>
      <c r="C94" s="300"/>
      <c r="D94" s="296" t="s">
        <v>7</v>
      </c>
      <c r="E94" s="296" t="s">
        <v>201</v>
      </c>
      <c r="F94" s="296" t="s">
        <v>586</v>
      </c>
      <c r="G94" s="297"/>
      <c r="H94" s="298">
        <f>H95</f>
        <v>600</v>
      </c>
      <c r="I94" s="298">
        <f t="shared" si="9"/>
        <v>0</v>
      </c>
      <c r="J94" s="298">
        <f t="shared" si="9"/>
        <v>0</v>
      </c>
    </row>
    <row r="95" spans="1:10" ht="30" customHeight="1">
      <c r="A95" s="159"/>
      <c r="B95" s="339" t="s">
        <v>69</v>
      </c>
      <c r="C95" s="156"/>
      <c r="D95" s="31" t="s">
        <v>7</v>
      </c>
      <c r="E95" s="31" t="s">
        <v>201</v>
      </c>
      <c r="F95" s="133" t="s">
        <v>586</v>
      </c>
      <c r="G95" s="157">
        <v>200</v>
      </c>
      <c r="H95" s="158">
        <f>H96</f>
        <v>600</v>
      </c>
      <c r="I95" s="158">
        <f t="shared" si="9"/>
        <v>0</v>
      </c>
      <c r="J95" s="158">
        <f t="shared" si="9"/>
        <v>0</v>
      </c>
    </row>
    <row r="96" spans="1:10" ht="30" customHeight="1">
      <c r="A96" s="159"/>
      <c r="B96" s="334" t="s">
        <v>70</v>
      </c>
      <c r="C96" s="156"/>
      <c r="D96" s="31" t="s">
        <v>7</v>
      </c>
      <c r="E96" s="31" t="s">
        <v>201</v>
      </c>
      <c r="F96" s="133" t="s">
        <v>586</v>
      </c>
      <c r="G96" s="157">
        <v>240</v>
      </c>
      <c r="H96" s="158">
        <f>100+500</f>
        <v>600</v>
      </c>
      <c r="I96" s="158">
        <v>0</v>
      </c>
      <c r="J96" s="158">
        <v>0</v>
      </c>
    </row>
    <row r="97" spans="1:10" ht="60" customHeight="1">
      <c r="A97" s="249"/>
      <c r="B97" s="378" t="s">
        <v>559</v>
      </c>
      <c r="C97" s="250"/>
      <c r="D97" s="250" t="s">
        <v>7</v>
      </c>
      <c r="E97" s="251" t="s">
        <v>201</v>
      </c>
      <c r="F97" s="250" t="s">
        <v>193</v>
      </c>
      <c r="G97" s="244"/>
      <c r="H97" s="245">
        <f aca="true" t="shared" si="10" ref="H97:J99">H98</f>
        <v>710</v>
      </c>
      <c r="I97" s="245">
        <f t="shared" si="10"/>
        <v>305</v>
      </c>
      <c r="J97" s="245">
        <f t="shared" si="10"/>
        <v>300</v>
      </c>
    </row>
    <row r="98" spans="1:10" ht="30" customHeight="1">
      <c r="A98" s="285"/>
      <c r="B98" s="376" t="s">
        <v>194</v>
      </c>
      <c r="C98" s="150"/>
      <c r="D98" s="150" t="s">
        <v>7</v>
      </c>
      <c r="E98" s="150" t="s">
        <v>201</v>
      </c>
      <c r="F98" s="286" t="s">
        <v>195</v>
      </c>
      <c r="G98" s="287"/>
      <c r="H98" s="288">
        <f t="shared" si="10"/>
        <v>710</v>
      </c>
      <c r="I98" s="288">
        <f t="shared" si="10"/>
        <v>305</v>
      </c>
      <c r="J98" s="288">
        <f t="shared" si="10"/>
        <v>300</v>
      </c>
    </row>
    <row r="99" spans="1:10" ht="45" customHeight="1">
      <c r="A99" s="275"/>
      <c r="B99" s="373" t="s">
        <v>196</v>
      </c>
      <c r="C99" s="276"/>
      <c r="D99" s="276" t="s">
        <v>7</v>
      </c>
      <c r="E99" s="276" t="s">
        <v>201</v>
      </c>
      <c r="F99" s="277" t="s">
        <v>197</v>
      </c>
      <c r="G99" s="278"/>
      <c r="H99" s="274">
        <f t="shared" si="10"/>
        <v>710</v>
      </c>
      <c r="I99" s="274">
        <f t="shared" si="10"/>
        <v>305</v>
      </c>
      <c r="J99" s="274">
        <f t="shared" si="10"/>
        <v>300</v>
      </c>
    </row>
    <row r="100" spans="1:10" ht="45" customHeight="1">
      <c r="A100" s="304"/>
      <c r="B100" s="358" t="s">
        <v>198</v>
      </c>
      <c r="C100" s="296"/>
      <c r="D100" s="296" t="s">
        <v>7</v>
      </c>
      <c r="E100" s="296" t="s">
        <v>201</v>
      </c>
      <c r="F100" s="305" t="s">
        <v>199</v>
      </c>
      <c r="G100" s="300"/>
      <c r="H100" s="298">
        <f>H102</f>
        <v>710</v>
      </c>
      <c r="I100" s="298">
        <f>I102</f>
        <v>305</v>
      </c>
      <c r="J100" s="298">
        <f>J102</f>
        <v>300</v>
      </c>
    </row>
    <row r="101" spans="1:10" ht="30" customHeight="1">
      <c r="A101" s="39"/>
      <c r="B101" s="339" t="s">
        <v>69</v>
      </c>
      <c r="C101" s="31"/>
      <c r="D101" s="31" t="s">
        <v>7</v>
      </c>
      <c r="E101" s="31" t="s">
        <v>201</v>
      </c>
      <c r="F101" s="35" t="s">
        <v>199</v>
      </c>
      <c r="G101" s="32">
        <v>200</v>
      </c>
      <c r="H101" s="61">
        <f>H102</f>
        <v>710</v>
      </c>
      <c r="I101" s="61">
        <f>I102</f>
        <v>305</v>
      </c>
      <c r="J101" s="61">
        <f>J102</f>
        <v>300</v>
      </c>
    </row>
    <row r="102" spans="1:10" ht="30" customHeight="1">
      <c r="A102" s="39"/>
      <c r="B102" s="334" t="s">
        <v>70</v>
      </c>
      <c r="C102" s="31"/>
      <c r="D102" s="31" t="s">
        <v>7</v>
      </c>
      <c r="E102" s="31" t="s">
        <v>201</v>
      </c>
      <c r="F102" s="35" t="s">
        <v>199</v>
      </c>
      <c r="G102" s="31" t="s">
        <v>71</v>
      </c>
      <c r="H102" s="61">
        <v>710</v>
      </c>
      <c r="I102" s="61">
        <v>305</v>
      </c>
      <c r="J102" s="61">
        <v>300</v>
      </c>
    </row>
    <row r="103" spans="1:10" ht="30" customHeight="1">
      <c r="A103" s="238"/>
      <c r="B103" s="371" t="s">
        <v>260</v>
      </c>
      <c r="C103" s="239"/>
      <c r="D103" s="239" t="s">
        <v>7</v>
      </c>
      <c r="E103" s="239" t="s">
        <v>201</v>
      </c>
      <c r="F103" s="240" t="s">
        <v>261</v>
      </c>
      <c r="G103" s="239"/>
      <c r="H103" s="241">
        <f aca="true" t="shared" si="11" ref="H103:J105">H104</f>
        <v>138</v>
      </c>
      <c r="I103" s="241">
        <f t="shared" si="11"/>
        <v>30</v>
      </c>
      <c r="J103" s="241">
        <f t="shared" si="11"/>
        <v>30</v>
      </c>
    </row>
    <row r="104" spans="1:10" ht="15" customHeight="1">
      <c r="A104" s="26"/>
      <c r="B104" s="334" t="s">
        <v>226</v>
      </c>
      <c r="C104" s="27"/>
      <c r="D104" s="31" t="s">
        <v>7</v>
      </c>
      <c r="E104" s="31" t="s">
        <v>201</v>
      </c>
      <c r="F104" s="32" t="s">
        <v>262</v>
      </c>
      <c r="G104" s="27"/>
      <c r="H104" s="61">
        <f t="shared" si="11"/>
        <v>138</v>
      </c>
      <c r="I104" s="61">
        <f t="shared" si="11"/>
        <v>30</v>
      </c>
      <c r="J104" s="61">
        <f t="shared" si="11"/>
        <v>30</v>
      </c>
    </row>
    <row r="105" spans="1:10" ht="15" customHeight="1">
      <c r="A105" s="26"/>
      <c r="B105" s="334" t="s">
        <v>226</v>
      </c>
      <c r="C105" s="27"/>
      <c r="D105" s="31" t="s">
        <v>7</v>
      </c>
      <c r="E105" s="31" t="s">
        <v>201</v>
      </c>
      <c r="F105" s="32" t="s">
        <v>263</v>
      </c>
      <c r="G105" s="27"/>
      <c r="H105" s="61">
        <f t="shared" si="11"/>
        <v>138</v>
      </c>
      <c r="I105" s="61">
        <f t="shared" si="11"/>
        <v>30</v>
      </c>
      <c r="J105" s="61">
        <f t="shared" si="11"/>
        <v>30</v>
      </c>
    </row>
    <row r="106" spans="1:10" ht="15" customHeight="1">
      <c r="A106" s="294"/>
      <c r="B106" s="354" t="s">
        <v>10</v>
      </c>
      <c r="C106" s="296"/>
      <c r="D106" s="296" t="s">
        <v>7</v>
      </c>
      <c r="E106" s="296" t="s">
        <v>201</v>
      </c>
      <c r="F106" s="296" t="s">
        <v>265</v>
      </c>
      <c r="G106" s="296"/>
      <c r="H106" s="302">
        <f>H108+H111+H110</f>
        <v>138</v>
      </c>
      <c r="I106" s="302">
        <f>I108+I111+I110</f>
        <v>30</v>
      </c>
      <c r="J106" s="302">
        <f>J108+J111+J110</f>
        <v>30</v>
      </c>
    </row>
    <row r="107" spans="1:10" ht="30" customHeight="1">
      <c r="A107" s="29"/>
      <c r="B107" s="334" t="s">
        <v>69</v>
      </c>
      <c r="C107" s="31"/>
      <c r="D107" s="31" t="s">
        <v>7</v>
      </c>
      <c r="E107" s="31" t="s">
        <v>201</v>
      </c>
      <c r="F107" s="31" t="s">
        <v>265</v>
      </c>
      <c r="G107" s="31" t="s">
        <v>88</v>
      </c>
      <c r="H107" s="62">
        <f>H108</f>
        <v>108</v>
      </c>
      <c r="I107" s="62">
        <f>I108</f>
        <v>0</v>
      </c>
      <c r="J107" s="62">
        <f>J108</f>
        <v>0</v>
      </c>
    </row>
    <row r="108" spans="1:10" ht="30" customHeight="1">
      <c r="A108" s="29"/>
      <c r="B108" s="334" t="s">
        <v>70</v>
      </c>
      <c r="C108" s="31"/>
      <c r="D108" s="31" t="s">
        <v>7</v>
      </c>
      <c r="E108" s="31" t="s">
        <v>201</v>
      </c>
      <c r="F108" s="31" t="s">
        <v>265</v>
      </c>
      <c r="G108" s="31" t="s">
        <v>71</v>
      </c>
      <c r="H108" s="62">
        <f>3+105</f>
        <v>108</v>
      </c>
      <c r="I108" s="62">
        <v>0</v>
      </c>
      <c r="J108" s="62">
        <v>0</v>
      </c>
    </row>
    <row r="109" spans="1:10" ht="15" customHeight="1">
      <c r="A109" s="29"/>
      <c r="B109" s="334" t="s">
        <v>109</v>
      </c>
      <c r="C109" s="31"/>
      <c r="D109" s="31" t="s">
        <v>7</v>
      </c>
      <c r="E109" s="31" t="s">
        <v>201</v>
      </c>
      <c r="F109" s="31" t="s">
        <v>265</v>
      </c>
      <c r="G109" s="31" t="s">
        <v>110</v>
      </c>
      <c r="H109" s="62">
        <f>H110+H111</f>
        <v>30</v>
      </c>
      <c r="I109" s="62">
        <f>I110+I111</f>
        <v>30</v>
      </c>
      <c r="J109" s="62">
        <f>J110+J111</f>
        <v>30</v>
      </c>
    </row>
    <row r="110" spans="1:10" ht="15" customHeight="1" hidden="1">
      <c r="A110" s="29"/>
      <c r="B110" s="334" t="s">
        <v>266</v>
      </c>
      <c r="C110" s="31"/>
      <c r="D110" s="31" t="s">
        <v>7</v>
      </c>
      <c r="E110" s="31" t="s">
        <v>201</v>
      </c>
      <c r="F110" s="31" t="s">
        <v>265</v>
      </c>
      <c r="G110" s="31" t="s">
        <v>267</v>
      </c>
      <c r="H110" s="62">
        <v>0</v>
      </c>
      <c r="I110" s="62">
        <v>0</v>
      </c>
      <c r="J110" s="62">
        <v>0</v>
      </c>
    </row>
    <row r="111" spans="1:10" ht="15" customHeight="1">
      <c r="A111" s="29"/>
      <c r="B111" s="334" t="s">
        <v>111</v>
      </c>
      <c r="C111" s="31"/>
      <c r="D111" s="31" t="s">
        <v>7</v>
      </c>
      <c r="E111" s="31" t="s">
        <v>201</v>
      </c>
      <c r="F111" s="31" t="s">
        <v>265</v>
      </c>
      <c r="G111" s="31" t="s">
        <v>112</v>
      </c>
      <c r="H111" s="62">
        <v>30</v>
      </c>
      <c r="I111" s="62">
        <v>30</v>
      </c>
      <c r="J111" s="62">
        <v>30</v>
      </c>
    </row>
    <row r="112" spans="1:10" s="3" customFormat="1" ht="15" customHeight="1">
      <c r="A112" s="20" t="s">
        <v>11</v>
      </c>
      <c r="B112" s="379" t="s">
        <v>12</v>
      </c>
      <c r="C112" s="42"/>
      <c r="D112" s="42" t="s">
        <v>13</v>
      </c>
      <c r="E112" s="42"/>
      <c r="F112" s="42"/>
      <c r="G112" s="42"/>
      <c r="H112" s="66">
        <f aca="true" t="shared" si="12" ref="H112:J116">H113</f>
        <v>492.5</v>
      </c>
      <c r="I112" s="66">
        <f t="shared" si="12"/>
        <v>511.09999999999997</v>
      </c>
      <c r="J112" s="66">
        <f t="shared" si="12"/>
        <v>0</v>
      </c>
    </row>
    <row r="113" spans="1:10" ht="15" customHeight="1">
      <c r="A113" s="23"/>
      <c r="B113" s="370" t="s">
        <v>309</v>
      </c>
      <c r="C113" s="24"/>
      <c r="D113" s="24" t="s">
        <v>13</v>
      </c>
      <c r="E113" s="24" t="s">
        <v>310</v>
      </c>
      <c r="F113" s="24"/>
      <c r="G113" s="24"/>
      <c r="H113" s="59">
        <f t="shared" si="12"/>
        <v>492.5</v>
      </c>
      <c r="I113" s="59">
        <f t="shared" si="12"/>
        <v>511.09999999999997</v>
      </c>
      <c r="J113" s="59">
        <f t="shared" si="12"/>
        <v>0</v>
      </c>
    </row>
    <row r="114" spans="1:10" ht="45" customHeight="1">
      <c r="A114" s="246"/>
      <c r="B114" s="375" t="s">
        <v>597</v>
      </c>
      <c r="C114" s="248"/>
      <c r="D114" s="248" t="s">
        <v>13</v>
      </c>
      <c r="E114" s="239" t="s">
        <v>310</v>
      </c>
      <c r="F114" s="248" t="s">
        <v>274</v>
      </c>
      <c r="G114" s="239"/>
      <c r="H114" s="241">
        <f t="shared" si="12"/>
        <v>492.5</v>
      </c>
      <c r="I114" s="241">
        <f t="shared" si="12"/>
        <v>511.09999999999997</v>
      </c>
      <c r="J114" s="241">
        <f t="shared" si="12"/>
        <v>0</v>
      </c>
    </row>
    <row r="115" spans="1:10" ht="15" customHeight="1">
      <c r="A115" s="43"/>
      <c r="B115" s="334" t="s">
        <v>226</v>
      </c>
      <c r="C115" s="37"/>
      <c r="D115" s="31" t="s">
        <v>13</v>
      </c>
      <c r="E115" s="31" t="s">
        <v>310</v>
      </c>
      <c r="F115" s="31" t="s">
        <v>275</v>
      </c>
      <c r="G115" s="31"/>
      <c r="H115" s="61">
        <f t="shared" si="12"/>
        <v>492.5</v>
      </c>
      <c r="I115" s="61">
        <f t="shared" si="12"/>
        <v>511.09999999999997</v>
      </c>
      <c r="J115" s="61">
        <f t="shared" si="12"/>
        <v>0</v>
      </c>
    </row>
    <row r="116" spans="1:10" ht="15" customHeight="1">
      <c r="A116" s="43"/>
      <c r="B116" s="334" t="s">
        <v>226</v>
      </c>
      <c r="C116" s="37"/>
      <c r="D116" s="31" t="s">
        <v>13</v>
      </c>
      <c r="E116" s="31" t="s">
        <v>310</v>
      </c>
      <c r="F116" s="31" t="s">
        <v>276</v>
      </c>
      <c r="G116" s="31"/>
      <c r="H116" s="61">
        <f t="shared" si="12"/>
        <v>492.5</v>
      </c>
      <c r="I116" s="61">
        <f t="shared" si="12"/>
        <v>511.09999999999997</v>
      </c>
      <c r="J116" s="61">
        <f t="shared" si="12"/>
        <v>0</v>
      </c>
    </row>
    <row r="117" spans="1:10" ht="45" customHeight="1">
      <c r="A117" s="294"/>
      <c r="B117" s="354" t="s">
        <v>307</v>
      </c>
      <c r="C117" s="296"/>
      <c r="D117" s="296" t="s">
        <v>13</v>
      </c>
      <c r="E117" s="296" t="s">
        <v>310</v>
      </c>
      <c r="F117" s="296" t="s">
        <v>308</v>
      </c>
      <c r="G117" s="296"/>
      <c r="H117" s="298">
        <f>H118+H120</f>
        <v>492.5</v>
      </c>
      <c r="I117" s="298">
        <f>I118+I120</f>
        <v>511.09999999999997</v>
      </c>
      <c r="J117" s="298">
        <f>J118+J120</f>
        <v>0</v>
      </c>
    </row>
    <row r="118" spans="1:10" ht="60" customHeight="1">
      <c r="A118" s="29"/>
      <c r="B118" s="334" t="s">
        <v>104</v>
      </c>
      <c r="C118" s="31"/>
      <c r="D118" s="31" t="s">
        <v>13</v>
      </c>
      <c r="E118" s="31" t="s">
        <v>310</v>
      </c>
      <c r="F118" s="31" t="s">
        <v>308</v>
      </c>
      <c r="G118" s="31" t="s">
        <v>105</v>
      </c>
      <c r="H118" s="61">
        <f>H119</f>
        <v>471.751</v>
      </c>
      <c r="I118" s="61">
        <f>I119</f>
        <v>491.381</v>
      </c>
      <c r="J118" s="61">
        <f>J119</f>
        <v>0</v>
      </c>
    </row>
    <row r="119" spans="1:10" ht="30" customHeight="1">
      <c r="A119" s="29"/>
      <c r="B119" s="334" t="s">
        <v>230</v>
      </c>
      <c r="C119" s="31"/>
      <c r="D119" s="31" t="s">
        <v>13</v>
      </c>
      <c r="E119" s="31" t="s">
        <v>310</v>
      </c>
      <c r="F119" s="31" t="s">
        <v>308</v>
      </c>
      <c r="G119" s="31" t="s">
        <v>231</v>
      </c>
      <c r="H119" s="61">
        <f>465.751+6</f>
        <v>471.751</v>
      </c>
      <c r="I119" s="61">
        <f>484.381+7</f>
        <v>491.381</v>
      </c>
      <c r="J119" s="61">
        <v>0</v>
      </c>
    </row>
    <row r="120" spans="1:10" ht="30" customHeight="1">
      <c r="A120" s="29"/>
      <c r="B120" s="334" t="s">
        <v>69</v>
      </c>
      <c r="C120" s="31"/>
      <c r="D120" s="31" t="s">
        <v>13</v>
      </c>
      <c r="E120" s="31" t="s">
        <v>310</v>
      </c>
      <c r="F120" s="31" t="s">
        <v>308</v>
      </c>
      <c r="G120" s="31" t="s">
        <v>88</v>
      </c>
      <c r="H120" s="61">
        <f>H121</f>
        <v>20.749</v>
      </c>
      <c r="I120" s="61">
        <f>I121</f>
        <v>19.719</v>
      </c>
      <c r="J120" s="61">
        <f>J121</f>
        <v>0</v>
      </c>
    </row>
    <row r="121" spans="1:10" ht="30" customHeight="1">
      <c r="A121" s="29"/>
      <c r="B121" s="334" t="s">
        <v>70</v>
      </c>
      <c r="C121" s="31"/>
      <c r="D121" s="31" t="s">
        <v>13</v>
      </c>
      <c r="E121" s="31" t="s">
        <v>310</v>
      </c>
      <c r="F121" s="31" t="s">
        <v>308</v>
      </c>
      <c r="G121" s="31" t="s">
        <v>71</v>
      </c>
      <c r="H121" s="62">
        <f>2+18.749</f>
        <v>20.749</v>
      </c>
      <c r="I121" s="62">
        <f>3+16.719</f>
        <v>19.719</v>
      </c>
      <c r="J121" s="62">
        <v>0</v>
      </c>
    </row>
    <row r="122" spans="1:10" s="3" customFormat="1" ht="30" customHeight="1">
      <c r="A122" s="20" t="s">
        <v>16</v>
      </c>
      <c r="B122" s="369" t="s">
        <v>14</v>
      </c>
      <c r="C122" s="42"/>
      <c r="D122" s="42" t="s">
        <v>15</v>
      </c>
      <c r="E122" s="42"/>
      <c r="F122" s="42"/>
      <c r="G122" s="42"/>
      <c r="H122" s="66">
        <f>H123+H134</f>
        <v>1952</v>
      </c>
      <c r="I122" s="66">
        <f>I123+I134</f>
        <v>952</v>
      </c>
      <c r="J122" s="66">
        <f>J123+J134</f>
        <v>752</v>
      </c>
    </row>
    <row r="123" spans="1:10" ht="30" customHeight="1">
      <c r="A123" s="23"/>
      <c r="B123" s="370" t="s">
        <v>121</v>
      </c>
      <c r="C123" s="24"/>
      <c r="D123" s="24" t="s">
        <v>15</v>
      </c>
      <c r="E123" s="24" t="s">
        <v>122</v>
      </c>
      <c r="F123" s="24"/>
      <c r="G123" s="24"/>
      <c r="H123" s="59">
        <f aca="true" t="shared" si="13" ref="H123:J124">H124</f>
        <v>1740</v>
      </c>
      <c r="I123" s="59">
        <f t="shared" si="13"/>
        <v>740</v>
      </c>
      <c r="J123" s="59">
        <f t="shared" si="13"/>
        <v>540</v>
      </c>
    </row>
    <row r="124" spans="1:10" ht="45" customHeight="1">
      <c r="A124" s="242"/>
      <c r="B124" s="372" t="s">
        <v>596</v>
      </c>
      <c r="C124" s="251"/>
      <c r="D124" s="251" t="s">
        <v>15</v>
      </c>
      <c r="E124" s="251" t="s">
        <v>122</v>
      </c>
      <c r="F124" s="251" t="s">
        <v>114</v>
      </c>
      <c r="G124" s="251" t="s">
        <v>75</v>
      </c>
      <c r="H124" s="245">
        <f t="shared" si="13"/>
        <v>1740</v>
      </c>
      <c r="I124" s="245">
        <f t="shared" si="13"/>
        <v>740</v>
      </c>
      <c r="J124" s="245">
        <f t="shared" si="13"/>
        <v>540</v>
      </c>
    </row>
    <row r="125" spans="1:10" ht="75" customHeight="1">
      <c r="A125" s="289"/>
      <c r="B125" s="376" t="s">
        <v>115</v>
      </c>
      <c r="C125" s="150"/>
      <c r="D125" s="150" t="s">
        <v>15</v>
      </c>
      <c r="E125" s="150" t="s">
        <v>122</v>
      </c>
      <c r="F125" s="150" t="s">
        <v>116</v>
      </c>
      <c r="G125" s="290"/>
      <c r="H125" s="288">
        <f>H126+H130</f>
        <v>1740</v>
      </c>
      <c r="I125" s="288">
        <f>I126+I130</f>
        <v>740</v>
      </c>
      <c r="J125" s="288">
        <f>J126+J130</f>
        <v>540</v>
      </c>
    </row>
    <row r="126" spans="1:10" ht="45" customHeight="1">
      <c r="A126" s="271"/>
      <c r="B126" s="373" t="s">
        <v>117</v>
      </c>
      <c r="C126" s="276"/>
      <c r="D126" s="276" t="s">
        <v>15</v>
      </c>
      <c r="E126" s="276" t="s">
        <v>122</v>
      </c>
      <c r="F126" s="276" t="s">
        <v>118</v>
      </c>
      <c r="G126" s="279"/>
      <c r="H126" s="274">
        <f>H127</f>
        <v>130</v>
      </c>
      <c r="I126" s="274">
        <f>I127</f>
        <v>130</v>
      </c>
      <c r="J126" s="274">
        <f>J127</f>
        <v>130</v>
      </c>
    </row>
    <row r="127" spans="1:10" ht="30" customHeight="1">
      <c r="A127" s="294"/>
      <c r="B127" s="354" t="s">
        <v>119</v>
      </c>
      <c r="C127" s="296"/>
      <c r="D127" s="296" t="s">
        <v>15</v>
      </c>
      <c r="E127" s="296" t="s">
        <v>122</v>
      </c>
      <c r="F127" s="296" t="s">
        <v>120</v>
      </c>
      <c r="G127" s="297"/>
      <c r="H127" s="302">
        <f>H129</f>
        <v>130</v>
      </c>
      <c r="I127" s="302">
        <f>I129</f>
        <v>130</v>
      </c>
      <c r="J127" s="302">
        <f>J129</f>
        <v>130</v>
      </c>
    </row>
    <row r="128" spans="1:10" ht="30" customHeight="1">
      <c r="A128" s="29"/>
      <c r="B128" s="334" t="s">
        <v>69</v>
      </c>
      <c r="C128" s="31"/>
      <c r="D128" s="31" t="s">
        <v>15</v>
      </c>
      <c r="E128" s="31" t="s">
        <v>122</v>
      </c>
      <c r="F128" s="31" t="s">
        <v>120</v>
      </c>
      <c r="G128" s="32">
        <v>200</v>
      </c>
      <c r="H128" s="62">
        <f>H129</f>
        <v>130</v>
      </c>
      <c r="I128" s="62">
        <f>I129</f>
        <v>130</v>
      </c>
      <c r="J128" s="62">
        <f>J129</f>
        <v>130</v>
      </c>
    </row>
    <row r="129" spans="1:10" ht="30" customHeight="1">
      <c r="A129" s="29"/>
      <c r="B129" s="334" t="s">
        <v>70</v>
      </c>
      <c r="C129" s="31"/>
      <c r="D129" s="31" t="s">
        <v>15</v>
      </c>
      <c r="E129" s="31" t="s">
        <v>122</v>
      </c>
      <c r="F129" s="31" t="s">
        <v>120</v>
      </c>
      <c r="G129" s="32">
        <v>240</v>
      </c>
      <c r="H129" s="62">
        <f>30+100</f>
        <v>130</v>
      </c>
      <c r="I129" s="62">
        <f>30+100</f>
        <v>130</v>
      </c>
      <c r="J129" s="62">
        <f>30+100</f>
        <v>130</v>
      </c>
    </row>
    <row r="130" spans="1:10" ht="30" customHeight="1">
      <c r="A130" s="280"/>
      <c r="B130" s="373" t="s">
        <v>123</v>
      </c>
      <c r="C130" s="276"/>
      <c r="D130" s="276" t="s">
        <v>15</v>
      </c>
      <c r="E130" s="276" t="s">
        <v>122</v>
      </c>
      <c r="F130" s="276" t="s">
        <v>124</v>
      </c>
      <c r="G130" s="279"/>
      <c r="H130" s="274">
        <f>H131</f>
        <v>1610</v>
      </c>
      <c r="I130" s="274">
        <f>I131</f>
        <v>610</v>
      </c>
      <c r="J130" s="274">
        <f>J131</f>
        <v>410</v>
      </c>
    </row>
    <row r="131" spans="1:10" ht="15" customHeight="1">
      <c r="A131" s="294"/>
      <c r="B131" s="354" t="s">
        <v>125</v>
      </c>
      <c r="C131" s="296"/>
      <c r="D131" s="296" t="s">
        <v>15</v>
      </c>
      <c r="E131" s="296" t="s">
        <v>122</v>
      </c>
      <c r="F131" s="296" t="s">
        <v>126</v>
      </c>
      <c r="G131" s="297"/>
      <c r="H131" s="302">
        <f>H133</f>
        <v>1610</v>
      </c>
      <c r="I131" s="302">
        <f>I133</f>
        <v>610</v>
      </c>
      <c r="J131" s="302">
        <f>J133</f>
        <v>410</v>
      </c>
    </row>
    <row r="132" spans="1:10" ht="30" customHeight="1">
      <c r="A132" s="29"/>
      <c r="B132" s="334" t="s">
        <v>69</v>
      </c>
      <c r="C132" s="31"/>
      <c r="D132" s="31" t="s">
        <v>15</v>
      </c>
      <c r="E132" s="31" t="s">
        <v>122</v>
      </c>
      <c r="F132" s="31" t="s">
        <v>126</v>
      </c>
      <c r="G132" s="32">
        <v>200</v>
      </c>
      <c r="H132" s="62">
        <f>H133</f>
        <v>1610</v>
      </c>
      <c r="I132" s="62">
        <f>I133</f>
        <v>610</v>
      </c>
      <c r="J132" s="62">
        <f>J133</f>
        <v>410</v>
      </c>
    </row>
    <row r="133" spans="1:10" ht="30" customHeight="1">
      <c r="A133" s="29"/>
      <c r="B133" s="334" t="s">
        <v>70</v>
      </c>
      <c r="C133" s="31"/>
      <c r="D133" s="31" t="s">
        <v>15</v>
      </c>
      <c r="E133" s="31" t="s">
        <v>122</v>
      </c>
      <c r="F133" s="31" t="s">
        <v>126</v>
      </c>
      <c r="G133" s="32">
        <v>240</v>
      </c>
      <c r="H133" s="62">
        <f>10+500+1000+100</f>
        <v>1610</v>
      </c>
      <c r="I133" s="62">
        <f>10+300+200+100</f>
        <v>610</v>
      </c>
      <c r="J133" s="62">
        <f>10+200+100+100</f>
        <v>410</v>
      </c>
    </row>
    <row r="134" spans="1:10" ht="30" customHeight="1">
      <c r="A134" s="45"/>
      <c r="B134" s="380" t="s">
        <v>131</v>
      </c>
      <c r="C134" s="46"/>
      <c r="D134" s="46" t="s">
        <v>15</v>
      </c>
      <c r="E134" s="46" t="s">
        <v>132</v>
      </c>
      <c r="F134" s="46"/>
      <c r="G134" s="47"/>
      <c r="H134" s="67">
        <f>H136+H141</f>
        <v>212</v>
      </c>
      <c r="I134" s="67">
        <f>I136+I141</f>
        <v>212</v>
      </c>
      <c r="J134" s="67">
        <f>J136+J141</f>
        <v>212</v>
      </c>
    </row>
    <row r="135" spans="1:10" ht="45" customHeight="1">
      <c r="A135" s="242"/>
      <c r="B135" s="372" t="s">
        <v>596</v>
      </c>
      <c r="C135" s="251"/>
      <c r="D135" s="251" t="s">
        <v>15</v>
      </c>
      <c r="E135" s="251" t="s">
        <v>132</v>
      </c>
      <c r="F135" s="251" t="s">
        <v>114</v>
      </c>
      <c r="G135" s="251" t="s">
        <v>75</v>
      </c>
      <c r="H135" s="245">
        <f aca="true" t="shared" si="14" ref="H135:J137">H136</f>
        <v>210</v>
      </c>
      <c r="I135" s="245">
        <f t="shared" si="14"/>
        <v>210</v>
      </c>
      <c r="J135" s="245">
        <f t="shared" si="14"/>
        <v>210</v>
      </c>
    </row>
    <row r="136" spans="1:10" ht="75" customHeight="1">
      <c r="A136" s="291"/>
      <c r="B136" s="376" t="s">
        <v>127</v>
      </c>
      <c r="C136" s="150"/>
      <c r="D136" s="150" t="s">
        <v>15</v>
      </c>
      <c r="E136" s="150" t="s">
        <v>132</v>
      </c>
      <c r="F136" s="150" t="s">
        <v>128</v>
      </c>
      <c r="G136" s="149"/>
      <c r="H136" s="292">
        <f t="shared" si="14"/>
        <v>210</v>
      </c>
      <c r="I136" s="292">
        <f t="shared" si="14"/>
        <v>210</v>
      </c>
      <c r="J136" s="292">
        <f t="shared" si="14"/>
        <v>210</v>
      </c>
    </row>
    <row r="137" spans="1:10" ht="60" customHeight="1">
      <c r="A137" s="280"/>
      <c r="B137" s="360" t="s">
        <v>133</v>
      </c>
      <c r="C137" s="276"/>
      <c r="D137" s="276" t="s">
        <v>15</v>
      </c>
      <c r="E137" s="276" t="s">
        <v>132</v>
      </c>
      <c r="F137" s="276" t="s">
        <v>613</v>
      </c>
      <c r="G137" s="273"/>
      <c r="H137" s="281">
        <f t="shared" si="14"/>
        <v>210</v>
      </c>
      <c r="I137" s="281">
        <f t="shared" si="14"/>
        <v>210</v>
      </c>
      <c r="J137" s="281">
        <f t="shared" si="14"/>
        <v>210</v>
      </c>
    </row>
    <row r="138" spans="1:10" ht="30" customHeight="1">
      <c r="A138" s="294"/>
      <c r="B138" s="361" t="s">
        <v>614</v>
      </c>
      <c r="C138" s="296"/>
      <c r="D138" s="296" t="s">
        <v>15</v>
      </c>
      <c r="E138" s="296" t="s">
        <v>132</v>
      </c>
      <c r="F138" s="296" t="s">
        <v>612</v>
      </c>
      <c r="G138" s="297"/>
      <c r="H138" s="302">
        <f>H140</f>
        <v>210</v>
      </c>
      <c r="I138" s="302">
        <f>I140</f>
        <v>210</v>
      </c>
      <c r="J138" s="302">
        <f>J140</f>
        <v>210</v>
      </c>
    </row>
    <row r="139" spans="1:10" ht="30" customHeight="1">
      <c r="A139" s="29"/>
      <c r="B139" s="341" t="s">
        <v>69</v>
      </c>
      <c r="C139" s="31"/>
      <c r="D139" s="31" t="s">
        <v>15</v>
      </c>
      <c r="E139" s="31" t="s">
        <v>132</v>
      </c>
      <c r="F139" s="31" t="s">
        <v>612</v>
      </c>
      <c r="G139" s="32">
        <v>200</v>
      </c>
      <c r="H139" s="62">
        <f>H140</f>
        <v>210</v>
      </c>
      <c r="I139" s="62">
        <f>I140</f>
        <v>210</v>
      </c>
      <c r="J139" s="62">
        <f>J140</f>
        <v>210</v>
      </c>
    </row>
    <row r="140" spans="1:10" ht="30" customHeight="1">
      <c r="A140" s="29"/>
      <c r="B140" s="334" t="s">
        <v>70</v>
      </c>
      <c r="C140" s="31"/>
      <c r="D140" s="31" t="s">
        <v>15</v>
      </c>
      <c r="E140" s="31" t="s">
        <v>132</v>
      </c>
      <c r="F140" s="31" t="s">
        <v>612</v>
      </c>
      <c r="G140" s="32">
        <v>240</v>
      </c>
      <c r="H140" s="62">
        <f>10+200</f>
        <v>210</v>
      </c>
      <c r="I140" s="62">
        <f>10+200</f>
        <v>210</v>
      </c>
      <c r="J140" s="62">
        <f>10+200</f>
        <v>210</v>
      </c>
    </row>
    <row r="141" spans="1:10" ht="45" customHeight="1">
      <c r="A141" s="252"/>
      <c r="B141" s="371" t="s">
        <v>222</v>
      </c>
      <c r="C141" s="239"/>
      <c r="D141" s="239" t="s">
        <v>15</v>
      </c>
      <c r="E141" s="239" t="s">
        <v>132</v>
      </c>
      <c r="F141" s="240" t="s">
        <v>223</v>
      </c>
      <c r="G141" s="239"/>
      <c r="H141" s="241">
        <f aca="true" t="shared" si="15" ref="H141:J143">H142</f>
        <v>2</v>
      </c>
      <c r="I141" s="241">
        <f t="shared" si="15"/>
        <v>2</v>
      </c>
      <c r="J141" s="241">
        <f t="shared" si="15"/>
        <v>2</v>
      </c>
    </row>
    <row r="142" spans="1:10" ht="30" customHeight="1">
      <c r="A142" s="39"/>
      <c r="B142" s="334" t="s">
        <v>224</v>
      </c>
      <c r="C142" s="31"/>
      <c r="D142" s="31" t="s">
        <v>15</v>
      </c>
      <c r="E142" s="31" t="s">
        <v>132</v>
      </c>
      <c r="F142" s="31" t="s">
        <v>225</v>
      </c>
      <c r="G142" s="27"/>
      <c r="H142" s="61">
        <f t="shared" si="15"/>
        <v>2</v>
      </c>
      <c r="I142" s="61">
        <f t="shared" si="15"/>
        <v>2</v>
      </c>
      <c r="J142" s="61">
        <f t="shared" si="15"/>
        <v>2</v>
      </c>
    </row>
    <row r="143" spans="1:10" ht="15" customHeight="1">
      <c r="A143" s="39"/>
      <c r="B143" s="334" t="s">
        <v>226</v>
      </c>
      <c r="C143" s="31"/>
      <c r="D143" s="31" t="s">
        <v>15</v>
      </c>
      <c r="E143" s="31" t="s">
        <v>132</v>
      </c>
      <c r="F143" s="31" t="s">
        <v>227</v>
      </c>
      <c r="G143" s="27"/>
      <c r="H143" s="61">
        <f t="shared" si="15"/>
        <v>2</v>
      </c>
      <c r="I143" s="61">
        <f t="shared" si="15"/>
        <v>2</v>
      </c>
      <c r="J143" s="61">
        <f t="shared" si="15"/>
        <v>2</v>
      </c>
    </row>
    <row r="144" spans="1:10" ht="60" customHeight="1">
      <c r="A144" s="304"/>
      <c r="B144" s="354" t="s">
        <v>417</v>
      </c>
      <c r="C144" s="297"/>
      <c r="D144" s="296" t="s">
        <v>15</v>
      </c>
      <c r="E144" s="296" t="s">
        <v>132</v>
      </c>
      <c r="F144" s="297" t="s">
        <v>249</v>
      </c>
      <c r="G144" s="297" t="s">
        <v>48</v>
      </c>
      <c r="H144" s="298">
        <f>H146</f>
        <v>2</v>
      </c>
      <c r="I144" s="298">
        <f>I146</f>
        <v>2</v>
      </c>
      <c r="J144" s="298">
        <f>J146</f>
        <v>2</v>
      </c>
    </row>
    <row r="145" spans="1:10" ht="30" customHeight="1">
      <c r="A145" s="39"/>
      <c r="B145" s="334" t="s">
        <v>69</v>
      </c>
      <c r="C145" s="32"/>
      <c r="D145" s="31" t="s">
        <v>15</v>
      </c>
      <c r="E145" s="31" t="s">
        <v>132</v>
      </c>
      <c r="F145" s="32" t="s">
        <v>249</v>
      </c>
      <c r="G145" s="32">
        <v>200</v>
      </c>
      <c r="H145" s="61">
        <f>H146</f>
        <v>2</v>
      </c>
      <c r="I145" s="61">
        <f>I146</f>
        <v>2</v>
      </c>
      <c r="J145" s="61">
        <f>J146</f>
        <v>2</v>
      </c>
    </row>
    <row r="146" spans="1:10" ht="30" customHeight="1">
      <c r="A146" s="39"/>
      <c r="B146" s="334" t="s">
        <v>70</v>
      </c>
      <c r="C146" s="32"/>
      <c r="D146" s="31" t="s">
        <v>15</v>
      </c>
      <c r="E146" s="31" t="s">
        <v>132</v>
      </c>
      <c r="F146" s="32" t="s">
        <v>249</v>
      </c>
      <c r="G146" s="35" t="s">
        <v>71</v>
      </c>
      <c r="H146" s="61">
        <v>2</v>
      </c>
      <c r="I146" s="61">
        <v>2</v>
      </c>
      <c r="J146" s="61">
        <v>2</v>
      </c>
    </row>
    <row r="147" spans="1:10" s="3" customFormat="1" ht="15" customHeight="1">
      <c r="A147" s="20" t="s">
        <v>19</v>
      </c>
      <c r="B147" s="369" t="s">
        <v>17</v>
      </c>
      <c r="C147" s="42"/>
      <c r="D147" s="42" t="s">
        <v>18</v>
      </c>
      <c r="E147" s="42" t="s">
        <v>48</v>
      </c>
      <c r="F147" s="42" t="s">
        <v>48</v>
      </c>
      <c r="G147" s="42" t="s">
        <v>48</v>
      </c>
      <c r="H147" s="66">
        <f>H148+H168</f>
        <v>8921.4</v>
      </c>
      <c r="I147" s="66">
        <f>I148+I168</f>
        <v>2871.4</v>
      </c>
      <c r="J147" s="66">
        <f>J148+J168</f>
        <v>2671.4</v>
      </c>
    </row>
    <row r="148" spans="1:10" ht="15" customHeight="1">
      <c r="A148" s="23"/>
      <c r="B148" s="370" t="s">
        <v>145</v>
      </c>
      <c r="C148" s="24"/>
      <c r="D148" s="24" t="s">
        <v>18</v>
      </c>
      <c r="E148" s="24" t="s">
        <v>146</v>
      </c>
      <c r="F148" s="24" t="s">
        <v>48</v>
      </c>
      <c r="G148" s="24" t="s">
        <v>48</v>
      </c>
      <c r="H148" s="59">
        <f>H149+H163</f>
        <v>8641.4</v>
      </c>
      <c r="I148" s="59">
        <f>I149+I163</f>
        <v>2691.4</v>
      </c>
      <c r="J148" s="59">
        <f>J149+J163</f>
        <v>2491.4</v>
      </c>
    </row>
    <row r="149" spans="1:11" s="4" customFormat="1" ht="45" customHeight="1">
      <c r="A149" s="253"/>
      <c r="B149" s="372" t="s">
        <v>560</v>
      </c>
      <c r="C149" s="251"/>
      <c r="D149" s="251" t="s">
        <v>18</v>
      </c>
      <c r="E149" s="251" t="s">
        <v>146</v>
      </c>
      <c r="F149" s="251" t="s">
        <v>140</v>
      </c>
      <c r="G149" s="251"/>
      <c r="H149" s="245">
        <f>H150</f>
        <v>5691.4</v>
      </c>
      <c r="I149" s="245">
        <f>I150</f>
        <v>2691.4</v>
      </c>
      <c r="J149" s="245">
        <f>J150</f>
        <v>2491.4</v>
      </c>
      <c r="K149" s="68"/>
    </row>
    <row r="150" spans="1:11" ht="75" customHeight="1">
      <c r="A150" s="280"/>
      <c r="B150" s="373" t="s">
        <v>141</v>
      </c>
      <c r="C150" s="276"/>
      <c r="D150" s="276" t="s">
        <v>18</v>
      </c>
      <c r="E150" s="276" t="s">
        <v>146</v>
      </c>
      <c r="F150" s="276" t="s">
        <v>142</v>
      </c>
      <c r="G150" s="276"/>
      <c r="H150" s="281">
        <f>H151+H154+H160+H157</f>
        <v>5691.4</v>
      </c>
      <c r="I150" s="281">
        <f>I151+I154+I160+I157</f>
        <v>2691.4</v>
      </c>
      <c r="J150" s="281">
        <f>J151+J154+J160+J157</f>
        <v>2491.4</v>
      </c>
      <c r="K150" s="69"/>
    </row>
    <row r="151" spans="1:11" ht="30" customHeight="1">
      <c r="A151" s="294"/>
      <c r="B151" s="354" t="s">
        <v>143</v>
      </c>
      <c r="C151" s="296"/>
      <c r="D151" s="296" t="s">
        <v>18</v>
      </c>
      <c r="E151" s="296" t="s">
        <v>146</v>
      </c>
      <c r="F151" s="296" t="s">
        <v>144</v>
      </c>
      <c r="G151" s="296"/>
      <c r="H151" s="302">
        <f>H153</f>
        <v>1100</v>
      </c>
      <c r="I151" s="302">
        <f>I153</f>
        <v>700</v>
      </c>
      <c r="J151" s="302">
        <f>J153</f>
        <v>500</v>
      </c>
      <c r="K151" s="69"/>
    </row>
    <row r="152" spans="1:11" ht="30" customHeight="1">
      <c r="A152" s="29"/>
      <c r="B152" s="334" t="s">
        <v>69</v>
      </c>
      <c r="C152" s="31"/>
      <c r="D152" s="31" t="s">
        <v>18</v>
      </c>
      <c r="E152" s="31" t="s">
        <v>146</v>
      </c>
      <c r="F152" s="31" t="s">
        <v>144</v>
      </c>
      <c r="G152" s="31" t="s">
        <v>88</v>
      </c>
      <c r="H152" s="62">
        <f>H153</f>
        <v>1100</v>
      </c>
      <c r="I152" s="62">
        <f>I153</f>
        <v>700</v>
      </c>
      <c r="J152" s="62">
        <f>J153</f>
        <v>500</v>
      </c>
      <c r="K152" s="69"/>
    </row>
    <row r="153" spans="1:11" ht="30" customHeight="1">
      <c r="A153" s="29"/>
      <c r="B153" s="334" t="s">
        <v>70</v>
      </c>
      <c r="C153" s="31"/>
      <c r="D153" s="31" t="s">
        <v>18</v>
      </c>
      <c r="E153" s="31" t="s">
        <v>146</v>
      </c>
      <c r="F153" s="31" t="s">
        <v>144</v>
      </c>
      <c r="G153" s="31" t="s">
        <v>71</v>
      </c>
      <c r="H153" s="62">
        <f>700+100+200+100</f>
        <v>1100</v>
      </c>
      <c r="I153" s="62">
        <f>700</f>
        <v>700</v>
      </c>
      <c r="J153" s="62">
        <f>500</f>
        <v>500</v>
      </c>
      <c r="K153" s="69"/>
    </row>
    <row r="154" spans="1:11" ht="30" customHeight="1">
      <c r="A154" s="294"/>
      <c r="B154" s="354" t="s">
        <v>147</v>
      </c>
      <c r="C154" s="296"/>
      <c r="D154" s="296" t="s">
        <v>18</v>
      </c>
      <c r="E154" s="296" t="s">
        <v>146</v>
      </c>
      <c r="F154" s="296" t="s">
        <v>148</v>
      </c>
      <c r="G154" s="296"/>
      <c r="H154" s="302">
        <f>H156</f>
        <v>1900</v>
      </c>
      <c r="I154" s="302">
        <f>I156</f>
        <v>0</v>
      </c>
      <c r="J154" s="302">
        <f>J156</f>
        <v>0</v>
      </c>
      <c r="K154" s="69"/>
    </row>
    <row r="155" spans="1:11" ht="30" customHeight="1">
      <c r="A155" s="29"/>
      <c r="B155" s="334" t="s">
        <v>69</v>
      </c>
      <c r="C155" s="31"/>
      <c r="D155" s="31" t="s">
        <v>18</v>
      </c>
      <c r="E155" s="31" t="s">
        <v>146</v>
      </c>
      <c r="F155" s="31" t="s">
        <v>148</v>
      </c>
      <c r="G155" s="31" t="s">
        <v>88</v>
      </c>
      <c r="H155" s="62">
        <f>H156</f>
        <v>1900</v>
      </c>
      <c r="I155" s="62">
        <f>I156</f>
        <v>0</v>
      </c>
      <c r="J155" s="62">
        <f>J156</f>
        <v>0</v>
      </c>
      <c r="K155" s="69"/>
    </row>
    <row r="156" spans="1:11" ht="30" customHeight="1">
      <c r="A156" s="29"/>
      <c r="B156" s="334" t="s">
        <v>70</v>
      </c>
      <c r="C156" s="31"/>
      <c r="D156" s="31" t="s">
        <v>18</v>
      </c>
      <c r="E156" s="31" t="s">
        <v>146</v>
      </c>
      <c r="F156" s="31" t="s">
        <v>148</v>
      </c>
      <c r="G156" s="31" t="s">
        <v>71</v>
      </c>
      <c r="H156" s="62">
        <f>800+200+200+200+500</f>
        <v>1900</v>
      </c>
      <c r="I156" s="62">
        <v>0</v>
      </c>
      <c r="J156" s="62">
        <v>0</v>
      </c>
      <c r="K156" s="69"/>
    </row>
    <row r="157" spans="1:11" ht="45" customHeight="1" hidden="1">
      <c r="A157" s="294"/>
      <c r="B157" s="354" t="s">
        <v>149</v>
      </c>
      <c r="C157" s="296"/>
      <c r="D157" s="296" t="s">
        <v>18</v>
      </c>
      <c r="E157" s="296" t="s">
        <v>146</v>
      </c>
      <c r="F157" s="296" t="s">
        <v>150</v>
      </c>
      <c r="G157" s="296"/>
      <c r="H157" s="302">
        <f>H159</f>
        <v>0</v>
      </c>
      <c r="I157" s="302">
        <f>I159</f>
        <v>0</v>
      </c>
      <c r="J157" s="302">
        <f>J159</f>
        <v>0</v>
      </c>
      <c r="K157" s="69"/>
    </row>
    <row r="158" spans="1:11" ht="30" customHeight="1" hidden="1">
      <c r="A158" s="29"/>
      <c r="B158" s="334" t="s">
        <v>69</v>
      </c>
      <c r="C158" s="31"/>
      <c r="D158" s="31" t="s">
        <v>18</v>
      </c>
      <c r="E158" s="31" t="s">
        <v>146</v>
      </c>
      <c r="F158" s="31" t="s">
        <v>150</v>
      </c>
      <c r="G158" s="31" t="s">
        <v>88</v>
      </c>
      <c r="H158" s="62">
        <f>H159</f>
        <v>0</v>
      </c>
      <c r="I158" s="62">
        <f>I159</f>
        <v>0</v>
      </c>
      <c r="J158" s="62">
        <f>J159</f>
        <v>0</v>
      </c>
      <c r="K158" s="69"/>
    </row>
    <row r="159" spans="1:11" ht="30" customHeight="1" hidden="1">
      <c r="A159" s="29"/>
      <c r="B159" s="334" t="s">
        <v>70</v>
      </c>
      <c r="C159" s="31"/>
      <c r="D159" s="31" t="s">
        <v>18</v>
      </c>
      <c r="E159" s="31" t="s">
        <v>146</v>
      </c>
      <c r="F159" s="31" t="s">
        <v>150</v>
      </c>
      <c r="G159" s="31" t="s">
        <v>71</v>
      </c>
      <c r="H159" s="62">
        <v>0</v>
      </c>
      <c r="I159" s="62">
        <v>0</v>
      </c>
      <c r="J159" s="62">
        <v>0</v>
      </c>
      <c r="K159" s="69"/>
    </row>
    <row r="160" spans="1:11" ht="30" customHeight="1">
      <c r="A160" s="294"/>
      <c r="B160" s="354" t="s">
        <v>615</v>
      </c>
      <c r="C160" s="296"/>
      <c r="D160" s="296" t="s">
        <v>18</v>
      </c>
      <c r="E160" s="296" t="s">
        <v>146</v>
      </c>
      <c r="F160" s="296" t="s">
        <v>564</v>
      </c>
      <c r="G160" s="296"/>
      <c r="H160" s="302">
        <f aca="true" t="shared" si="16" ref="H160:J161">H161</f>
        <v>2691.4</v>
      </c>
      <c r="I160" s="302">
        <f t="shared" si="16"/>
        <v>1991.4</v>
      </c>
      <c r="J160" s="302">
        <f t="shared" si="16"/>
        <v>1991.4</v>
      </c>
      <c r="K160" s="69"/>
    </row>
    <row r="161" spans="1:11" ht="30" customHeight="1">
      <c r="A161" s="29"/>
      <c r="B161" s="334" t="s">
        <v>69</v>
      </c>
      <c r="C161" s="31"/>
      <c r="D161" s="31" t="s">
        <v>18</v>
      </c>
      <c r="E161" s="31" t="s">
        <v>146</v>
      </c>
      <c r="F161" s="31" t="s">
        <v>564</v>
      </c>
      <c r="G161" s="31" t="s">
        <v>88</v>
      </c>
      <c r="H161" s="62">
        <f t="shared" si="16"/>
        <v>2691.4</v>
      </c>
      <c r="I161" s="62">
        <f t="shared" si="16"/>
        <v>1991.4</v>
      </c>
      <c r="J161" s="62">
        <f t="shared" si="16"/>
        <v>1991.4</v>
      </c>
      <c r="K161" s="69"/>
    </row>
    <row r="162" spans="1:11" ht="30" customHeight="1">
      <c r="A162" s="29"/>
      <c r="B162" s="334" t="s">
        <v>70</v>
      </c>
      <c r="C162" s="31"/>
      <c r="D162" s="31" t="s">
        <v>18</v>
      </c>
      <c r="E162" s="31" t="s">
        <v>146</v>
      </c>
      <c r="F162" s="31" t="s">
        <v>564</v>
      </c>
      <c r="G162" s="31" t="s">
        <v>71</v>
      </c>
      <c r="H162" s="62">
        <f>1991.4+700</f>
        <v>2691.4</v>
      </c>
      <c r="I162" s="62">
        <v>1991.4</v>
      </c>
      <c r="J162" s="62">
        <v>1991.4</v>
      </c>
      <c r="K162" s="69"/>
    </row>
    <row r="163" spans="1:11" ht="45" customHeight="1">
      <c r="A163" s="266"/>
      <c r="B163" s="372" t="s">
        <v>590</v>
      </c>
      <c r="C163" s="251"/>
      <c r="D163" s="251" t="s">
        <v>18</v>
      </c>
      <c r="E163" s="251" t="s">
        <v>146</v>
      </c>
      <c r="F163" s="251" t="s">
        <v>587</v>
      </c>
      <c r="G163" s="251"/>
      <c r="H163" s="260">
        <f aca="true" t="shared" si="17" ref="H163:J164">H164</f>
        <v>2950</v>
      </c>
      <c r="I163" s="260">
        <f t="shared" si="17"/>
        <v>0</v>
      </c>
      <c r="J163" s="260">
        <f t="shared" si="17"/>
        <v>0</v>
      </c>
      <c r="K163" s="69"/>
    </row>
    <row r="164" spans="1:11" ht="30" customHeight="1">
      <c r="A164" s="280"/>
      <c r="B164" s="373" t="s">
        <v>589</v>
      </c>
      <c r="C164" s="276"/>
      <c r="D164" s="276" t="s">
        <v>18</v>
      </c>
      <c r="E164" s="276" t="s">
        <v>146</v>
      </c>
      <c r="F164" s="276" t="s">
        <v>588</v>
      </c>
      <c r="G164" s="276"/>
      <c r="H164" s="281">
        <f t="shared" si="17"/>
        <v>2950</v>
      </c>
      <c r="I164" s="281">
        <f t="shared" si="17"/>
        <v>0</v>
      </c>
      <c r="J164" s="281">
        <f t="shared" si="17"/>
        <v>0</v>
      </c>
      <c r="K164" s="69"/>
    </row>
    <row r="165" spans="1:11" ht="45" customHeight="1">
      <c r="A165" s="294"/>
      <c r="B165" s="354" t="s">
        <v>149</v>
      </c>
      <c r="C165" s="296"/>
      <c r="D165" s="296" t="s">
        <v>18</v>
      </c>
      <c r="E165" s="296" t="s">
        <v>146</v>
      </c>
      <c r="F165" s="296" t="s">
        <v>606</v>
      </c>
      <c r="G165" s="296"/>
      <c r="H165" s="302">
        <f>H167</f>
        <v>2950</v>
      </c>
      <c r="I165" s="302">
        <f>I167</f>
        <v>0</v>
      </c>
      <c r="J165" s="302">
        <f>J167</f>
        <v>0</v>
      </c>
      <c r="K165" s="69"/>
    </row>
    <row r="166" spans="1:11" ht="30" customHeight="1">
      <c r="A166" s="29"/>
      <c r="B166" s="334" t="s">
        <v>69</v>
      </c>
      <c r="C166" s="31"/>
      <c r="D166" s="31" t="s">
        <v>18</v>
      </c>
      <c r="E166" s="31" t="s">
        <v>146</v>
      </c>
      <c r="F166" s="31" t="s">
        <v>606</v>
      </c>
      <c r="G166" s="31" t="s">
        <v>88</v>
      </c>
      <c r="H166" s="62">
        <f>H167</f>
        <v>2950</v>
      </c>
      <c r="I166" s="62">
        <f>I167</f>
        <v>0</v>
      </c>
      <c r="J166" s="62">
        <f>J167</f>
        <v>0</v>
      </c>
      <c r="K166" s="69"/>
    </row>
    <row r="167" spans="1:11" ht="30" customHeight="1">
      <c r="A167" s="29"/>
      <c r="B167" s="334" t="s">
        <v>70</v>
      </c>
      <c r="C167" s="31"/>
      <c r="D167" s="31" t="s">
        <v>18</v>
      </c>
      <c r="E167" s="31" t="s">
        <v>146</v>
      </c>
      <c r="F167" s="31" t="s">
        <v>606</v>
      </c>
      <c r="G167" s="31" t="s">
        <v>71</v>
      </c>
      <c r="H167" s="62">
        <f>2800+150</f>
        <v>2950</v>
      </c>
      <c r="I167" s="62">
        <v>0</v>
      </c>
      <c r="J167" s="62">
        <v>0</v>
      </c>
      <c r="K167" s="69"/>
    </row>
    <row r="168" spans="1:10" ht="15" customHeight="1">
      <c r="A168" s="23"/>
      <c r="B168" s="370" t="s">
        <v>189</v>
      </c>
      <c r="C168" s="24"/>
      <c r="D168" s="24" t="s">
        <v>18</v>
      </c>
      <c r="E168" s="24" t="s">
        <v>190</v>
      </c>
      <c r="F168" s="24" t="s">
        <v>48</v>
      </c>
      <c r="G168" s="24" t="s">
        <v>48</v>
      </c>
      <c r="H168" s="59">
        <f>H169+H177</f>
        <v>280</v>
      </c>
      <c r="I168" s="59">
        <f>I169+I177</f>
        <v>180</v>
      </c>
      <c r="J168" s="59">
        <f>J169+J177</f>
        <v>180</v>
      </c>
    </row>
    <row r="169" spans="1:11" s="4" customFormat="1" ht="45" customHeight="1" hidden="1">
      <c r="A169" s="253"/>
      <c r="B169" s="372" t="s">
        <v>130</v>
      </c>
      <c r="C169" s="251"/>
      <c r="D169" s="251" t="s">
        <v>18</v>
      </c>
      <c r="E169" s="251" t="s">
        <v>190</v>
      </c>
      <c r="F169" s="251" t="s">
        <v>185</v>
      </c>
      <c r="G169" s="251"/>
      <c r="H169" s="245">
        <f>H170</f>
        <v>0</v>
      </c>
      <c r="I169" s="245">
        <f>I170</f>
        <v>0</v>
      </c>
      <c r="J169" s="245">
        <f>J170</f>
        <v>0</v>
      </c>
      <c r="K169" s="68"/>
    </row>
    <row r="170" spans="1:11" s="4" customFormat="1" ht="30" customHeight="1" hidden="1">
      <c r="A170" s="282"/>
      <c r="B170" s="373" t="s">
        <v>624</v>
      </c>
      <c r="C170" s="279"/>
      <c r="D170" s="276" t="s">
        <v>18</v>
      </c>
      <c r="E170" s="276" t="s">
        <v>190</v>
      </c>
      <c r="F170" s="276" t="s">
        <v>186</v>
      </c>
      <c r="G170" s="276"/>
      <c r="H170" s="281">
        <f>H171+H174</f>
        <v>0</v>
      </c>
      <c r="I170" s="281">
        <f>I171+I174</f>
        <v>0</v>
      </c>
      <c r="J170" s="281">
        <f>J171+J174</f>
        <v>0</v>
      </c>
      <c r="K170" s="68"/>
    </row>
    <row r="171" spans="1:11" ht="15" customHeight="1" hidden="1">
      <c r="A171" s="294"/>
      <c r="B171" s="354" t="s">
        <v>187</v>
      </c>
      <c r="C171" s="296"/>
      <c r="D171" s="296" t="s">
        <v>18</v>
      </c>
      <c r="E171" s="296" t="s">
        <v>190</v>
      </c>
      <c r="F171" s="296" t="s">
        <v>188</v>
      </c>
      <c r="G171" s="296"/>
      <c r="H171" s="302">
        <f>H173</f>
        <v>0</v>
      </c>
      <c r="I171" s="302">
        <f>I173</f>
        <v>0</v>
      </c>
      <c r="J171" s="302">
        <f>J173</f>
        <v>0</v>
      </c>
      <c r="K171" s="69"/>
    </row>
    <row r="172" spans="1:11" ht="30" customHeight="1" hidden="1">
      <c r="A172" s="29"/>
      <c r="B172" s="334" t="s">
        <v>69</v>
      </c>
      <c r="C172" s="31"/>
      <c r="D172" s="31" t="s">
        <v>18</v>
      </c>
      <c r="E172" s="31" t="s">
        <v>190</v>
      </c>
      <c r="F172" s="31" t="s">
        <v>188</v>
      </c>
      <c r="G172" s="31" t="s">
        <v>88</v>
      </c>
      <c r="H172" s="62">
        <f aca="true" t="shared" si="18" ref="H172:J178">H173</f>
        <v>0</v>
      </c>
      <c r="I172" s="62">
        <f t="shared" si="18"/>
        <v>0</v>
      </c>
      <c r="J172" s="62">
        <f t="shared" si="18"/>
        <v>0</v>
      </c>
      <c r="K172" s="69"/>
    </row>
    <row r="173" spans="1:11" ht="30" customHeight="1" hidden="1">
      <c r="A173" s="29"/>
      <c r="B173" s="334" t="s">
        <v>70</v>
      </c>
      <c r="C173" s="31"/>
      <c r="D173" s="31" t="s">
        <v>18</v>
      </c>
      <c r="E173" s="31" t="s">
        <v>190</v>
      </c>
      <c r="F173" s="31" t="s">
        <v>188</v>
      </c>
      <c r="G173" s="31" t="s">
        <v>71</v>
      </c>
      <c r="H173" s="62">
        <v>0</v>
      </c>
      <c r="I173" s="62">
        <v>0</v>
      </c>
      <c r="J173" s="62">
        <v>0</v>
      </c>
      <c r="K173" s="69"/>
    </row>
    <row r="174" spans="1:11" ht="30" customHeight="1" hidden="1">
      <c r="A174" s="294"/>
      <c r="B174" s="354" t="s">
        <v>191</v>
      </c>
      <c r="C174" s="296"/>
      <c r="D174" s="296" t="s">
        <v>18</v>
      </c>
      <c r="E174" s="296" t="s">
        <v>190</v>
      </c>
      <c r="F174" s="296" t="s">
        <v>192</v>
      </c>
      <c r="G174" s="296"/>
      <c r="H174" s="302">
        <f>H176</f>
        <v>0</v>
      </c>
      <c r="I174" s="302">
        <f>I176</f>
        <v>0</v>
      </c>
      <c r="J174" s="302">
        <f>J176</f>
        <v>0</v>
      </c>
      <c r="K174" s="69"/>
    </row>
    <row r="175" spans="1:11" ht="30" customHeight="1" hidden="1">
      <c r="A175" s="29"/>
      <c r="B175" s="334" t="s">
        <v>69</v>
      </c>
      <c r="C175" s="31"/>
      <c r="D175" s="31" t="s">
        <v>18</v>
      </c>
      <c r="E175" s="31" t="s">
        <v>190</v>
      </c>
      <c r="F175" s="31" t="s">
        <v>192</v>
      </c>
      <c r="G175" s="31" t="s">
        <v>88</v>
      </c>
      <c r="H175" s="62">
        <f t="shared" si="18"/>
        <v>0</v>
      </c>
      <c r="I175" s="62">
        <f t="shared" si="18"/>
        <v>0</v>
      </c>
      <c r="J175" s="62">
        <f t="shared" si="18"/>
        <v>0</v>
      </c>
      <c r="K175" s="69"/>
    </row>
    <row r="176" spans="1:11" ht="30" customHeight="1" hidden="1">
      <c r="A176" s="29"/>
      <c r="B176" s="334" t="s">
        <v>70</v>
      </c>
      <c r="C176" s="31"/>
      <c r="D176" s="31" t="s">
        <v>18</v>
      </c>
      <c r="E176" s="31" t="s">
        <v>190</v>
      </c>
      <c r="F176" s="31" t="s">
        <v>192</v>
      </c>
      <c r="G176" s="31" t="s">
        <v>71</v>
      </c>
      <c r="H176" s="62">
        <v>0</v>
      </c>
      <c r="I176" s="62">
        <v>0</v>
      </c>
      <c r="J176" s="62">
        <v>0</v>
      </c>
      <c r="K176" s="69"/>
    </row>
    <row r="177" spans="1:11" s="4" customFormat="1" ht="45" customHeight="1">
      <c r="A177" s="254"/>
      <c r="B177" s="375" t="s">
        <v>597</v>
      </c>
      <c r="C177" s="255"/>
      <c r="D177" s="248" t="s">
        <v>18</v>
      </c>
      <c r="E177" s="248" t="s">
        <v>190</v>
      </c>
      <c r="F177" s="248" t="s">
        <v>274</v>
      </c>
      <c r="G177" s="239"/>
      <c r="H177" s="241">
        <f t="shared" si="18"/>
        <v>280</v>
      </c>
      <c r="I177" s="241">
        <f t="shared" si="18"/>
        <v>180</v>
      </c>
      <c r="J177" s="241">
        <f t="shared" si="18"/>
        <v>180</v>
      </c>
      <c r="K177" s="68"/>
    </row>
    <row r="178" spans="1:11" s="4" customFormat="1" ht="15" customHeight="1">
      <c r="A178" s="48"/>
      <c r="B178" s="334" t="s">
        <v>226</v>
      </c>
      <c r="C178" s="35"/>
      <c r="D178" s="31" t="s">
        <v>18</v>
      </c>
      <c r="E178" s="31" t="s">
        <v>190</v>
      </c>
      <c r="F178" s="35" t="s">
        <v>275</v>
      </c>
      <c r="G178" s="31"/>
      <c r="H178" s="62">
        <f t="shared" si="18"/>
        <v>280</v>
      </c>
      <c r="I178" s="62">
        <f t="shared" si="18"/>
        <v>180</v>
      </c>
      <c r="J178" s="62">
        <f t="shared" si="18"/>
        <v>180</v>
      </c>
      <c r="K178" s="68"/>
    </row>
    <row r="179" spans="1:11" s="4" customFormat="1" ht="15" customHeight="1">
      <c r="A179" s="48"/>
      <c r="B179" s="334" t="s">
        <v>226</v>
      </c>
      <c r="C179" s="35"/>
      <c r="D179" s="31" t="s">
        <v>18</v>
      </c>
      <c r="E179" s="31" t="s">
        <v>190</v>
      </c>
      <c r="F179" s="35" t="s">
        <v>276</v>
      </c>
      <c r="G179" s="31"/>
      <c r="H179" s="62">
        <f>H180+H183</f>
        <v>280</v>
      </c>
      <c r="I179" s="62">
        <f>I180+I183</f>
        <v>180</v>
      </c>
      <c r="J179" s="62">
        <f>J180+J183</f>
        <v>180</v>
      </c>
      <c r="K179" s="68"/>
    </row>
    <row r="180" spans="1:11" ht="15" customHeight="1">
      <c r="A180" s="294"/>
      <c r="B180" s="354" t="s">
        <v>291</v>
      </c>
      <c r="C180" s="296"/>
      <c r="D180" s="296" t="s">
        <v>18</v>
      </c>
      <c r="E180" s="296" t="s">
        <v>190</v>
      </c>
      <c r="F180" s="305" t="s">
        <v>292</v>
      </c>
      <c r="G180" s="296"/>
      <c r="H180" s="302">
        <f aca="true" t="shared" si="19" ref="H180:J181">H181</f>
        <v>180</v>
      </c>
      <c r="I180" s="302">
        <f t="shared" si="19"/>
        <v>180</v>
      </c>
      <c r="J180" s="302">
        <f t="shared" si="19"/>
        <v>180</v>
      </c>
      <c r="K180" s="69"/>
    </row>
    <row r="181" spans="1:11" ht="30" customHeight="1">
      <c r="A181" s="29"/>
      <c r="B181" s="334" t="s">
        <v>69</v>
      </c>
      <c r="C181" s="31"/>
      <c r="D181" s="31" t="s">
        <v>18</v>
      </c>
      <c r="E181" s="31" t="s">
        <v>190</v>
      </c>
      <c r="F181" s="35" t="s">
        <v>292</v>
      </c>
      <c r="G181" s="31" t="s">
        <v>88</v>
      </c>
      <c r="H181" s="62">
        <f t="shared" si="19"/>
        <v>180</v>
      </c>
      <c r="I181" s="62">
        <f t="shared" si="19"/>
        <v>180</v>
      </c>
      <c r="J181" s="62">
        <f t="shared" si="19"/>
        <v>180</v>
      </c>
      <c r="K181" s="69"/>
    </row>
    <row r="182" spans="1:11" ht="30" customHeight="1">
      <c r="A182" s="29"/>
      <c r="B182" s="334" t="s">
        <v>70</v>
      </c>
      <c r="C182" s="31"/>
      <c r="D182" s="31" t="s">
        <v>18</v>
      </c>
      <c r="E182" s="31" t="s">
        <v>190</v>
      </c>
      <c r="F182" s="35" t="s">
        <v>292</v>
      </c>
      <c r="G182" s="31" t="s">
        <v>71</v>
      </c>
      <c r="H182" s="62">
        <v>180</v>
      </c>
      <c r="I182" s="62">
        <v>180</v>
      </c>
      <c r="J182" s="62">
        <v>180</v>
      </c>
      <c r="K182" s="69"/>
    </row>
    <row r="183" spans="1:11" ht="30" customHeight="1">
      <c r="A183" s="294"/>
      <c r="B183" s="354" t="s">
        <v>191</v>
      </c>
      <c r="C183" s="297"/>
      <c r="D183" s="296" t="s">
        <v>18</v>
      </c>
      <c r="E183" s="296" t="s">
        <v>190</v>
      </c>
      <c r="F183" s="305" t="s">
        <v>602</v>
      </c>
      <c r="G183" s="297" t="s">
        <v>48</v>
      </c>
      <c r="H183" s="324">
        <f>H185</f>
        <v>100</v>
      </c>
      <c r="I183" s="324">
        <f>I185</f>
        <v>0</v>
      </c>
      <c r="J183" s="324">
        <f>J185</f>
        <v>0</v>
      </c>
      <c r="K183" s="69"/>
    </row>
    <row r="184" spans="1:11" ht="30" customHeight="1">
      <c r="A184" s="29"/>
      <c r="B184" s="334" t="s">
        <v>69</v>
      </c>
      <c r="C184" s="32"/>
      <c r="D184" s="31" t="s">
        <v>18</v>
      </c>
      <c r="E184" s="31" t="s">
        <v>190</v>
      </c>
      <c r="F184" s="35" t="s">
        <v>602</v>
      </c>
      <c r="G184" s="32">
        <v>200</v>
      </c>
      <c r="H184" s="323">
        <f>H185</f>
        <v>100</v>
      </c>
      <c r="I184" s="323">
        <f>I185</f>
        <v>0</v>
      </c>
      <c r="J184" s="323">
        <f>J185</f>
        <v>0</v>
      </c>
      <c r="K184" s="69"/>
    </row>
    <row r="185" spans="1:11" ht="30" customHeight="1">
      <c r="A185" s="29"/>
      <c r="B185" s="334" t="s">
        <v>70</v>
      </c>
      <c r="C185" s="32"/>
      <c r="D185" s="31" t="s">
        <v>18</v>
      </c>
      <c r="E185" s="31" t="s">
        <v>190</v>
      </c>
      <c r="F185" s="35" t="s">
        <v>602</v>
      </c>
      <c r="G185" s="32">
        <v>240</v>
      </c>
      <c r="H185" s="323">
        <v>100</v>
      </c>
      <c r="I185" s="323">
        <v>0</v>
      </c>
      <c r="J185" s="323">
        <v>0</v>
      </c>
      <c r="K185" s="69"/>
    </row>
    <row r="186" spans="1:11" ht="15" customHeight="1">
      <c r="A186" s="20" t="s">
        <v>24</v>
      </c>
      <c r="B186" s="369" t="s">
        <v>20</v>
      </c>
      <c r="C186" s="49"/>
      <c r="D186" s="49" t="s">
        <v>21</v>
      </c>
      <c r="E186" s="49"/>
      <c r="F186" s="49" t="s">
        <v>75</v>
      </c>
      <c r="G186" s="49"/>
      <c r="H186" s="66">
        <f>H187+H223+H278</f>
        <v>30707.760000000002</v>
      </c>
      <c r="I186" s="66">
        <f>I187+I223+I278</f>
        <v>9560</v>
      </c>
      <c r="J186" s="66">
        <f>J187+J223+J278</f>
        <v>7670</v>
      </c>
      <c r="K186" s="64"/>
    </row>
    <row r="187" spans="1:10" ht="15" customHeight="1">
      <c r="A187" s="23"/>
      <c r="B187" s="370" t="s">
        <v>80</v>
      </c>
      <c r="C187" s="25"/>
      <c r="D187" s="25" t="s">
        <v>21</v>
      </c>
      <c r="E187" s="24" t="s">
        <v>81</v>
      </c>
      <c r="F187" s="25"/>
      <c r="G187" s="25"/>
      <c r="H187" s="59">
        <f>H188+H193</f>
        <v>5965</v>
      </c>
      <c r="I187" s="59">
        <f>I188+I193</f>
        <v>1000</v>
      </c>
      <c r="J187" s="59">
        <f>J188+J193</f>
        <v>800</v>
      </c>
    </row>
    <row r="188" spans="1:10" ht="75" customHeight="1">
      <c r="A188" s="256"/>
      <c r="B188" s="378" t="s">
        <v>561</v>
      </c>
      <c r="C188" s="244"/>
      <c r="D188" s="244" t="s">
        <v>21</v>
      </c>
      <c r="E188" s="251" t="s">
        <v>81</v>
      </c>
      <c r="F188" s="251" t="s">
        <v>567</v>
      </c>
      <c r="G188" s="244"/>
      <c r="H188" s="245">
        <f aca="true" t="shared" si="20" ref="H188:J191">H189</f>
        <v>0</v>
      </c>
      <c r="I188" s="245">
        <f t="shared" si="20"/>
        <v>200</v>
      </c>
      <c r="J188" s="245">
        <f t="shared" si="20"/>
        <v>0</v>
      </c>
    </row>
    <row r="189" spans="1:10" ht="45" customHeight="1">
      <c r="A189" s="283"/>
      <c r="B189" s="381" t="s">
        <v>76</v>
      </c>
      <c r="C189" s="273"/>
      <c r="D189" s="273" t="s">
        <v>21</v>
      </c>
      <c r="E189" s="276" t="s">
        <v>81</v>
      </c>
      <c r="F189" s="276" t="s">
        <v>572</v>
      </c>
      <c r="G189" s="276" t="s">
        <v>48</v>
      </c>
      <c r="H189" s="274">
        <f t="shared" si="20"/>
        <v>0</v>
      </c>
      <c r="I189" s="274">
        <f t="shared" si="20"/>
        <v>200</v>
      </c>
      <c r="J189" s="274">
        <f t="shared" si="20"/>
        <v>0</v>
      </c>
    </row>
    <row r="190" spans="1:10" ht="30" customHeight="1">
      <c r="A190" s="306"/>
      <c r="B190" s="357" t="s">
        <v>609</v>
      </c>
      <c r="C190" s="296"/>
      <c r="D190" s="296" t="s">
        <v>21</v>
      </c>
      <c r="E190" s="296" t="s">
        <v>81</v>
      </c>
      <c r="F190" s="296" t="s">
        <v>573</v>
      </c>
      <c r="G190" s="307"/>
      <c r="H190" s="302">
        <f t="shared" si="20"/>
        <v>0</v>
      </c>
      <c r="I190" s="302">
        <f t="shared" si="20"/>
        <v>200</v>
      </c>
      <c r="J190" s="302">
        <f t="shared" si="20"/>
        <v>0</v>
      </c>
    </row>
    <row r="191" spans="1:10" ht="30" customHeight="1">
      <c r="A191" s="50"/>
      <c r="B191" s="345" t="s">
        <v>77</v>
      </c>
      <c r="C191" s="32"/>
      <c r="D191" s="32" t="s">
        <v>21</v>
      </c>
      <c r="E191" s="31" t="s">
        <v>81</v>
      </c>
      <c r="F191" s="31" t="s">
        <v>573</v>
      </c>
      <c r="G191" s="31" t="s">
        <v>82</v>
      </c>
      <c r="H191" s="62">
        <f t="shared" si="20"/>
        <v>0</v>
      </c>
      <c r="I191" s="62">
        <f t="shared" si="20"/>
        <v>200</v>
      </c>
      <c r="J191" s="62">
        <f t="shared" si="20"/>
        <v>0</v>
      </c>
    </row>
    <row r="192" spans="1:10" ht="15" customHeight="1">
      <c r="A192" s="12"/>
      <c r="B192" s="337" t="s">
        <v>78</v>
      </c>
      <c r="C192" s="31"/>
      <c r="D192" s="31" t="s">
        <v>21</v>
      </c>
      <c r="E192" s="31" t="s">
        <v>81</v>
      </c>
      <c r="F192" s="31" t="s">
        <v>573</v>
      </c>
      <c r="G192" s="14">
        <v>410</v>
      </c>
      <c r="H192" s="62">
        <v>0</v>
      </c>
      <c r="I192" s="62">
        <v>200</v>
      </c>
      <c r="J192" s="62">
        <v>0</v>
      </c>
    </row>
    <row r="193" spans="1:10" ht="60" customHeight="1">
      <c r="A193" s="314"/>
      <c r="B193" s="382" t="s">
        <v>574</v>
      </c>
      <c r="C193" s="251"/>
      <c r="D193" s="251" t="s">
        <v>21</v>
      </c>
      <c r="E193" s="251" t="s">
        <v>81</v>
      </c>
      <c r="F193" s="251" t="s">
        <v>74</v>
      </c>
      <c r="G193" s="315"/>
      <c r="H193" s="260">
        <f>H194+H207+H218</f>
        <v>5965</v>
      </c>
      <c r="I193" s="260">
        <f>I194+I207+I218</f>
        <v>800</v>
      </c>
      <c r="J193" s="260">
        <f>J194+J207+J218</f>
        <v>800</v>
      </c>
    </row>
    <row r="194" spans="1:10" ht="45" customHeight="1">
      <c r="A194" s="293"/>
      <c r="B194" s="383" t="s">
        <v>83</v>
      </c>
      <c r="C194" s="149"/>
      <c r="D194" s="149" t="s">
        <v>21</v>
      </c>
      <c r="E194" s="150" t="s">
        <v>81</v>
      </c>
      <c r="F194" s="150" t="s">
        <v>575</v>
      </c>
      <c r="G194" s="287"/>
      <c r="H194" s="288">
        <f>H195</f>
        <v>815</v>
      </c>
      <c r="I194" s="288">
        <f>I195</f>
        <v>800</v>
      </c>
      <c r="J194" s="288">
        <f>J195</f>
        <v>800</v>
      </c>
    </row>
    <row r="195" spans="1:10" ht="30" customHeight="1">
      <c r="A195" s="283"/>
      <c r="B195" s="381" t="s">
        <v>85</v>
      </c>
      <c r="C195" s="273"/>
      <c r="D195" s="273" t="s">
        <v>21</v>
      </c>
      <c r="E195" s="276" t="s">
        <v>81</v>
      </c>
      <c r="F195" s="276" t="s">
        <v>576</v>
      </c>
      <c r="G195" s="278"/>
      <c r="H195" s="274">
        <f>H202+H196+H199</f>
        <v>815</v>
      </c>
      <c r="I195" s="274">
        <f>I202+I196+I199</f>
        <v>800</v>
      </c>
      <c r="J195" s="274">
        <f>J202+J196+J199</f>
        <v>800</v>
      </c>
    </row>
    <row r="196" spans="1:10" ht="30" customHeight="1" hidden="1">
      <c r="A196" s="308"/>
      <c r="B196" s="358" t="s">
        <v>87</v>
      </c>
      <c r="C196" s="297"/>
      <c r="D196" s="297" t="s">
        <v>21</v>
      </c>
      <c r="E196" s="296" t="s">
        <v>81</v>
      </c>
      <c r="F196" s="296" t="s">
        <v>577</v>
      </c>
      <c r="G196" s="309"/>
      <c r="H196" s="298">
        <f aca="true" t="shared" si="21" ref="H196:J197">H197</f>
        <v>0</v>
      </c>
      <c r="I196" s="298">
        <f t="shared" si="21"/>
        <v>0</v>
      </c>
      <c r="J196" s="298">
        <f t="shared" si="21"/>
        <v>0</v>
      </c>
    </row>
    <row r="197" spans="1:10" ht="30" customHeight="1" hidden="1">
      <c r="A197" s="50"/>
      <c r="B197" s="340" t="s">
        <v>89</v>
      </c>
      <c r="C197" s="32"/>
      <c r="D197" s="32" t="s">
        <v>21</v>
      </c>
      <c r="E197" s="31" t="s">
        <v>81</v>
      </c>
      <c r="F197" s="31" t="s">
        <v>577</v>
      </c>
      <c r="G197" s="31" t="s">
        <v>90</v>
      </c>
      <c r="H197" s="62">
        <f t="shared" si="21"/>
        <v>0</v>
      </c>
      <c r="I197" s="62">
        <f t="shared" si="21"/>
        <v>0</v>
      </c>
      <c r="J197" s="62">
        <f t="shared" si="21"/>
        <v>0</v>
      </c>
    </row>
    <row r="198" spans="1:10" ht="30" customHeight="1" hidden="1">
      <c r="A198" s="50"/>
      <c r="B198" s="334" t="s">
        <v>91</v>
      </c>
      <c r="C198" s="32"/>
      <c r="D198" s="32" t="s">
        <v>21</v>
      </c>
      <c r="E198" s="31" t="s">
        <v>81</v>
      </c>
      <c r="F198" s="31" t="s">
        <v>577</v>
      </c>
      <c r="G198" s="32">
        <v>630</v>
      </c>
      <c r="H198" s="61">
        <v>0</v>
      </c>
      <c r="I198" s="61">
        <v>0</v>
      </c>
      <c r="J198" s="61">
        <v>0</v>
      </c>
    </row>
    <row r="199" spans="1:10" ht="30" customHeight="1" hidden="1">
      <c r="A199" s="308"/>
      <c r="B199" s="358" t="s">
        <v>316</v>
      </c>
      <c r="C199" s="297"/>
      <c r="D199" s="297" t="s">
        <v>21</v>
      </c>
      <c r="E199" s="296" t="s">
        <v>81</v>
      </c>
      <c r="F199" s="296" t="s">
        <v>578</v>
      </c>
      <c r="G199" s="309"/>
      <c r="H199" s="298">
        <f aca="true" t="shared" si="22" ref="H199:J200">H200</f>
        <v>0</v>
      </c>
      <c r="I199" s="298">
        <f t="shared" si="22"/>
        <v>0</v>
      </c>
      <c r="J199" s="298">
        <f t="shared" si="22"/>
        <v>0</v>
      </c>
    </row>
    <row r="200" spans="1:10" ht="30" customHeight="1" hidden="1">
      <c r="A200" s="50"/>
      <c r="B200" s="339" t="s">
        <v>69</v>
      </c>
      <c r="C200" s="32"/>
      <c r="D200" s="32" t="s">
        <v>21</v>
      </c>
      <c r="E200" s="31" t="s">
        <v>81</v>
      </c>
      <c r="F200" s="31" t="s">
        <v>578</v>
      </c>
      <c r="G200" s="32">
        <v>200</v>
      </c>
      <c r="H200" s="61">
        <f t="shared" si="22"/>
        <v>0</v>
      </c>
      <c r="I200" s="61">
        <f t="shared" si="22"/>
        <v>0</v>
      </c>
      <c r="J200" s="61">
        <f t="shared" si="22"/>
        <v>0</v>
      </c>
    </row>
    <row r="201" spans="1:10" ht="30" customHeight="1" hidden="1">
      <c r="A201" s="50"/>
      <c r="B201" s="334" t="s">
        <v>70</v>
      </c>
      <c r="C201" s="32"/>
      <c r="D201" s="32" t="s">
        <v>21</v>
      </c>
      <c r="E201" s="31" t="s">
        <v>81</v>
      </c>
      <c r="F201" s="31" t="s">
        <v>578</v>
      </c>
      <c r="G201" s="31" t="s">
        <v>71</v>
      </c>
      <c r="H201" s="62">
        <v>0</v>
      </c>
      <c r="I201" s="62">
        <v>0</v>
      </c>
      <c r="J201" s="62">
        <v>0</v>
      </c>
    </row>
    <row r="202" spans="1:10" ht="30" customHeight="1">
      <c r="A202" s="308"/>
      <c r="B202" s="358" t="s">
        <v>87</v>
      </c>
      <c r="C202" s="297"/>
      <c r="D202" s="297" t="s">
        <v>21</v>
      </c>
      <c r="E202" s="296" t="s">
        <v>81</v>
      </c>
      <c r="F202" s="296" t="s">
        <v>579</v>
      </c>
      <c r="G202" s="309"/>
      <c r="H202" s="298">
        <f>H204+H206</f>
        <v>815</v>
      </c>
      <c r="I202" s="298">
        <f>I204+I206</f>
        <v>800</v>
      </c>
      <c r="J202" s="298">
        <f>J204+J206</f>
        <v>800</v>
      </c>
    </row>
    <row r="203" spans="1:10" ht="30" customHeight="1">
      <c r="A203" s="50"/>
      <c r="B203" s="339" t="s">
        <v>69</v>
      </c>
      <c r="C203" s="32"/>
      <c r="D203" s="32" t="s">
        <v>21</v>
      </c>
      <c r="E203" s="31" t="s">
        <v>81</v>
      </c>
      <c r="F203" s="31" t="s">
        <v>579</v>
      </c>
      <c r="G203" s="32">
        <v>200</v>
      </c>
      <c r="H203" s="61">
        <f>H204</f>
        <v>815</v>
      </c>
      <c r="I203" s="61">
        <f>I204</f>
        <v>800</v>
      </c>
      <c r="J203" s="61">
        <f>J204</f>
        <v>800</v>
      </c>
    </row>
    <row r="204" spans="1:10" ht="30" customHeight="1">
      <c r="A204" s="50"/>
      <c r="B204" s="334" t="s">
        <v>70</v>
      </c>
      <c r="C204" s="32"/>
      <c r="D204" s="32" t="s">
        <v>21</v>
      </c>
      <c r="E204" s="31" t="s">
        <v>81</v>
      </c>
      <c r="F204" s="31" t="s">
        <v>579</v>
      </c>
      <c r="G204" s="31" t="s">
        <v>71</v>
      </c>
      <c r="H204" s="62">
        <v>815</v>
      </c>
      <c r="I204" s="62">
        <v>800</v>
      </c>
      <c r="J204" s="62">
        <v>800</v>
      </c>
    </row>
    <row r="205" spans="1:10" ht="30" customHeight="1" hidden="1">
      <c r="A205" s="50"/>
      <c r="B205" s="340" t="s">
        <v>89</v>
      </c>
      <c r="C205" s="32"/>
      <c r="D205" s="32" t="s">
        <v>21</v>
      </c>
      <c r="E205" s="31" t="s">
        <v>81</v>
      </c>
      <c r="F205" s="31" t="s">
        <v>579</v>
      </c>
      <c r="G205" s="31" t="s">
        <v>90</v>
      </c>
      <c r="H205" s="62">
        <f>H206</f>
        <v>0</v>
      </c>
      <c r="I205" s="62">
        <f>I206</f>
        <v>0</v>
      </c>
      <c r="J205" s="62">
        <f>J206</f>
        <v>0</v>
      </c>
    </row>
    <row r="206" spans="1:10" ht="30" customHeight="1" hidden="1">
      <c r="A206" s="50"/>
      <c r="B206" s="334" t="s">
        <v>91</v>
      </c>
      <c r="C206" s="32"/>
      <c r="D206" s="32" t="s">
        <v>21</v>
      </c>
      <c r="E206" s="31" t="s">
        <v>81</v>
      </c>
      <c r="F206" s="31" t="s">
        <v>579</v>
      </c>
      <c r="G206" s="32">
        <v>630</v>
      </c>
      <c r="H206" s="61">
        <v>0</v>
      </c>
      <c r="I206" s="61">
        <v>0</v>
      </c>
      <c r="J206" s="61">
        <v>0</v>
      </c>
    </row>
    <row r="207" spans="1:10" ht="30" customHeight="1">
      <c r="A207" s="293"/>
      <c r="B207" s="383" t="s">
        <v>93</v>
      </c>
      <c r="C207" s="149"/>
      <c r="D207" s="149" t="s">
        <v>21</v>
      </c>
      <c r="E207" s="150" t="s">
        <v>81</v>
      </c>
      <c r="F207" s="150" t="s">
        <v>84</v>
      </c>
      <c r="G207" s="149"/>
      <c r="H207" s="288">
        <f aca="true" t="shared" si="23" ref="H207:J216">H208</f>
        <v>4400</v>
      </c>
      <c r="I207" s="288">
        <f t="shared" si="23"/>
        <v>0</v>
      </c>
      <c r="J207" s="288">
        <f t="shared" si="23"/>
        <v>0</v>
      </c>
    </row>
    <row r="208" spans="1:10" ht="30" customHeight="1">
      <c r="A208" s="283"/>
      <c r="B208" s="381" t="s">
        <v>95</v>
      </c>
      <c r="C208" s="273"/>
      <c r="D208" s="273" t="s">
        <v>21</v>
      </c>
      <c r="E208" s="276" t="s">
        <v>81</v>
      </c>
      <c r="F208" s="276" t="s">
        <v>86</v>
      </c>
      <c r="G208" s="273"/>
      <c r="H208" s="274">
        <f>H209+H212+H215</f>
        <v>4400</v>
      </c>
      <c r="I208" s="274">
        <f>I209+I212+I215</f>
        <v>0</v>
      </c>
      <c r="J208" s="274">
        <f>J209+J212+J215</f>
        <v>0</v>
      </c>
    </row>
    <row r="209" spans="1:10" ht="30" customHeight="1" hidden="1">
      <c r="A209" s="308"/>
      <c r="B209" s="358" t="s">
        <v>97</v>
      </c>
      <c r="C209" s="297"/>
      <c r="D209" s="297" t="s">
        <v>21</v>
      </c>
      <c r="E209" s="296" t="s">
        <v>81</v>
      </c>
      <c r="F209" s="296" t="s">
        <v>580</v>
      </c>
      <c r="G209" s="297"/>
      <c r="H209" s="298">
        <f t="shared" si="23"/>
        <v>0</v>
      </c>
      <c r="I209" s="298">
        <f t="shared" si="23"/>
        <v>0</v>
      </c>
      <c r="J209" s="298">
        <f t="shared" si="23"/>
        <v>0</v>
      </c>
    </row>
    <row r="210" spans="1:10" ht="30" customHeight="1" hidden="1">
      <c r="A210" s="50"/>
      <c r="B210" s="341" t="s">
        <v>77</v>
      </c>
      <c r="C210" s="32"/>
      <c r="D210" s="32" t="s">
        <v>21</v>
      </c>
      <c r="E210" s="31" t="s">
        <v>81</v>
      </c>
      <c r="F210" s="31" t="s">
        <v>580</v>
      </c>
      <c r="G210" s="32">
        <v>400</v>
      </c>
      <c r="H210" s="61">
        <f t="shared" si="23"/>
        <v>0</v>
      </c>
      <c r="I210" s="61">
        <f t="shared" si="23"/>
        <v>0</v>
      </c>
      <c r="J210" s="61">
        <f t="shared" si="23"/>
        <v>0</v>
      </c>
    </row>
    <row r="211" spans="1:10" ht="15" customHeight="1" hidden="1">
      <c r="A211" s="50"/>
      <c r="B211" s="334" t="s">
        <v>78</v>
      </c>
      <c r="C211" s="32"/>
      <c r="D211" s="32" t="s">
        <v>21</v>
      </c>
      <c r="E211" s="31" t="s">
        <v>81</v>
      </c>
      <c r="F211" s="31" t="s">
        <v>580</v>
      </c>
      <c r="G211" s="31" t="s">
        <v>79</v>
      </c>
      <c r="H211" s="61">
        <v>0</v>
      </c>
      <c r="I211" s="61">
        <v>0</v>
      </c>
      <c r="J211" s="61">
        <v>0</v>
      </c>
    </row>
    <row r="212" spans="1:10" ht="30" customHeight="1" hidden="1">
      <c r="A212" s="308"/>
      <c r="B212" s="358" t="s">
        <v>98</v>
      </c>
      <c r="C212" s="297"/>
      <c r="D212" s="297" t="s">
        <v>21</v>
      </c>
      <c r="E212" s="296" t="s">
        <v>81</v>
      </c>
      <c r="F212" s="296" t="s">
        <v>581</v>
      </c>
      <c r="G212" s="297"/>
      <c r="H212" s="298">
        <f t="shared" si="23"/>
        <v>0</v>
      </c>
      <c r="I212" s="298">
        <f t="shared" si="23"/>
        <v>0</v>
      </c>
      <c r="J212" s="298">
        <f t="shared" si="23"/>
        <v>0</v>
      </c>
    </row>
    <row r="213" spans="1:10" ht="30" customHeight="1" hidden="1">
      <c r="A213" s="50"/>
      <c r="B213" s="341" t="s">
        <v>69</v>
      </c>
      <c r="C213" s="32"/>
      <c r="D213" s="32" t="s">
        <v>21</v>
      </c>
      <c r="E213" s="31" t="s">
        <v>81</v>
      </c>
      <c r="F213" s="31" t="s">
        <v>581</v>
      </c>
      <c r="G213" s="32">
        <v>200</v>
      </c>
      <c r="H213" s="61">
        <f t="shared" si="23"/>
        <v>0</v>
      </c>
      <c r="I213" s="61">
        <f t="shared" si="23"/>
        <v>0</v>
      </c>
      <c r="J213" s="61">
        <f t="shared" si="23"/>
        <v>0</v>
      </c>
    </row>
    <row r="214" spans="1:10" ht="30" customHeight="1" hidden="1">
      <c r="A214" s="50"/>
      <c r="B214" s="334" t="s">
        <v>70</v>
      </c>
      <c r="C214" s="32"/>
      <c r="D214" s="32" t="s">
        <v>21</v>
      </c>
      <c r="E214" s="31" t="s">
        <v>81</v>
      </c>
      <c r="F214" s="31" t="s">
        <v>581</v>
      </c>
      <c r="G214" s="31" t="s">
        <v>71</v>
      </c>
      <c r="H214" s="61">
        <v>0</v>
      </c>
      <c r="I214" s="61">
        <v>0</v>
      </c>
      <c r="J214" s="61">
        <v>0</v>
      </c>
    </row>
    <row r="215" spans="1:10" ht="15" customHeight="1">
      <c r="A215" s="308"/>
      <c r="B215" s="358" t="s">
        <v>621</v>
      </c>
      <c r="C215" s="297"/>
      <c r="D215" s="297" t="s">
        <v>21</v>
      </c>
      <c r="E215" s="296" t="s">
        <v>81</v>
      </c>
      <c r="F215" s="296" t="s">
        <v>620</v>
      </c>
      <c r="G215" s="297"/>
      <c r="H215" s="298">
        <f t="shared" si="23"/>
        <v>4400</v>
      </c>
      <c r="I215" s="298">
        <f t="shared" si="23"/>
        <v>0</v>
      </c>
      <c r="J215" s="298">
        <f t="shared" si="23"/>
        <v>0</v>
      </c>
    </row>
    <row r="216" spans="1:10" ht="30" customHeight="1">
      <c r="A216" s="50"/>
      <c r="B216" s="341" t="s">
        <v>77</v>
      </c>
      <c r="C216" s="32"/>
      <c r="D216" s="32" t="s">
        <v>21</v>
      </c>
      <c r="E216" s="31" t="s">
        <v>81</v>
      </c>
      <c r="F216" s="31" t="s">
        <v>620</v>
      </c>
      <c r="G216" s="32">
        <v>400</v>
      </c>
      <c r="H216" s="61">
        <f t="shared" si="23"/>
        <v>4400</v>
      </c>
      <c r="I216" s="61">
        <f t="shared" si="23"/>
        <v>0</v>
      </c>
      <c r="J216" s="61">
        <f t="shared" si="23"/>
        <v>0</v>
      </c>
    </row>
    <row r="217" spans="1:10" ht="15" customHeight="1">
      <c r="A217" s="50"/>
      <c r="B217" s="334" t="s">
        <v>78</v>
      </c>
      <c r="C217" s="32"/>
      <c r="D217" s="32" t="s">
        <v>21</v>
      </c>
      <c r="E217" s="31" t="s">
        <v>81</v>
      </c>
      <c r="F217" s="31" t="s">
        <v>620</v>
      </c>
      <c r="G217" s="31" t="s">
        <v>79</v>
      </c>
      <c r="H217" s="61">
        <v>4400</v>
      </c>
      <c r="I217" s="61">
        <v>0</v>
      </c>
      <c r="J217" s="61">
        <v>0</v>
      </c>
    </row>
    <row r="218" spans="1:10" ht="30" customHeight="1">
      <c r="A218" s="293"/>
      <c r="B218" s="383" t="s">
        <v>582</v>
      </c>
      <c r="C218" s="149"/>
      <c r="D218" s="149" t="s">
        <v>21</v>
      </c>
      <c r="E218" s="150" t="s">
        <v>81</v>
      </c>
      <c r="F218" s="150" t="s">
        <v>94</v>
      </c>
      <c r="G218" s="287"/>
      <c r="H218" s="288">
        <f aca="true" t="shared" si="24" ref="H218:J219">H219</f>
        <v>750</v>
      </c>
      <c r="I218" s="288">
        <f t="shared" si="24"/>
        <v>0</v>
      </c>
      <c r="J218" s="288">
        <f t="shared" si="24"/>
        <v>0</v>
      </c>
    </row>
    <row r="219" spans="1:10" ht="30" customHeight="1">
      <c r="A219" s="283"/>
      <c r="B219" s="381" t="s">
        <v>203</v>
      </c>
      <c r="C219" s="273"/>
      <c r="D219" s="273" t="s">
        <v>21</v>
      </c>
      <c r="E219" s="276" t="s">
        <v>81</v>
      </c>
      <c r="F219" s="276" t="s">
        <v>96</v>
      </c>
      <c r="G219" s="278"/>
      <c r="H219" s="274">
        <f t="shared" si="24"/>
        <v>750</v>
      </c>
      <c r="I219" s="274">
        <f t="shared" si="24"/>
        <v>0</v>
      </c>
      <c r="J219" s="274">
        <f t="shared" si="24"/>
        <v>0</v>
      </c>
    </row>
    <row r="220" spans="1:10" ht="15" customHeight="1">
      <c r="A220" s="308"/>
      <c r="B220" s="358" t="s">
        <v>205</v>
      </c>
      <c r="C220" s="297"/>
      <c r="D220" s="297" t="s">
        <v>21</v>
      </c>
      <c r="E220" s="296" t="s">
        <v>81</v>
      </c>
      <c r="F220" s="296" t="s">
        <v>583</v>
      </c>
      <c r="G220" s="296"/>
      <c r="H220" s="298">
        <f>H222</f>
        <v>750</v>
      </c>
      <c r="I220" s="298">
        <f>I222</f>
        <v>0</v>
      </c>
      <c r="J220" s="298">
        <f>J222</f>
        <v>0</v>
      </c>
    </row>
    <row r="221" spans="1:10" ht="30" customHeight="1">
      <c r="A221" s="50"/>
      <c r="B221" s="339" t="s">
        <v>69</v>
      </c>
      <c r="C221" s="32"/>
      <c r="D221" s="32" t="s">
        <v>21</v>
      </c>
      <c r="E221" s="31" t="s">
        <v>81</v>
      </c>
      <c r="F221" s="31" t="s">
        <v>583</v>
      </c>
      <c r="G221" s="31" t="s">
        <v>88</v>
      </c>
      <c r="H221" s="61">
        <f>H222</f>
        <v>750</v>
      </c>
      <c r="I221" s="61">
        <f>I222</f>
        <v>0</v>
      </c>
      <c r="J221" s="61">
        <f>J222</f>
        <v>0</v>
      </c>
    </row>
    <row r="222" spans="1:10" ht="30" customHeight="1">
      <c r="A222" s="50"/>
      <c r="B222" s="334" t="s">
        <v>70</v>
      </c>
      <c r="C222" s="32"/>
      <c r="D222" s="32" t="s">
        <v>21</v>
      </c>
      <c r="E222" s="31" t="s">
        <v>81</v>
      </c>
      <c r="F222" s="31" t="s">
        <v>583</v>
      </c>
      <c r="G222" s="31" t="s">
        <v>71</v>
      </c>
      <c r="H222" s="61">
        <v>750</v>
      </c>
      <c r="I222" s="61">
        <v>0</v>
      </c>
      <c r="J222" s="61">
        <v>0</v>
      </c>
    </row>
    <row r="223" spans="1:10" ht="15" customHeight="1">
      <c r="A223" s="23"/>
      <c r="B223" s="370" t="s">
        <v>164</v>
      </c>
      <c r="C223" s="25"/>
      <c r="D223" s="25" t="s">
        <v>21</v>
      </c>
      <c r="E223" s="24" t="s">
        <v>165</v>
      </c>
      <c r="F223" s="25"/>
      <c r="G223" s="25"/>
      <c r="H223" s="59">
        <f>H224+H265+H270</f>
        <v>6800.5599999999995</v>
      </c>
      <c r="I223" s="59">
        <f>I224+I265+I270</f>
        <v>1600</v>
      </c>
      <c r="J223" s="59">
        <f>J224+J265+J270</f>
        <v>1200</v>
      </c>
    </row>
    <row r="224" spans="1:11" ht="90" customHeight="1">
      <c r="A224" s="242"/>
      <c r="B224" s="378" t="s">
        <v>593</v>
      </c>
      <c r="C224" s="244"/>
      <c r="D224" s="244" t="s">
        <v>21</v>
      </c>
      <c r="E224" s="251" t="s">
        <v>165</v>
      </c>
      <c r="F224" s="244" t="s">
        <v>157</v>
      </c>
      <c r="G224" s="251" t="s">
        <v>48</v>
      </c>
      <c r="H224" s="245">
        <f>H225+H244+H260</f>
        <v>3300.56</v>
      </c>
      <c r="I224" s="245">
        <f>I225+I244+I260</f>
        <v>1600</v>
      </c>
      <c r="J224" s="245">
        <f>J225+J244+J260</f>
        <v>1200</v>
      </c>
      <c r="K224" s="70"/>
    </row>
    <row r="225" spans="1:11" ht="30" customHeight="1">
      <c r="A225" s="289"/>
      <c r="B225" s="383" t="s">
        <v>158</v>
      </c>
      <c r="C225" s="149"/>
      <c r="D225" s="149" t="s">
        <v>21</v>
      </c>
      <c r="E225" s="150" t="s">
        <v>165</v>
      </c>
      <c r="F225" s="149" t="s">
        <v>159</v>
      </c>
      <c r="G225" s="150" t="s">
        <v>48</v>
      </c>
      <c r="H225" s="288">
        <f>H226</f>
        <v>2262.56</v>
      </c>
      <c r="I225" s="288">
        <f>I226</f>
        <v>1200</v>
      </c>
      <c r="J225" s="288">
        <f>J226</f>
        <v>800</v>
      </c>
      <c r="K225" s="70"/>
    </row>
    <row r="226" spans="1:11" ht="15" customHeight="1">
      <c r="A226" s="271"/>
      <c r="B226" s="381" t="s">
        <v>160</v>
      </c>
      <c r="C226" s="273"/>
      <c r="D226" s="273" t="s">
        <v>21</v>
      </c>
      <c r="E226" s="276" t="s">
        <v>165</v>
      </c>
      <c r="F226" s="273" t="s">
        <v>161</v>
      </c>
      <c r="G226" s="276" t="s">
        <v>48</v>
      </c>
      <c r="H226" s="274">
        <f>H227+H230+H233+H238+H241</f>
        <v>2262.56</v>
      </c>
      <c r="I226" s="274">
        <f>I227+I230+I233+I238+I241</f>
        <v>1200</v>
      </c>
      <c r="J226" s="274">
        <f>J227+J230+J233+J238+J241</f>
        <v>800</v>
      </c>
      <c r="K226" s="70"/>
    </row>
    <row r="227" spans="1:11" s="5" customFormat="1" ht="45" customHeight="1">
      <c r="A227" s="294"/>
      <c r="B227" s="358" t="s">
        <v>162</v>
      </c>
      <c r="C227" s="297"/>
      <c r="D227" s="297" t="s">
        <v>21</v>
      </c>
      <c r="E227" s="296" t="s">
        <v>165</v>
      </c>
      <c r="F227" s="297" t="s">
        <v>163</v>
      </c>
      <c r="G227" s="296"/>
      <c r="H227" s="302">
        <f aca="true" t="shared" si="25" ref="H227:J228">H228</f>
        <v>470</v>
      </c>
      <c r="I227" s="302">
        <f t="shared" si="25"/>
        <v>100</v>
      </c>
      <c r="J227" s="302">
        <f t="shared" si="25"/>
        <v>0</v>
      </c>
      <c r="K227" s="71"/>
    </row>
    <row r="228" spans="1:11" s="5" customFormat="1" ht="30" customHeight="1">
      <c r="A228" s="29"/>
      <c r="B228" s="345" t="s">
        <v>77</v>
      </c>
      <c r="C228" s="32"/>
      <c r="D228" s="32" t="s">
        <v>21</v>
      </c>
      <c r="E228" s="31" t="s">
        <v>165</v>
      </c>
      <c r="F228" s="32" t="s">
        <v>163</v>
      </c>
      <c r="G228" s="31" t="s">
        <v>82</v>
      </c>
      <c r="H228" s="62">
        <f t="shared" si="25"/>
        <v>470</v>
      </c>
      <c r="I228" s="62">
        <f t="shared" si="25"/>
        <v>100</v>
      </c>
      <c r="J228" s="62">
        <f t="shared" si="25"/>
        <v>0</v>
      </c>
      <c r="K228" s="71"/>
    </row>
    <row r="229" spans="1:11" s="5" customFormat="1" ht="15" customHeight="1">
      <c r="A229" s="29"/>
      <c r="B229" s="337" t="s">
        <v>78</v>
      </c>
      <c r="C229" s="32"/>
      <c r="D229" s="32" t="s">
        <v>21</v>
      </c>
      <c r="E229" s="31" t="s">
        <v>165</v>
      </c>
      <c r="F229" s="32" t="s">
        <v>163</v>
      </c>
      <c r="G229" s="31" t="s">
        <v>79</v>
      </c>
      <c r="H229" s="62">
        <f>70+100+300</f>
        <v>470</v>
      </c>
      <c r="I229" s="62">
        <v>100</v>
      </c>
      <c r="J229" s="62">
        <v>0</v>
      </c>
      <c r="K229" s="71"/>
    </row>
    <row r="230" spans="1:11" s="5" customFormat="1" ht="30" customHeight="1">
      <c r="A230" s="294"/>
      <c r="B230" s="358" t="s">
        <v>181</v>
      </c>
      <c r="C230" s="297"/>
      <c r="D230" s="297" t="s">
        <v>21</v>
      </c>
      <c r="E230" s="296" t="s">
        <v>165</v>
      </c>
      <c r="F230" s="297" t="s">
        <v>409</v>
      </c>
      <c r="G230" s="296"/>
      <c r="H230" s="302">
        <f>H232</f>
        <v>100</v>
      </c>
      <c r="I230" s="302">
        <f>I232</f>
        <v>0</v>
      </c>
      <c r="J230" s="302">
        <f>J232</f>
        <v>0</v>
      </c>
      <c r="K230" s="71"/>
    </row>
    <row r="231" spans="1:11" s="5" customFormat="1" ht="30" customHeight="1">
      <c r="A231" s="29"/>
      <c r="B231" s="339" t="s">
        <v>69</v>
      </c>
      <c r="C231" s="32"/>
      <c r="D231" s="32" t="s">
        <v>21</v>
      </c>
      <c r="E231" s="31" t="s">
        <v>165</v>
      </c>
      <c r="F231" s="32" t="s">
        <v>409</v>
      </c>
      <c r="G231" s="31" t="s">
        <v>88</v>
      </c>
      <c r="H231" s="62">
        <f>H232</f>
        <v>100</v>
      </c>
      <c r="I231" s="62">
        <f>I232</f>
        <v>0</v>
      </c>
      <c r="J231" s="62">
        <f>J232</f>
        <v>0</v>
      </c>
      <c r="K231" s="71"/>
    </row>
    <row r="232" spans="1:11" s="5" customFormat="1" ht="29.25" customHeight="1">
      <c r="A232" s="29"/>
      <c r="B232" s="334" t="s">
        <v>70</v>
      </c>
      <c r="C232" s="32"/>
      <c r="D232" s="32" t="s">
        <v>21</v>
      </c>
      <c r="E232" s="31" t="s">
        <v>165</v>
      </c>
      <c r="F232" s="32" t="s">
        <v>409</v>
      </c>
      <c r="G232" s="31" t="s">
        <v>71</v>
      </c>
      <c r="H232" s="62">
        <v>100</v>
      </c>
      <c r="I232" s="62">
        <f>750-750</f>
        <v>0</v>
      </c>
      <c r="J232" s="62">
        <f>750-750</f>
        <v>0</v>
      </c>
      <c r="K232" s="71"/>
    </row>
    <row r="233" spans="1:11" s="5" customFormat="1" ht="15" customHeight="1">
      <c r="A233" s="294"/>
      <c r="B233" s="358" t="s">
        <v>167</v>
      </c>
      <c r="C233" s="297"/>
      <c r="D233" s="297" t="s">
        <v>21</v>
      </c>
      <c r="E233" s="296" t="s">
        <v>165</v>
      </c>
      <c r="F233" s="297" t="s">
        <v>168</v>
      </c>
      <c r="G233" s="296"/>
      <c r="H233" s="302">
        <f>H235+H237</f>
        <v>800</v>
      </c>
      <c r="I233" s="302">
        <f>I235+I237</f>
        <v>800</v>
      </c>
      <c r="J233" s="302">
        <f>J235+J237</f>
        <v>800</v>
      </c>
      <c r="K233" s="71"/>
    </row>
    <row r="234" spans="1:11" s="5" customFormat="1" ht="30" customHeight="1">
      <c r="A234" s="29"/>
      <c r="B234" s="339" t="s">
        <v>69</v>
      </c>
      <c r="C234" s="32"/>
      <c r="D234" s="32" t="s">
        <v>21</v>
      </c>
      <c r="E234" s="31" t="s">
        <v>165</v>
      </c>
      <c r="F234" s="32" t="s">
        <v>168</v>
      </c>
      <c r="G234" s="31" t="s">
        <v>88</v>
      </c>
      <c r="H234" s="62">
        <f>H235</f>
        <v>800</v>
      </c>
      <c r="I234" s="62">
        <f>I235</f>
        <v>800</v>
      </c>
      <c r="J234" s="62">
        <f>J235</f>
        <v>800</v>
      </c>
      <c r="K234" s="71"/>
    </row>
    <row r="235" spans="1:11" s="5" customFormat="1" ht="30" customHeight="1">
      <c r="A235" s="29"/>
      <c r="B235" s="334" t="s">
        <v>70</v>
      </c>
      <c r="C235" s="32"/>
      <c r="D235" s="32" t="s">
        <v>21</v>
      </c>
      <c r="E235" s="31" t="s">
        <v>165</v>
      </c>
      <c r="F235" s="32" t="s">
        <v>168</v>
      </c>
      <c r="G235" s="31" t="s">
        <v>71</v>
      </c>
      <c r="H235" s="62">
        <v>800</v>
      </c>
      <c r="I235" s="62">
        <v>800</v>
      </c>
      <c r="J235" s="62">
        <v>800</v>
      </c>
      <c r="K235" s="71"/>
    </row>
    <row r="236" spans="1:11" s="5" customFormat="1" ht="15" customHeight="1" hidden="1">
      <c r="A236" s="29"/>
      <c r="B236" s="336" t="s">
        <v>109</v>
      </c>
      <c r="C236" s="32"/>
      <c r="D236" s="32" t="s">
        <v>21</v>
      </c>
      <c r="E236" s="31" t="s">
        <v>165</v>
      </c>
      <c r="F236" s="32" t="s">
        <v>168</v>
      </c>
      <c r="G236" s="31" t="s">
        <v>110</v>
      </c>
      <c r="H236" s="62">
        <f>H237</f>
        <v>0</v>
      </c>
      <c r="I236" s="62">
        <f>I237</f>
        <v>0</v>
      </c>
      <c r="J236" s="62">
        <f>J237</f>
        <v>0</v>
      </c>
      <c r="K236" s="71"/>
    </row>
    <row r="237" spans="1:11" s="5" customFormat="1" ht="15" customHeight="1" hidden="1">
      <c r="A237" s="29"/>
      <c r="B237" s="334" t="s">
        <v>266</v>
      </c>
      <c r="C237" s="32"/>
      <c r="D237" s="32" t="s">
        <v>21</v>
      </c>
      <c r="E237" s="31" t="s">
        <v>165</v>
      </c>
      <c r="F237" s="32" t="s">
        <v>168</v>
      </c>
      <c r="G237" s="31" t="s">
        <v>267</v>
      </c>
      <c r="H237" s="62">
        <v>0</v>
      </c>
      <c r="I237" s="62">
        <v>0</v>
      </c>
      <c r="J237" s="62">
        <v>0</v>
      </c>
      <c r="K237" s="71"/>
    </row>
    <row r="238" spans="1:11" s="5" customFormat="1" ht="45" customHeight="1" hidden="1">
      <c r="A238" s="294"/>
      <c r="B238" s="363" t="s">
        <v>595</v>
      </c>
      <c r="C238" s="297"/>
      <c r="D238" s="297" t="s">
        <v>21</v>
      </c>
      <c r="E238" s="296" t="s">
        <v>165</v>
      </c>
      <c r="F238" s="297" t="s">
        <v>396</v>
      </c>
      <c r="G238" s="296"/>
      <c r="H238" s="302">
        <f aca="true" t="shared" si="26" ref="H238:J239">H239</f>
        <v>0</v>
      </c>
      <c r="I238" s="302">
        <f t="shared" si="26"/>
        <v>0</v>
      </c>
      <c r="J238" s="302">
        <f t="shared" si="26"/>
        <v>0</v>
      </c>
      <c r="K238" s="71"/>
    </row>
    <row r="239" spans="1:11" s="5" customFormat="1" ht="15" customHeight="1" hidden="1">
      <c r="A239" s="29"/>
      <c r="B239" s="336" t="s">
        <v>109</v>
      </c>
      <c r="C239" s="32"/>
      <c r="D239" s="32" t="s">
        <v>21</v>
      </c>
      <c r="E239" s="31" t="s">
        <v>165</v>
      </c>
      <c r="F239" s="32" t="s">
        <v>396</v>
      </c>
      <c r="G239" s="31" t="s">
        <v>110</v>
      </c>
      <c r="H239" s="62">
        <f t="shared" si="26"/>
        <v>0</v>
      </c>
      <c r="I239" s="62">
        <f t="shared" si="26"/>
        <v>0</v>
      </c>
      <c r="J239" s="62">
        <f t="shared" si="26"/>
        <v>0</v>
      </c>
      <c r="K239" s="71"/>
    </row>
    <row r="240" spans="1:11" s="5" customFormat="1" ht="45" customHeight="1" hidden="1">
      <c r="A240" s="29"/>
      <c r="B240" s="336" t="s">
        <v>166</v>
      </c>
      <c r="C240" s="32"/>
      <c r="D240" s="32" t="s">
        <v>21</v>
      </c>
      <c r="E240" s="31" t="s">
        <v>165</v>
      </c>
      <c r="F240" s="32" t="s">
        <v>396</v>
      </c>
      <c r="G240" s="31" t="s">
        <v>22</v>
      </c>
      <c r="H240" s="62">
        <v>0</v>
      </c>
      <c r="I240" s="62">
        <v>0</v>
      </c>
      <c r="J240" s="62">
        <v>0</v>
      </c>
      <c r="K240" s="71"/>
    </row>
    <row r="241" spans="1:11" s="5" customFormat="1" ht="45" customHeight="1">
      <c r="A241" s="294"/>
      <c r="B241" s="358" t="s">
        <v>162</v>
      </c>
      <c r="C241" s="297"/>
      <c r="D241" s="297" t="s">
        <v>21</v>
      </c>
      <c r="E241" s="296" t="s">
        <v>165</v>
      </c>
      <c r="F241" s="297" t="s">
        <v>594</v>
      </c>
      <c r="G241" s="296"/>
      <c r="H241" s="302">
        <f>H243</f>
        <v>892.56</v>
      </c>
      <c r="I241" s="302">
        <f>I243</f>
        <v>300</v>
      </c>
      <c r="J241" s="302">
        <f>J243</f>
        <v>0</v>
      </c>
      <c r="K241" s="71"/>
    </row>
    <row r="242" spans="1:11" s="5" customFormat="1" ht="30" customHeight="1">
      <c r="A242" s="29"/>
      <c r="B242" s="345" t="s">
        <v>77</v>
      </c>
      <c r="C242" s="32"/>
      <c r="D242" s="32" t="s">
        <v>21</v>
      </c>
      <c r="E242" s="31" t="s">
        <v>165</v>
      </c>
      <c r="F242" s="32" t="s">
        <v>594</v>
      </c>
      <c r="G242" s="31" t="s">
        <v>82</v>
      </c>
      <c r="H242" s="62">
        <f>H243</f>
        <v>892.56</v>
      </c>
      <c r="I242" s="62">
        <f>I243</f>
        <v>300</v>
      </c>
      <c r="J242" s="62">
        <f>J243</f>
        <v>0</v>
      </c>
      <c r="K242" s="71"/>
    </row>
    <row r="243" spans="1:11" s="5" customFormat="1" ht="15" customHeight="1">
      <c r="A243" s="29"/>
      <c r="B243" s="337" t="s">
        <v>78</v>
      </c>
      <c r="C243" s="32"/>
      <c r="D243" s="32" t="s">
        <v>21</v>
      </c>
      <c r="E243" s="31" t="s">
        <v>165</v>
      </c>
      <c r="F243" s="32" t="s">
        <v>594</v>
      </c>
      <c r="G243" s="31" t="s">
        <v>79</v>
      </c>
      <c r="H243" s="62">
        <f>12.56+880</f>
        <v>892.56</v>
      </c>
      <c r="I243" s="62">
        <v>300</v>
      </c>
      <c r="J243" s="62">
        <v>0</v>
      </c>
      <c r="K243" s="71"/>
    </row>
    <row r="244" spans="1:10" ht="30" customHeight="1">
      <c r="A244" s="291"/>
      <c r="B244" s="383" t="s">
        <v>169</v>
      </c>
      <c r="C244" s="149"/>
      <c r="D244" s="149" t="s">
        <v>21</v>
      </c>
      <c r="E244" s="150" t="s">
        <v>165</v>
      </c>
      <c r="F244" s="149" t="s">
        <v>170</v>
      </c>
      <c r="G244" s="150"/>
      <c r="H244" s="288">
        <f>H245</f>
        <v>638</v>
      </c>
      <c r="I244" s="288">
        <f>I245</f>
        <v>0</v>
      </c>
      <c r="J244" s="288">
        <f>J245</f>
        <v>0</v>
      </c>
    </row>
    <row r="245" spans="1:11" ht="15" customHeight="1">
      <c r="A245" s="271"/>
      <c r="B245" s="381" t="s">
        <v>171</v>
      </c>
      <c r="C245" s="273"/>
      <c r="D245" s="273" t="s">
        <v>21</v>
      </c>
      <c r="E245" s="276" t="s">
        <v>165</v>
      </c>
      <c r="F245" s="273" t="s">
        <v>172</v>
      </c>
      <c r="G245" s="276" t="s">
        <v>48</v>
      </c>
      <c r="H245" s="274">
        <f>H246+H251+H254+H257</f>
        <v>638</v>
      </c>
      <c r="I245" s="274">
        <f>I246+I251+I254+I257</f>
        <v>0</v>
      </c>
      <c r="J245" s="274">
        <f>J246+J251+J254+J257</f>
        <v>0</v>
      </c>
      <c r="K245" s="70"/>
    </row>
    <row r="246" spans="1:11" ht="30" customHeight="1" hidden="1">
      <c r="A246" s="299"/>
      <c r="B246" s="354" t="s">
        <v>173</v>
      </c>
      <c r="C246" s="297"/>
      <c r="D246" s="297" t="s">
        <v>21</v>
      </c>
      <c r="E246" s="296" t="s">
        <v>165</v>
      </c>
      <c r="F246" s="297" t="s">
        <v>23</v>
      </c>
      <c r="G246" s="296"/>
      <c r="H246" s="298">
        <f>H248+H250</f>
        <v>0</v>
      </c>
      <c r="I246" s="298">
        <f>I248+I250</f>
        <v>0</v>
      </c>
      <c r="J246" s="298">
        <f>J248+J250</f>
        <v>0</v>
      </c>
      <c r="K246" s="70"/>
    </row>
    <row r="247" spans="1:11" ht="30" customHeight="1" hidden="1">
      <c r="A247" s="44"/>
      <c r="B247" s="334" t="s">
        <v>69</v>
      </c>
      <c r="C247" s="32"/>
      <c r="D247" s="32" t="s">
        <v>21</v>
      </c>
      <c r="E247" s="31" t="s">
        <v>165</v>
      </c>
      <c r="F247" s="32" t="s">
        <v>174</v>
      </c>
      <c r="G247" s="31" t="s">
        <v>88</v>
      </c>
      <c r="H247" s="61">
        <f>H248</f>
        <v>0</v>
      </c>
      <c r="I247" s="61">
        <f>I248</f>
        <v>0</v>
      </c>
      <c r="J247" s="61">
        <f>J248</f>
        <v>0</v>
      </c>
      <c r="K247" s="70"/>
    </row>
    <row r="248" spans="1:11" ht="30" customHeight="1" hidden="1">
      <c r="A248" s="44"/>
      <c r="B248" s="339" t="s">
        <v>70</v>
      </c>
      <c r="C248" s="32"/>
      <c r="D248" s="32" t="s">
        <v>21</v>
      </c>
      <c r="E248" s="31" t="s">
        <v>165</v>
      </c>
      <c r="F248" s="32" t="s">
        <v>174</v>
      </c>
      <c r="G248" s="31" t="s">
        <v>71</v>
      </c>
      <c r="H248" s="61">
        <f>500-500</f>
        <v>0</v>
      </c>
      <c r="I248" s="61">
        <f>500-500</f>
        <v>0</v>
      </c>
      <c r="J248" s="61">
        <f>500-500</f>
        <v>0</v>
      </c>
      <c r="K248" s="70"/>
    </row>
    <row r="249" spans="1:11" ht="30" customHeight="1" hidden="1">
      <c r="A249" s="44"/>
      <c r="B249" s="345" t="s">
        <v>77</v>
      </c>
      <c r="C249" s="32"/>
      <c r="D249" s="32" t="s">
        <v>21</v>
      </c>
      <c r="E249" s="31" t="s">
        <v>165</v>
      </c>
      <c r="F249" s="32" t="s">
        <v>174</v>
      </c>
      <c r="G249" s="31" t="s">
        <v>82</v>
      </c>
      <c r="H249" s="61">
        <f>H250</f>
        <v>0</v>
      </c>
      <c r="I249" s="61">
        <f>I250</f>
        <v>0</v>
      </c>
      <c r="J249" s="61">
        <f>J250</f>
        <v>0</v>
      </c>
      <c r="K249" s="70"/>
    </row>
    <row r="250" spans="1:11" ht="15" customHeight="1" hidden="1">
      <c r="A250" s="44"/>
      <c r="B250" s="337" t="s">
        <v>78</v>
      </c>
      <c r="C250" s="32"/>
      <c r="D250" s="32" t="s">
        <v>21</v>
      </c>
      <c r="E250" s="31" t="s">
        <v>165</v>
      </c>
      <c r="F250" s="32" t="s">
        <v>174</v>
      </c>
      <c r="G250" s="31" t="s">
        <v>79</v>
      </c>
      <c r="H250" s="61">
        <v>0</v>
      </c>
      <c r="I250" s="61">
        <v>0</v>
      </c>
      <c r="J250" s="61">
        <v>0</v>
      </c>
      <c r="K250" s="70"/>
    </row>
    <row r="251" spans="1:11" ht="45" customHeight="1">
      <c r="A251" s="294"/>
      <c r="B251" s="354" t="s">
        <v>175</v>
      </c>
      <c r="C251" s="297"/>
      <c r="D251" s="297" t="s">
        <v>21</v>
      </c>
      <c r="E251" s="296" t="s">
        <v>165</v>
      </c>
      <c r="F251" s="297" t="s">
        <v>176</v>
      </c>
      <c r="G251" s="296"/>
      <c r="H251" s="298">
        <f>H253</f>
        <v>400</v>
      </c>
      <c r="I251" s="298">
        <f>I253</f>
        <v>0</v>
      </c>
      <c r="J251" s="298">
        <f>J253</f>
        <v>0</v>
      </c>
      <c r="K251" s="70"/>
    </row>
    <row r="252" spans="1:11" ht="30" customHeight="1">
      <c r="A252" s="29"/>
      <c r="B252" s="384" t="s">
        <v>69</v>
      </c>
      <c r="C252" s="32"/>
      <c r="D252" s="32" t="s">
        <v>21</v>
      </c>
      <c r="E252" s="31" t="s">
        <v>165</v>
      </c>
      <c r="F252" s="32" t="s">
        <v>176</v>
      </c>
      <c r="G252" s="31" t="s">
        <v>88</v>
      </c>
      <c r="H252" s="61">
        <f>H253</f>
        <v>400</v>
      </c>
      <c r="I252" s="61">
        <f>I253</f>
        <v>0</v>
      </c>
      <c r="J252" s="61">
        <f>J253</f>
        <v>0</v>
      </c>
      <c r="K252" s="70"/>
    </row>
    <row r="253" spans="1:11" ht="30" customHeight="1">
      <c r="A253" s="29"/>
      <c r="B253" s="334" t="s">
        <v>70</v>
      </c>
      <c r="C253" s="32"/>
      <c r="D253" s="32" t="s">
        <v>21</v>
      </c>
      <c r="E253" s="31" t="s">
        <v>165</v>
      </c>
      <c r="F253" s="32" t="s">
        <v>176</v>
      </c>
      <c r="G253" s="31" t="s">
        <v>71</v>
      </c>
      <c r="H253" s="62">
        <f>200+200</f>
        <v>400</v>
      </c>
      <c r="I253" s="62">
        <v>0</v>
      </c>
      <c r="J253" s="62">
        <v>0</v>
      </c>
      <c r="K253" s="70"/>
    </row>
    <row r="254" spans="1:10" ht="30" customHeight="1">
      <c r="A254" s="299"/>
      <c r="B254" s="354" t="s">
        <v>617</v>
      </c>
      <c r="C254" s="297"/>
      <c r="D254" s="297" t="s">
        <v>21</v>
      </c>
      <c r="E254" s="296" t="s">
        <v>165</v>
      </c>
      <c r="F254" s="297" t="s">
        <v>397</v>
      </c>
      <c r="G254" s="296"/>
      <c r="H254" s="298">
        <f aca="true" t="shared" si="27" ref="H254:J255">H255</f>
        <v>238</v>
      </c>
      <c r="I254" s="298">
        <f t="shared" si="27"/>
        <v>0</v>
      </c>
      <c r="J254" s="298">
        <f t="shared" si="27"/>
        <v>0</v>
      </c>
    </row>
    <row r="255" spans="1:10" ht="30" customHeight="1">
      <c r="A255" s="44"/>
      <c r="B255" s="336" t="s">
        <v>77</v>
      </c>
      <c r="C255" s="32"/>
      <c r="D255" s="32" t="s">
        <v>21</v>
      </c>
      <c r="E255" s="31" t="s">
        <v>165</v>
      </c>
      <c r="F255" s="32" t="s">
        <v>397</v>
      </c>
      <c r="G255" s="31" t="s">
        <v>82</v>
      </c>
      <c r="H255" s="61">
        <f t="shared" si="27"/>
        <v>238</v>
      </c>
      <c r="I255" s="61">
        <f t="shared" si="27"/>
        <v>0</v>
      </c>
      <c r="J255" s="61">
        <f t="shared" si="27"/>
        <v>0</v>
      </c>
    </row>
    <row r="256" spans="1:10" ht="15" customHeight="1">
      <c r="A256" s="44"/>
      <c r="B256" s="336" t="s">
        <v>78</v>
      </c>
      <c r="C256" s="32"/>
      <c r="D256" s="32" t="s">
        <v>21</v>
      </c>
      <c r="E256" s="31" t="s">
        <v>165</v>
      </c>
      <c r="F256" s="32" t="s">
        <v>397</v>
      </c>
      <c r="G256" s="31" t="s">
        <v>79</v>
      </c>
      <c r="H256" s="61">
        <f>123+62+53</f>
        <v>238</v>
      </c>
      <c r="I256" s="61">
        <v>0</v>
      </c>
      <c r="J256" s="61">
        <v>0</v>
      </c>
    </row>
    <row r="257" spans="1:10" ht="45" customHeight="1" hidden="1">
      <c r="A257" s="299"/>
      <c r="B257" s="354" t="s">
        <v>399</v>
      </c>
      <c r="C257" s="297"/>
      <c r="D257" s="297" t="s">
        <v>21</v>
      </c>
      <c r="E257" s="296" t="s">
        <v>165</v>
      </c>
      <c r="F257" s="297" t="s">
        <v>398</v>
      </c>
      <c r="G257" s="296"/>
      <c r="H257" s="298">
        <f aca="true" t="shared" si="28" ref="H257:J258">H258</f>
        <v>0</v>
      </c>
      <c r="I257" s="298">
        <f t="shared" si="28"/>
        <v>0</v>
      </c>
      <c r="J257" s="298">
        <f t="shared" si="28"/>
        <v>0</v>
      </c>
    </row>
    <row r="258" spans="1:10" ht="30" customHeight="1" hidden="1">
      <c r="A258" s="44"/>
      <c r="B258" s="341" t="s">
        <v>69</v>
      </c>
      <c r="C258" s="32"/>
      <c r="D258" s="32" t="s">
        <v>21</v>
      </c>
      <c r="E258" s="31" t="s">
        <v>165</v>
      </c>
      <c r="F258" s="32" t="s">
        <v>398</v>
      </c>
      <c r="G258" s="31" t="s">
        <v>88</v>
      </c>
      <c r="H258" s="61">
        <f t="shared" si="28"/>
        <v>0</v>
      </c>
      <c r="I258" s="61">
        <f t="shared" si="28"/>
        <v>0</v>
      </c>
      <c r="J258" s="61">
        <f t="shared" si="28"/>
        <v>0</v>
      </c>
    </row>
    <row r="259" spans="1:10" ht="30" customHeight="1" hidden="1">
      <c r="A259" s="44"/>
      <c r="B259" s="334" t="s">
        <v>70</v>
      </c>
      <c r="C259" s="32"/>
      <c r="D259" s="32" t="s">
        <v>21</v>
      </c>
      <c r="E259" s="31" t="s">
        <v>165</v>
      </c>
      <c r="F259" s="32" t="s">
        <v>398</v>
      </c>
      <c r="G259" s="31" t="s">
        <v>71</v>
      </c>
      <c r="H259" s="61">
        <v>0</v>
      </c>
      <c r="I259" s="61">
        <v>0</v>
      </c>
      <c r="J259" s="61">
        <v>0</v>
      </c>
    </row>
    <row r="260" spans="1:10" ht="30" customHeight="1">
      <c r="A260" s="291"/>
      <c r="B260" s="383" t="s">
        <v>424</v>
      </c>
      <c r="C260" s="149"/>
      <c r="D260" s="149" t="s">
        <v>21</v>
      </c>
      <c r="E260" s="150" t="s">
        <v>165</v>
      </c>
      <c r="F260" s="149" t="s">
        <v>429</v>
      </c>
      <c r="G260" s="150"/>
      <c r="H260" s="292">
        <f aca="true" t="shared" si="29" ref="H260:J263">H261</f>
        <v>400</v>
      </c>
      <c r="I260" s="292">
        <f t="shared" si="29"/>
        <v>400</v>
      </c>
      <c r="J260" s="292">
        <f t="shared" si="29"/>
        <v>400</v>
      </c>
    </row>
    <row r="261" spans="1:10" ht="15" customHeight="1">
      <c r="A261" s="271"/>
      <c r="B261" s="381" t="s">
        <v>425</v>
      </c>
      <c r="C261" s="273"/>
      <c r="D261" s="273" t="s">
        <v>21</v>
      </c>
      <c r="E261" s="276" t="s">
        <v>165</v>
      </c>
      <c r="F261" s="273" t="s">
        <v>428</v>
      </c>
      <c r="G261" s="276" t="s">
        <v>48</v>
      </c>
      <c r="H261" s="281">
        <f t="shared" si="29"/>
        <v>400</v>
      </c>
      <c r="I261" s="281">
        <f t="shared" si="29"/>
        <v>400</v>
      </c>
      <c r="J261" s="281">
        <f t="shared" si="29"/>
        <v>400</v>
      </c>
    </row>
    <row r="262" spans="1:10" ht="30" customHeight="1">
      <c r="A262" s="299"/>
      <c r="B262" s="354" t="s">
        <v>430</v>
      </c>
      <c r="C262" s="297"/>
      <c r="D262" s="297" t="s">
        <v>21</v>
      </c>
      <c r="E262" s="296" t="s">
        <v>165</v>
      </c>
      <c r="F262" s="297" t="s">
        <v>427</v>
      </c>
      <c r="G262" s="296"/>
      <c r="H262" s="302">
        <f t="shared" si="29"/>
        <v>400</v>
      </c>
      <c r="I262" s="302">
        <f t="shared" si="29"/>
        <v>400</v>
      </c>
      <c r="J262" s="302">
        <f t="shared" si="29"/>
        <v>400</v>
      </c>
    </row>
    <row r="263" spans="1:10" ht="30" customHeight="1">
      <c r="A263" s="44"/>
      <c r="B263" s="334" t="s">
        <v>69</v>
      </c>
      <c r="C263" s="32"/>
      <c r="D263" s="32" t="s">
        <v>21</v>
      </c>
      <c r="E263" s="31" t="s">
        <v>165</v>
      </c>
      <c r="F263" s="32" t="s">
        <v>427</v>
      </c>
      <c r="G263" s="31" t="s">
        <v>88</v>
      </c>
      <c r="H263" s="62">
        <f t="shared" si="29"/>
        <v>400</v>
      </c>
      <c r="I263" s="62">
        <f t="shared" si="29"/>
        <v>400</v>
      </c>
      <c r="J263" s="62">
        <f t="shared" si="29"/>
        <v>400</v>
      </c>
    </row>
    <row r="264" spans="1:10" ht="30" customHeight="1">
      <c r="A264" s="44"/>
      <c r="B264" s="339" t="s">
        <v>70</v>
      </c>
      <c r="C264" s="32"/>
      <c r="D264" s="32" t="s">
        <v>21</v>
      </c>
      <c r="E264" s="31" t="s">
        <v>165</v>
      </c>
      <c r="F264" s="32" t="s">
        <v>427</v>
      </c>
      <c r="G264" s="31" t="s">
        <v>71</v>
      </c>
      <c r="H264" s="62">
        <f>200+200</f>
        <v>400</v>
      </c>
      <c r="I264" s="62">
        <f>200+200</f>
        <v>400</v>
      </c>
      <c r="J264" s="62">
        <f>200+200</f>
        <v>400</v>
      </c>
    </row>
    <row r="265" spans="1:10" ht="45" customHeight="1">
      <c r="A265" s="257"/>
      <c r="B265" s="378" t="s">
        <v>209</v>
      </c>
      <c r="C265" s="244"/>
      <c r="D265" s="244" t="s">
        <v>21</v>
      </c>
      <c r="E265" s="251" t="s">
        <v>165</v>
      </c>
      <c r="F265" s="244" t="s">
        <v>210</v>
      </c>
      <c r="G265" s="251" t="s">
        <v>48</v>
      </c>
      <c r="H265" s="245">
        <f aca="true" t="shared" si="30" ref="H265:J266">H266</f>
        <v>3000</v>
      </c>
      <c r="I265" s="245">
        <f t="shared" si="30"/>
        <v>0</v>
      </c>
      <c r="J265" s="245">
        <f t="shared" si="30"/>
        <v>0</v>
      </c>
    </row>
    <row r="266" spans="1:11" ht="15" customHeight="1">
      <c r="A266" s="271"/>
      <c r="B266" s="381" t="s">
        <v>211</v>
      </c>
      <c r="C266" s="273"/>
      <c r="D266" s="273" t="s">
        <v>21</v>
      </c>
      <c r="E266" s="276" t="s">
        <v>165</v>
      </c>
      <c r="F266" s="273" t="s">
        <v>212</v>
      </c>
      <c r="G266" s="276" t="s">
        <v>48</v>
      </c>
      <c r="H266" s="274">
        <f t="shared" si="30"/>
        <v>3000</v>
      </c>
      <c r="I266" s="274">
        <f t="shared" si="30"/>
        <v>0</v>
      </c>
      <c r="J266" s="274">
        <f t="shared" si="30"/>
        <v>0</v>
      </c>
      <c r="K266" s="70"/>
    </row>
    <row r="267" spans="1:10" ht="30" customHeight="1">
      <c r="A267" s="294"/>
      <c r="B267" s="354" t="s">
        <v>213</v>
      </c>
      <c r="C267" s="297"/>
      <c r="D267" s="297" t="s">
        <v>21</v>
      </c>
      <c r="E267" s="296" t="s">
        <v>165</v>
      </c>
      <c r="F267" s="303" t="s">
        <v>214</v>
      </c>
      <c r="G267" s="296"/>
      <c r="H267" s="302">
        <f>H269</f>
        <v>3000</v>
      </c>
      <c r="I267" s="302">
        <f>I269</f>
        <v>0</v>
      </c>
      <c r="J267" s="302">
        <f>J269</f>
        <v>0</v>
      </c>
    </row>
    <row r="268" spans="1:10" ht="30" customHeight="1">
      <c r="A268" s="29"/>
      <c r="B268" s="384" t="s">
        <v>69</v>
      </c>
      <c r="C268" s="32"/>
      <c r="D268" s="32" t="s">
        <v>21</v>
      </c>
      <c r="E268" s="31" t="s">
        <v>165</v>
      </c>
      <c r="F268" s="34" t="s">
        <v>214</v>
      </c>
      <c r="G268" s="31" t="s">
        <v>88</v>
      </c>
      <c r="H268" s="62">
        <f>H269</f>
        <v>3000</v>
      </c>
      <c r="I268" s="62">
        <f>I269</f>
        <v>0</v>
      </c>
      <c r="J268" s="62">
        <f>J269</f>
        <v>0</v>
      </c>
    </row>
    <row r="269" spans="1:10" ht="30" customHeight="1">
      <c r="A269" s="29"/>
      <c r="B269" s="334" t="s">
        <v>70</v>
      </c>
      <c r="C269" s="32"/>
      <c r="D269" s="32" t="s">
        <v>21</v>
      </c>
      <c r="E269" s="31" t="s">
        <v>165</v>
      </c>
      <c r="F269" s="34" t="s">
        <v>214</v>
      </c>
      <c r="G269" s="31" t="s">
        <v>71</v>
      </c>
      <c r="H269" s="62">
        <f>1000+5000-3000</f>
        <v>3000</v>
      </c>
      <c r="I269" s="62">
        <v>0</v>
      </c>
      <c r="J269" s="62">
        <v>0</v>
      </c>
    </row>
    <row r="270" spans="1:10" ht="45" customHeight="1">
      <c r="A270" s="247"/>
      <c r="B270" s="375" t="s">
        <v>597</v>
      </c>
      <c r="C270" s="258"/>
      <c r="D270" s="258" t="s">
        <v>21</v>
      </c>
      <c r="E270" s="248" t="s">
        <v>165</v>
      </c>
      <c r="F270" s="248" t="s">
        <v>274</v>
      </c>
      <c r="G270" s="239"/>
      <c r="H270" s="241">
        <f aca="true" t="shared" si="31" ref="H270:J272">H271</f>
        <v>500</v>
      </c>
      <c r="I270" s="241">
        <f t="shared" si="31"/>
        <v>0</v>
      </c>
      <c r="J270" s="241">
        <f t="shared" si="31"/>
        <v>0</v>
      </c>
    </row>
    <row r="271" spans="1:10" ht="15" customHeight="1">
      <c r="A271" s="29"/>
      <c r="B271" s="334" t="s">
        <v>226</v>
      </c>
      <c r="C271" s="35"/>
      <c r="D271" s="31" t="s">
        <v>18</v>
      </c>
      <c r="E271" s="31" t="s">
        <v>165</v>
      </c>
      <c r="F271" s="35" t="s">
        <v>275</v>
      </c>
      <c r="G271" s="27"/>
      <c r="H271" s="61">
        <f t="shared" si="31"/>
        <v>500</v>
      </c>
      <c r="I271" s="61">
        <f t="shared" si="31"/>
        <v>0</v>
      </c>
      <c r="J271" s="61">
        <f t="shared" si="31"/>
        <v>0</v>
      </c>
    </row>
    <row r="272" spans="1:10" ht="15" customHeight="1">
      <c r="A272" s="29"/>
      <c r="B272" s="334" t="s">
        <v>226</v>
      </c>
      <c r="C272" s="35"/>
      <c r="D272" s="31" t="s">
        <v>18</v>
      </c>
      <c r="E272" s="31" t="s">
        <v>165</v>
      </c>
      <c r="F272" s="35" t="s">
        <v>276</v>
      </c>
      <c r="G272" s="27"/>
      <c r="H272" s="61">
        <f t="shared" si="31"/>
        <v>500</v>
      </c>
      <c r="I272" s="61">
        <f t="shared" si="31"/>
        <v>0</v>
      </c>
      <c r="J272" s="61">
        <f t="shared" si="31"/>
        <v>0</v>
      </c>
    </row>
    <row r="273" spans="1:10" ht="45.75" customHeight="1">
      <c r="A273" s="294"/>
      <c r="B273" s="354" t="s">
        <v>294</v>
      </c>
      <c r="C273" s="297"/>
      <c r="D273" s="297" t="s">
        <v>21</v>
      </c>
      <c r="E273" s="296" t="s">
        <v>165</v>
      </c>
      <c r="F273" s="297" t="s">
        <v>293</v>
      </c>
      <c r="G273" s="296"/>
      <c r="H273" s="298">
        <f>H274+H276</f>
        <v>500</v>
      </c>
      <c r="I273" s="298">
        <f>I274+I276</f>
        <v>0</v>
      </c>
      <c r="J273" s="298">
        <f>J274+J276</f>
        <v>0</v>
      </c>
    </row>
    <row r="274" spans="1:10" ht="30" customHeight="1">
      <c r="A274" s="29"/>
      <c r="B274" s="384" t="s">
        <v>69</v>
      </c>
      <c r="C274" s="32"/>
      <c r="D274" s="32" t="s">
        <v>21</v>
      </c>
      <c r="E274" s="31" t="s">
        <v>165</v>
      </c>
      <c r="F274" s="32" t="s">
        <v>293</v>
      </c>
      <c r="G274" s="31" t="s">
        <v>88</v>
      </c>
      <c r="H274" s="61">
        <f>H275</f>
        <v>500</v>
      </c>
      <c r="I274" s="61">
        <f>I275</f>
        <v>0</v>
      </c>
      <c r="J274" s="61">
        <f>J275</f>
        <v>0</v>
      </c>
    </row>
    <row r="275" spans="1:10" ht="30" customHeight="1">
      <c r="A275" s="29"/>
      <c r="B275" s="334" t="s">
        <v>70</v>
      </c>
      <c r="C275" s="32"/>
      <c r="D275" s="32" t="s">
        <v>21</v>
      </c>
      <c r="E275" s="31" t="s">
        <v>165</v>
      </c>
      <c r="F275" s="32" t="s">
        <v>293</v>
      </c>
      <c r="G275" s="35" t="s">
        <v>71</v>
      </c>
      <c r="H275" s="62">
        <f>300+200</f>
        <v>500</v>
      </c>
      <c r="I275" s="62">
        <v>0</v>
      </c>
      <c r="J275" s="62">
        <v>0</v>
      </c>
    </row>
    <row r="276" spans="1:10" ht="15" customHeight="1" hidden="1">
      <c r="A276" s="29"/>
      <c r="B276" s="336" t="s">
        <v>109</v>
      </c>
      <c r="C276" s="32"/>
      <c r="D276" s="32" t="s">
        <v>21</v>
      </c>
      <c r="E276" s="31" t="s">
        <v>165</v>
      </c>
      <c r="F276" s="32" t="s">
        <v>293</v>
      </c>
      <c r="G276" s="35" t="s">
        <v>110</v>
      </c>
      <c r="H276" s="62">
        <f>H277</f>
        <v>0</v>
      </c>
      <c r="I276" s="62">
        <f>I277</f>
        <v>0</v>
      </c>
      <c r="J276" s="62">
        <f>J277</f>
        <v>0</v>
      </c>
    </row>
    <row r="277" spans="1:10" ht="15" customHeight="1" hidden="1">
      <c r="A277" s="29"/>
      <c r="B277" s="334" t="s">
        <v>266</v>
      </c>
      <c r="C277" s="32"/>
      <c r="D277" s="32" t="s">
        <v>21</v>
      </c>
      <c r="E277" s="31" t="s">
        <v>165</v>
      </c>
      <c r="F277" s="32" t="s">
        <v>293</v>
      </c>
      <c r="G277" s="35" t="s">
        <v>267</v>
      </c>
      <c r="H277" s="62">
        <v>0</v>
      </c>
      <c r="I277" s="62">
        <v>0</v>
      </c>
      <c r="J277" s="62">
        <v>0</v>
      </c>
    </row>
    <row r="278" spans="1:10" s="6" customFormat="1" ht="15" customHeight="1">
      <c r="A278" s="23"/>
      <c r="B278" s="370" t="s">
        <v>155</v>
      </c>
      <c r="C278" s="25"/>
      <c r="D278" s="25" t="s">
        <v>21</v>
      </c>
      <c r="E278" s="24" t="s">
        <v>156</v>
      </c>
      <c r="F278" s="25"/>
      <c r="G278" s="24"/>
      <c r="H278" s="59">
        <f>H279+H284+H289+H298+H303+H308+H313+H321</f>
        <v>17942.2</v>
      </c>
      <c r="I278" s="59">
        <f>I279+I284+I289+I298+I303+I308+I313+I321</f>
        <v>6960</v>
      </c>
      <c r="J278" s="59">
        <f>J279+J284+J289+J298+J303+J308+J313+J321</f>
        <v>5670</v>
      </c>
    </row>
    <row r="279" spans="1:10" s="6" customFormat="1" ht="45" customHeight="1">
      <c r="A279" s="253"/>
      <c r="B279" s="372" t="s">
        <v>560</v>
      </c>
      <c r="C279" s="251"/>
      <c r="D279" s="251" t="s">
        <v>21</v>
      </c>
      <c r="E279" s="251" t="s">
        <v>156</v>
      </c>
      <c r="F279" s="251" t="s">
        <v>140</v>
      </c>
      <c r="G279" s="251"/>
      <c r="H279" s="245">
        <f aca="true" t="shared" si="32" ref="H279:J280">H280</f>
        <v>1210</v>
      </c>
      <c r="I279" s="245">
        <f t="shared" si="32"/>
        <v>0</v>
      </c>
      <c r="J279" s="245">
        <f t="shared" si="32"/>
        <v>0</v>
      </c>
    </row>
    <row r="280" spans="1:10" s="6" customFormat="1" ht="75" customHeight="1">
      <c r="A280" s="280"/>
      <c r="B280" s="373" t="s">
        <v>141</v>
      </c>
      <c r="C280" s="276"/>
      <c r="D280" s="276" t="s">
        <v>21</v>
      </c>
      <c r="E280" s="276" t="s">
        <v>156</v>
      </c>
      <c r="F280" s="276" t="s">
        <v>142</v>
      </c>
      <c r="G280" s="276"/>
      <c r="H280" s="281">
        <f>H281</f>
        <v>1210</v>
      </c>
      <c r="I280" s="281">
        <f t="shared" si="32"/>
        <v>0</v>
      </c>
      <c r="J280" s="281">
        <f t="shared" si="32"/>
        <v>0</v>
      </c>
    </row>
    <row r="281" spans="1:10" s="6" customFormat="1" ht="30" customHeight="1">
      <c r="A281" s="294"/>
      <c r="B281" s="354" t="s">
        <v>143</v>
      </c>
      <c r="C281" s="296"/>
      <c r="D281" s="296" t="s">
        <v>21</v>
      </c>
      <c r="E281" s="296" t="s">
        <v>156</v>
      </c>
      <c r="F281" s="296" t="s">
        <v>144</v>
      </c>
      <c r="G281" s="296"/>
      <c r="H281" s="302">
        <f>H282</f>
        <v>1210</v>
      </c>
      <c r="I281" s="302">
        <f>I282</f>
        <v>0</v>
      </c>
      <c r="J281" s="302">
        <f>J282</f>
        <v>0</v>
      </c>
    </row>
    <row r="282" spans="1:10" s="6" customFormat="1" ht="30" customHeight="1">
      <c r="A282" s="29"/>
      <c r="B282" s="334" t="s">
        <v>69</v>
      </c>
      <c r="C282" s="31"/>
      <c r="D282" s="31" t="s">
        <v>21</v>
      </c>
      <c r="E282" s="31" t="s">
        <v>156</v>
      </c>
      <c r="F282" s="31" t="s">
        <v>144</v>
      </c>
      <c r="G282" s="31" t="s">
        <v>88</v>
      </c>
      <c r="H282" s="62">
        <f>H283</f>
        <v>1210</v>
      </c>
      <c r="I282" s="62">
        <f>I283</f>
        <v>0</v>
      </c>
      <c r="J282" s="62">
        <f>J283</f>
        <v>0</v>
      </c>
    </row>
    <row r="283" spans="1:10" s="6" customFormat="1" ht="30" customHeight="1">
      <c r="A283" s="29"/>
      <c r="B283" s="334" t="s">
        <v>70</v>
      </c>
      <c r="C283" s="31"/>
      <c r="D283" s="31" t="s">
        <v>21</v>
      </c>
      <c r="E283" s="31" t="s">
        <v>156</v>
      </c>
      <c r="F283" s="31" t="s">
        <v>144</v>
      </c>
      <c r="G283" s="31" t="s">
        <v>71</v>
      </c>
      <c r="H283" s="62">
        <f>400+200+500+110</f>
        <v>1210</v>
      </c>
      <c r="I283" s="62">
        <v>0</v>
      </c>
      <c r="J283" s="62">
        <v>0</v>
      </c>
    </row>
    <row r="284" spans="1:10" s="7" customFormat="1" ht="75" customHeight="1">
      <c r="A284" s="242"/>
      <c r="B284" s="378" t="s">
        <v>129</v>
      </c>
      <c r="C284" s="244"/>
      <c r="D284" s="244" t="s">
        <v>21</v>
      </c>
      <c r="E284" s="251" t="s">
        <v>156</v>
      </c>
      <c r="F284" s="244" t="s">
        <v>151</v>
      </c>
      <c r="G284" s="251" t="s">
        <v>48</v>
      </c>
      <c r="H284" s="245">
        <f aca="true" t="shared" si="33" ref="H284:J285">H285</f>
        <v>1050</v>
      </c>
      <c r="I284" s="245">
        <f t="shared" si="33"/>
        <v>0</v>
      </c>
      <c r="J284" s="245">
        <f t="shared" si="33"/>
        <v>0</v>
      </c>
    </row>
    <row r="285" spans="1:10" s="7" customFormat="1" ht="45" customHeight="1">
      <c r="A285" s="271"/>
      <c r="B285" s="381" t="s">
        <v>152</v>
      </c>
      <c r="C285" s="273"/>
      <c r="D285" s="273" t="s">
        <v>21</v>
      </c>
      <c r="E285" s="276" t="s">
        <v>156</v>
      </c>
      <c r="F285" s="273" t="s">
        <v>153</v>
      </c>
      <c r="G285" s="276" t="s">
        <v>48</v>
      </c>
      <c r="H285" s="274">
        <f t="shared" si="33"/>
        <v>1050</v>
      </c>
      <c r="I285" s="274">
        <f t="shared" si="33"/>
        <v>0</v>
      </c>
      <c r="J285" s="274">
        <f t="shared" si="33"/>
        <v>0</v>
      </c>
    </row>
    <row r="286" spans="1:10" s="7" customFormat="1" ht="15" customHeight="1">
      <c r="A286" s="299"/>
      <c r="B286" s="358" t="s">
        <v>301</v>
      </c>
      <c r="C286" s="297"/>
      <c r="D286" s="297" t="s">
        <v>21</v>
      </c>
      <c r="E286" s="296" t="s">
        <v>156</v>
      </c>
      <c r="F286" s="297" t="s">
        <v>154</v>
      </c>
      <c r="G286" s="296"/>
      <c r="H286" s="302">
        <f>H288</f>
        <v>1050</v>
      </c>
      <c r="I286" s="302">
        <f>I288</f>
        <v>0</v>
      </c>
      <c r="J286" s="302">
        <f>J288</f>
        <v>0</v>
      </c>
    </row>
    <row r="287" spans="1:10" s="7" customFormat="1" ht="30" customHeight="1">
      <c r="A287" s="43"/>
      <c r="B287" s="339" t="s">
        <v>69</v>
      </c>
      <c r="C287" s="32"/>
      <c r="D287" s="32" t="s">
        <v>21</v>
      </c>
      <c r="E287" s="31" t="s">
        <v>156</v>
      </c>
      <c r="F287" s="34" t="s">
        <v>154</v>
      </c>
      <c r="G287" s="31" t="s">
        <v>88</v>
      </c>
      <c r="H287" s="62">
        <f>H288</f>
        <v>1050</v>
      </c>
      <c r="I287" s="62">
        <f>I288</f>
        <v>0</v>
      </c>
      <c r="J287" s="62">
        <f>J288</f>
        <v>0</v>
      </c>
    </row>
    <row r="288" spans="1:10" s="7" customFormat="1" ht="30" customHeight="1">
      <c r="A288" s="43"/>
      <c r="B288" s="334" t="s">
        <v>70</v>
      </c>
      <c r="C288" s="32"/>
      <c r="D288" s="32" t="s">
        <v>21</v>
      </c>
      <c r="E288" s="31" t="s">
        <v>156</v>
      </c>
      <c r="F288" s="34" t="s">
        <v>154</v>
      </c>
      <c r="G288" s="31" t="s">
        <v>71</v>
      </c>
      <c r="H288" s="62">
        <f>500+450+100</f>
        <v>1050</v>
      </c>
      <c r="I288" s="62">
        <v>0</v>
      </c>
      <c r="J288" s="62">
        <v>0</v>
      </c>
    </row>
    <row r="289" spans="1:10" ht="90" customHeight="1">
      <c r="A289" s="242"/>
      <c r="B289" s="378" t="s">
        <v>593</v>
      </c>
      <c r="C289" s="244"/>
      <c r="D289" s="244" t="s">
        <v>21</v>
      </c>
      <c r="E289" s="251" t="s">
        <v>156</v>
      </c>
      <c r="F289" s="244" t="s">
        <v>157</v>
      </c>
      <c r="G289" s="251" t="s">
        <v>48</v>
      </c>
      <c r="H289" s="245">
        <f aca="true" t="shared" si="34" ref="H289:J290">H290</f>
        <v>9117.2</v>
      </c>
      <c r="I289" s="245">
        <f t="shared" si="34"/>
        <v>6600</v>
      </c>
      <c r="J289" s="245">
        <f t="shared" si="34"/>
        <v>5300</v>
      </c>
    </row>
    <row r="290" spans="1:10" ht="45" customHeight="1">
      <c r="A290" s="289"/>
      <c r="B290" s="383" t="s">
        <v>177</v>
      </c>
      <c r="C290" s="149"/>
      <c r="D290" s="149" t="s">
        <v>21</v>
      </c>
      <c r="E290" s="150" t="s">
        <v>156</v>
      </c>
      <c r="F290" s="149" t="s">
        <v>178</v>
      </c>
      <c r="G290" s="150"/>
      <c r="H290" s="288">
        <f t="shared" si="34"/>
        <v>9117.2</v>
      </c>
      <c r="I290" s="288">
        <f t="shared" si="34"/>
        <v>6600</v>
      </c>
      <c r="J290" s="288">
        <f t="shared" si="34"/>
        <v>5300</v>
      </c>
    </row>
    <row r="291" spans="1:10" ht="30" customHeight="1">
      <c r="A291" s="271"/>
      <c r="B291" s="381" t="s">
        <v>179</v>
      </c>
      <c r="C291" s="273"/>
      <c r="D291" s="273" t="s">
        <v>21</v>
      </c>
      <c r="E291" s="276" t="s">
        <v>156</v>
      </c>
      <c r="F291" s="273" t="s">
        <v>180</v>
      </c>
      <c r="G291" s="276"/>
      <c r="H291" s="274">
        <f>H292+H295</f>
        <v>9117.2</v>
      </c>
      <c r="I291" s="274">
        <f>I292+I295</f>
        <v>6600</v>
      </c>
      <c r="J291" s="274">
        <f>J292+J295</f>
        <v>5300</v>
      </c>
    </row>
    <row r="292" spans="1:11" s="5" customFormat="1" ht="30" customHeight="1">
      <c r="A292" s="294"/>
      <c r="B292" s="358" t="s">
        <v>181</v>
      </c>
      <c r="C292" s="297"/>
      <c r="D292" s="297" t="s">
        <v>21</v>
      </c>
      <c r="E292" s="296" t="s">
        <v>156</v>
      </c>
      <c r="F292" s="297" t="s">
        <v>182</v>
      </c>
      <c r="G292" s="296"/>
      <c r="H292" s="302">
        <f>H294</f>
        <v>9117.2</v>
      </c>
      <c r="I292" s="302">
        <f>I294</f>
        <v>6600</v>
      </c>
      <c r="J292" s="302">
        <f>J294</f>
        <v>5300</v>
      </c>
      <c r="K292" s="73"/>
    </row>
    <row r="293" spans="1:11" s="5" customFormat="1" ht="30" customHeight="1">
      <c r="A293" s="29"/>
      <c r="B293" s="339" t="s">
        <v>69</v>
      </c>
      <c r="C293" s="32"/>
      <c r="D293" s="32" t="s">
        <v>21</v>
      </c>
      <c r="E293" s="31" t="s">
        <v>156</v>
      </c>
      <c r="F293" s="32" t="s">
        <v>182</v>
      </c>
      <c r="G293" s="31" t="s">
        <v>88</v>
      </c>
      <c r="H293" s="62">
        <f>H294</f>
        <v>9117.2</v>
      </c>
      <c r="I293" s="62">
        <f>I294</f>
        <v>6600</v>
      </c>
      <c r="J293" s="62">
        <f>J294</f>
        <v>5300</v>
      </c>
      <c r="K293" s="73"/>
    </row>
    <row r="294" spans="1:10" ht="30" customHeight="1">
      <c r="A294" s="29"/>
      <c r="B294" s="334" t="s">
        <v>70</v>
      </c>
      <c r="C294" s="32"/>
      <c r="D294" s="32" t="s">
        <v>21</v>
      </c>
      <c r="E294" s="31" t="s">
        <v>156</v>
      </c>
      <c r="F294" s="32" t="s">
        <v>182</v>
      </c>
      <c r="G294" s="31" t="s">
        <v>71</v>
      </c>
      <c r="H294" s="62">
        <f>7317.2+300+300+300+700+100+100</f>
        <v>9117.2</v>
      </c>
      <c r="I294" s="62">
        <f>7000+300+500+100+100-1400</f>
        <v>6600</v>
      </c>
      <c r="J294" s="62">
        <f>7000+300+500+100+100-2700</f>
        <v>5300</v>
      </c>
    </row>
    <row r="295" spans="1:10" ht="60" customHeight="1" hidden="1">
      <c r="A295" s="294"/>
      <c r="B295" s="364" t="s">
        <v>184</v>
      </c>
      <c r="C295" s="297"/>
      <c r="D295" s="297" t="s">
        <v>21</v>
      </c>
      <c r="E295" s="296" t="s">
        <v>156</v>
      </c>
      <c r="F295" s="297" t="s">
        <v>183</v>
      </c>
      <c r="G295" s="296"/>
      <c r="H295" s="302">
        <f>H297</f>
        <v>0</v>
      </c>
      <c r="I295" s="302">
        <f>I297</f>
        <v>0</v>
      </c>
      <c r="J295" s="302">
        <f>J297</f>
        <v>0</v>
      </c>
    </row>
    <row r="296" spans="1:10" ht="30" customHeight="1" hidden="1">
      <c r="A296" s="29"/>
      <c r="B296" s="350" t="s">
        <v>69</v>
      </c>
      <c r="C296" s="32"/>
      <c r="D296" s="32" t="s">
        <v>21</v>
      </c>
      <c r="E296" s="31" t="s">
        <v>156</v>
      </c>
      <c r="F296" s="32" t="s">
        <v>183</v>
      </c>
      <c r="G296" s="31" t="s">
        <v>88</v>
      </c>
      <c r="H296" s="62">
        <f>H297</f>
        <v>0</v>
      </c>
      <c r="I296" s="62">
        <f>I297</f>
        <v>0</v>
      </c>
      <c r="J296" s="62">
        <f>J297</f>
        <v>0</v>
      </c>
    </row>
    <row r="297" spans="1:10" ht="30" customHeight="1" hidden="1">
      <c r="A297" s="29"/>
      <c r="B297" s="334" t="s">
        <v>70</v>
      </c>
      <c r="C297" s="32"/>
      <c r="D297" s="32" t="s">
        <v>21</v>
      </c>
      <c r="E297" s="31" t="s">
        <v>156</v>
      </c>
      <c r="F297" s="32" t="s">
        <v>183</v>
      </c>
      <c r="G297" s="31" t="s">
        <v>71</v>
      </c>
      <c r="H297" s="62">
        <v>0</v>
      </c>
      <c r="I297" s="62">
        <v>0</v>
      </c>
      <c r="J297" s="62">
        <v>0</v>
      </c>
    </row>
    <row r="298" spans="1:10" ht="75" customHeight="1">
      <c r="A298" s="257"/>
      <c r="B298" s="372" t="s">
        <v>446</v>
      </c>
      <c r="C298" s="259"/>
      <c r="D298" s="244" t="s">
        <v>21</v>
      </c>
      <c r="E298" s="251" t="s">
        <v>156</v>
      </c>
      <c r="F298" s="244" t="s">
        <v>450</v>
      </c>
      <c r="G298" s="251"/>
      <c r="H298" s="260">
        <f aca="true" t="shared" si="35" ref="H298:J299">H299</f>
        <v>350</v>
      </c>
      <c r="I298" s="260">
        <f t="shared" si="35"/>
        <v>360</v>
      </c>
      <c r="J298" s="260">
        <f t="shared" si="35"/>
        <v>370</v>
      </c>
    </row>
    <row r="299" spans="1:10" ht="30" customHeight="1">
      <c r="A299" s="280"/>
      <c r="B299" s="373" t="s">
        <v>447</v>
      </c>
      <c r="C299" s="273"/>
      <c r="D299" s="273" t="s">
        <v>21</v>
      </c>
      <c r="E299" s="276" t="s">
        <v>156</v>
      </c>
      <c r="F299" s="273" t="s">
        <v>449</v>
      </c>
      <c r="G299" s="276"/>
      <c r="H299" s="281">
        <f t="shared" si="35"/>
        <v>350</v>
      </c>
      <c r="I299" s="281">
        <f t="shared" si="35"/>
        <v>360</v>
      </c>
      <c r="J299" s="281">
        <f t="shared" si="35"/>
        <v>370</v>
      </c>
    </row>
    <row r="300" spans="1:10" ht="75" customHeight="1">
      <c r="A300" s="294"/>
      <c r="B300" s="354" t="s">
        <v>619</v>
      </c>
      <c r="C300" s="297"/>
      <c r="D300" s="297" t="s">
        <v>21</v>
      </c>
      <c r="E300" s="296" t="s">
        <v>156</v>
      </c>
      <c r="F300" s="297" t="s">
        <v>448</v>
      </c>
      <c r="G300" s="296"/>
      <c r="H300" s="302">
        <f aca="true" t="shared" si="36" ref="H300:J301">H301</f>
        <v>350</v>
      </c>
      <c r="I300" s="302">
        <f t="shared" si="36"/>
        <v>360</v>
      </c>
      <c r="J300" s="302">
        <f t="shared" si="36"/>
        <v>370</v>
      </c>
    </row>
    <row r="301" spans="1:10" ht="30" customHeight="1">
      <c r="A301" s="29"/>
      <c r="B301" s="339" t="s">
        <v>69</v>
      </c>
      <c r="C301" s="32"/>
      <c r="D301" s="32" t="s">
        <v>21</v>
      </c>
      <c r="E301" s="31" t="s">
        <v>156</v>
      </c>
      <c r="F301" s="32" t="s">
        <v>448</v>
      </c>
      <c r="G301" s="31" t="s">
        <v>88</v>
      </c>
      <c r="H301" s="62">
        <f t="shared" si="36"/>
        <v>350</v>
      </c>
      <c r="I301" s="62">
        <f t="shared" si="36"/>
        <v>360</v>
      </c>
      <c r="J301" s="62">
        <f t="shared" si="36"/>
        <v>370</v>
      </c>
    </row>
    <row r="302" spans="1:10" ht="30" customHeight="1">
      <c r="A302" s="29"/>
      <c r="B302" s="334" t="s">
        <v>70</v>
      </c>
      <c r="C302" s="32"/>
      <c r="D302" s="32" t="s">
        <v>21</v>
      </c>
      <c r="E302" s="31" t="s">
        <v>156</v>
      </c>
      <c r="F302" s="32" t="s">
        <v>448</v>
      </c>
      <c r="G302" s="31" t="s">
        <v>71</v>
      </c>
      <c r="H302" s="62">
        <v>350</v>
      </c>
      <c r="I302" s="62">
        <v>360</v>
      </c>
      <c r="J302" s="62">
        <v>370</v>
      </c>
    </row>
    <row r="303" spans="1:10" ht="45" customHeight="1" hidden="1">
      <c r="A303" s="257"/>
      <c r="B303" s="372" t="s">
        <v>130</v>
      </c>
      <c r="C303" s="251"/>
      <c r="D303" s="243" t="s">
        <v>21</v>
      </c>
      <c r="E303" s="261" t="s">
        <v>156</v>
      </c>
      <c r="F303" s="251" t="s">
        <v>185</v>
      </c>
      <c r="G303" s="251"/>
      <c r="H303" s="260">
        <f aca="true" t="shared" si="37" ref="H303:J306">H304</f>
        <v>0</v>
      </c>
      <c r="I303" s="260">
        <f t="shared" si="37"/>
        <v>0</v>
      </c>
      <c r="J303" s="260">
        <f t="shared" si="37"/>
        <v>0</v>
      </c>
    </row>
    <row r="304" spans="1:10" ht="30" customHeight="1" hidden="1">
      <c r="A304" s="280"/>
      <c r="B304" s="373" t="s">
        <v>624</v>
      </c>
      <c r="C304" s="279"/>
      <c r="D304" s="273" t="s">
        <v>21</v>
      </c>
      <c r="E304" s="276" t="s">
        <v>156</v>
      </c>
      <c r="F304" s="276" t="s">
        <v>186</v>
      </c>
      <c r="G304" s="276"/>
      <c r="H304" s="281">
        <f t="shared" si="37"/>
        <v>0</v>
      </c>
      <c r="I304" s="281">
        <f t="shared" si="37"/>
        <v>0</v>
      </c>
      <c r="J304" s="281">
        <f t="shared" si="37"/>
        <v>0</v>
      </c>
    </row>
    <row r="305" spans="1:10" ht="15" customHeight="1" hidden="1">
      <c r="A305" s="294"/>
      <c r="B305" s="354" t="s">
        <v>187</v>
      </c>
      <c r="C305" s="296"/>
      <c r="D305" s="297" t="s">
        <v>21</v>
      </c>
      <c r="E305" s="296" t="s">
        <v>156</v>
      </c>
      <c r="F305" s="296" t="s">
        <v>188</v>
      </c>
      <c r="G305" s="296"/>
      <c r="H305" s="302">
        <f t="shared" si="37"/>
        <v>0</v>
      </c>
      <c r="I305" s="302">
        <f t="shared" si="37"/>
        <v>0</v>
      </c>
      <c r="J305" s="302">
        <f t="shared" si="37"/>
        <v>0</v>
      </c>
    </row>
    <row r="306" spans="1:10" ht="30" customHeight="1" hidden="1">
      <c r="A306" s="29"/>
      <c r="B306" s="334" t="s">
        <v>69</v>
      </c>
      <c r="C306" s="31"/>
      <c r="D306" s="32" t="s">
        <v>21</v>
      </c>
      <c r="E306" s="31" t="s">
        <v>156</v>
      </c>
      <c r="F306" s="31" t="s">
        <v>188</v>
      </c>
      <c r="G306" s="31" t="s">
        <v>88</v>
      </c>
      <c r="H306" s="62">
        <f t="shared" si="37"/>
        <v>0</v>
      </c>
      <c r="I306" s="62">
        <f t="shared" si="37"/>
        <v>0</v>
      </c>
      <c r="J306" s="62">
        <f t="shared" si="37"/>
        <v>0</v>
      </c>
    </row>
    <row r="307" spans="1:10" ht="30" customHeight="1" hidden="1">
      <c r="A307" s="29"/>
      <c r="B307" s="334" t="s">
        <v>70</v>
      </c>
      <c r="C307" s="31"/>
      <c r="D307" s="32" t="s">
        <v>21</v>
      </c>
      <c r="E307" s="31" t="s">
        <v>156</v>
      </c>
      <c r="F307" s="31" t="s">
        <v>188</v>
      </c>
      <c r="G307" s="31" t="s">
        <v>71</v>
      </c>
      <c r="H307" s="62">
        <v>0</v>
      </c>
      <c r="I307" s="62">
        <v>0</v>
      </c>
      <c r="J307" s="62">
        <v>0</v>
      </c>
    </row>
    <row r="308" spans="1:10" ht="45" customHeight="1">
      <c r="A308" s="257"/>
      <c r="B308" s="378" t="s">
        <v>209</v>
      </c>
      <c r="C308" s="244"/>
      <c r="D308" s="244" t="s">
        <v>21</v>
      </c>
      <c r="E308" s="251" t="s">
        <v>156</v>
      </c>
      <c r="F308" s="244" t="s">
        <v>210</v>
      </c>
      <c r="G308" s="251" t="s">
        <v>48</v>
      </c>
      <c r="H308" s="245">
        <f aca="true" t="shared" si="38" ref="H308:J309">H309</f>
        <v>3900</v>
      </c>
      <c r="I308" s="245">
        <f t="shared" si="38"/>
        <v>0</v>
      </c>
      <c r="J308" s="245">
        <f t="shared" si="38"/>
        <v>0</v>
      </c>
    </row>
    <row r="309" spans="1:10" ht="15" customHeight="1">
      <c r="A309" s="271"/>
      <c r="B309" s="381" t="s">
        <v>211</v>
      </c>
      <c r="C309" s="273"/>
      <c r="D309" s="273" t="s">
        <v>21</v>
      </c>
      <c r="E309" s="276" t="s">
        <v>156</v>
      </c>
      <c r="F309" s="273" t="s">
        <v>212</v>
      </c>
      <c r="G309" s="276" t="s">
        <v>48</v>
      </c>
      <c r="H309" s="274">
        <f t="shared" si="38"/>
        <v>3900</v>
      </c>
      <c r="I309" s="274">
        <f t="shared" si="38"/>
        <v>0</v>
      </c>
      <c r="J309" s="274">
        <f t="shared" si="38"/>
        <v>0</v>
      </c>
    </row>
    <row r="310" spans="1:10" ht="15" customHeight="1">
      <c r="A310" s="294"/>
      <c r="B310" s="354" t="s">
        <v>301</v>
      </c>
      <c r="C310" s="297"/>
      <c r="D310" s="297" t="s">
        <v>21</v>
      </c>
      <c r="E310" s="296" t="s">
        <v>156</v>
      </c>
      <c r="F310" s="303" t="s">
        <v>410</v>
      </c>
      <c r="G310" s="296"/>
      <c r="H310" s="302">
        <f>H312</f>
        <v>3900</v>
      </c>
      <c r="I310" s="302">
        <f>I312</f>
        <v>0</v>
      </c>
      <c r="J310" s="302">
        <f>J312</f>
        <v>0</v>
      </c>
    </row>
    <row r="311" spans="1:10" ht="30" customHeight="1">
      <c r="A311" s="29"/>
      <c r="B311" s="384" t="s">
        <v>69</v>
      </c>
      <c r="C311" s="32"/>
      <c r="D311" s="32" t="s">
        <v>21</v>
      </c>
      <c r="E311" s="31" t="s">
        <v>156</v>
      </c>
      <c r="F311" s="34" t="s">
        <v>410</v>
      </c>
      <c r="G311" s="31" t="s">
        <v>88</v>
      </c>
      <c r="H311" s="62">
        <f>H312</f>
        <v>3900</v>
      </c>
      <c r="I311" s="62">
        <f>I312</f>
        <v>0</v>
      </c>
      <c r="J311" s="62">
        <f>J312</f>
        <v>0</v>
      </c>
    </row>
    <row r="312" spans="1:10" ht="30" customHeight="1">
      <c r="A312" s="29"/>
      <c r="B312" s="334" t="s">
        <v>70</v>
      </c>
      <c r="C312" s="32"/>
      <c r="D312" s="32" t="s">
        <v>21</v>
      </c>
      <c r="E312" s="31" t="s">
        <v>156</v>
      </c>
      <c r="F312" s="34" t="s">
        <v>410</v>
      </c>
      <c r="G312" s="31" t="s">
        <v>71</v>
      </c>
      <c r="H312" s="62">
        <f>1000+1650+1000+100+150</f>
        <v>3900</v>
      </c>
      <c r="I312" s="62">
        <v>0</v>
      </c>
      <c r="J312" s="62">
        <v>0</v>
      </c>
    </row>
    <row r="313" spans="1:10" ht="45" customHeight="1">
      <c r="A313" s="257"/>
      <c r="B313" s="378" t="s">
        <v>590</v>
      </c>
      <c r="C313" s="244"/>
      <c r="D313" s="244" t="s">
        <v>21</v>
      </c>
      <c r="E313" s="251" t="s">
        <v>156</v>
      </c>
      <c r="F313" s="244" t="s">
        <v>587</v>
      </c>
      <c r="G313" s="251" t="s">
        <v>48</v>
      </c>
      <c r="H313" s="245">
        <f>H314</f>
        <v>2100</v>
      </c>
      <c r="I313" s="245">
        <f>I314</f>
        <v>0</v>
      </c>
      <c r="J313" s="245">
        <f>J314</f>
        <v>0</v>
      </c>
    </row>
    <row r="314" spans="1:10" ht="30" customHeight="1">
      <c r="A314" s="271"/>
      <c r="B314" s="381" t="s">
        <v>589</v>
      </c>
      <c r="C314" s="273"/>
      <c r="D314" s="273" t="s">
        <v>21</v>
      </c>
      <c r="E314" s="276" t="s">
        <v>156</v>
      </c>
      <c r="F314" s="273" t="s">
        <v>588</v>
      </c>
      <c r="G314" s="276" t="s">
        <v>48</v>
      </c>
      <c r="H314" s="274">
        <f>H315+H318</f>
        <v>2100</v>
      </c>
      <c r="I314" s="274">
        <f>I315+I318</f>
        <v>0</v>
      </c>
      <c r="J314" s="274">
        <f>J315+J318</f>
        <v>0</v>
      </c>
    </row>
    <row r="315" spans="1:10" ht="45" customHeight="1">
      <c r="A315" s="294"/>
      <c r="B315" s="354" t="s">
        <v>149</v>
      </c>
      <c r="C315" s="296"/>
      <c r="D315" s="296" t="s">
        <v>21</v>
      </c>
      <c r="E315" s="296" t="s">
        <v>156</v>
      </c>
      <c r="F315" s="296" t="s">
        <v>606</v>
      </c>
      <c r="G315" s="296"/>
      <c r="H315" s="302">
        <f>H317</f>
        <v>100</v>
      </c>
      <c r="I315" s="302">
        <f>I317</f>
        <v>0</v>
      </c>
      <c r="J315" s="302">
        <f>J317</f>
        <v>0</v>
      </c>
    </row>
    <row r="316" spans="1:10" ht="30" customHeight="1">
      <c r="A316" s="29"/>
      <c r="B316" s="334" t="s">
        <v>69</v>
      </c>
      <c r="C316" s="31"/>
      <c r="D316" s="31" t="s">
        <v>21</v>
      </c>
      <c r="E316" s="31" t="s">
        <v>156</v>
      </c>
      <c r="F316" s="31" t="s">
        <v>606</v>
      </c>
      <c r="G316" s="31" t="s">
        <v>88</v>
      </c>
      <c r="H316" s="62">
        <f>H317</f>
        <v>100</v>
      </c>
      <c r="I316" s="62">
        <f>I317</f>
        <v>0</v>
      </c>
      <c r="J316" s="62">
        <f>J317</f>
        <v>0</v>
      </c>
    </row>
    <row r="317" spans="1:10" ht="30" customHeight="1">
      <c r="A317" s="29"/>
      <c r="B317" s="334" t="s">
        <v>70</v>
      </c>
      <c r="C317" s="31"/>
      <c r="D317" s="31" t="s">
        <v>21</v>
      </c>
      <c r="E317" s="31" t="s">
        <v>156</v>
      </c>
      <c r="F317" s="31" t="s">
        <v>606</v>
      </c>
      <c r="G317" s="31" t="s">
        <v>71</v>
      </c>
      <c r="H317" s="62">
        <v>100</v>
      </c>
      <c r="I317" s="62">
        <v>0</v>
      </c>
      <c r="J317" s="62">
        <v>0</v>
      </c>
    </row>
    <row r="318" spans="1:10" ht="45" customHeight="1">
      <c r="A318" s="294"/>
      <c r="B318" s="354" t="s">
        <v>592</v>
      </c>
      <c r="C318" s="297"/>
      <c r="D318" s="297" t="s">
        <v>21</v>
      </c>
      <c r="E318" s="296" t="s">
        <v>156</v>
      </c>
      <c r="F318" s="303" t="s">
        <v>591</v>
      </c>
      <c r="G318" s="296"/>
      <c r="H318" s="302">
        <f>H320</f>
        <v>2000</v>
      </c>
      <c r="I318" s="302">
        <f>I320</f>
        <v>0</v>
      </c>
      <c r="J318" s="302">
        <f>J320</f>
        <v>0</v>
      </c>
    </row>
    <row r="319" spans="1:10" ht="30" customHeight="1">
      <c r="A319" s="29"/>
      <c r="B319" s="384" t="s">
        <v>69</v>
      </c>
      <c r="C319" s="32"/>
      <c r="D319" s="32" t="s">
        <v>21</v>
      </c>
      <c r="E319" s="31" t="s">
        <v>156</v>
      </c>
      <c r="F319" s="34" t="s">
        <v>591</v>
      </c>
      <c r="G319" s="31" t="s">
        <v>88</v>
      </c>
      <c r="H319" s="62">
        <f>H320</f>
        <v>2000</v>
      </c>
      <c r="I319" s="62">
        <f>I320</f>
        <v>0</v>
      </c>
      <c r="J319" s="62">
        <f>J320</f>
        <v>0</v>
      </c>
    </row>
    <row r="320" spans="1:10" ht="30" customHeight="1">
      <c r="A320" s="29"/>
      <c r="B320" s="334" t="s">
        <v>70</v>
      </c>
      <c r="C320" s="32"/>
      <c r="D320" s="32" t="s">
        <v>21</v>
      </c>
      <c r="E320" s="31" t="s">
        <v>156</v>
      </c>
      <c r="F320" s="34" t="s">
        <v>591</v>
      </c>
      <c r="G320" s="31" t="s">
        <v>71</v>
      </c>
      <c r="H320" s="62">
        <v>2000</v>
      </c>
      <c r="I320" s="62">
        <v>0</v>
      </c>
      <c r="J320" s="62">
        <v>0</v>
      </c>
    </row>
    <row r="321" spans="1:10" ht="45" customHeight="1">
      <c r="A321" s="247"/>
      <c r="B321" s="375" t="s">
        <v>597</v>
      </c>
      <c r="C321" s="262"/>
      <c r="D321" s="262" t="s">
        <v>21</v>
      </c>
      <c r="E321" s="263" t="s">
        <v>156</v>
      </c>
      <c r="F321" s="248" t="s">
        <v>274</v>
      </c>
      <c r="G321" s="264"/>
      <c r="H321" s="265">
        <f aca="true" t="shared" si="39" ref="H321:J322">H322</f>
        <v>215</v>
      </c>
      <c r="I321" s="265">
        <f t="shared" si="39"/>
        <v>0</v>
      </c>
      <c r="J321" s="265">
        <f t="shared" si="39"/>
        <v>0</v>
      </c>
    </row>
    <row r="322" spans="1:10" ht="15" customHeight="1">
      <c r="A322" s="29"/>
      <c r="B322" s="334" t="s">
        <v>226</v>
      </c>
      <c r="C322" s="51"/>
      <c r="D322" s="32" t="s">
        <v>21</v>
      </c>
      <c r="E322" s="31" t="s">
        <v>156</v>
      </c>
      <c r="F322" s="35" t="s">
        <v>275</v>
      </c>
      <c r="G322" s="52"/>
      <c r="H322" s="61">
        <f t="shared" si="39"/>
        <v>215</v>
      </c>
      <c r="I322" s="61">
        <f t="shared" si="39"/>
        <v>0</v>
      </c>
      <c r="J322" s="61">
        <f t="shared" si="39"/>
        <v>0</v>
      </c>
    </row>
    <row r="323" spans="1:10" ht="15" customHeight="1">
      <c r="A323" s="29"/>
      <c r="B323" s="334" t="s">
        <v>226</v>
      </c>
      <c r="C323" s="51"/>
      <c r="D323" s="32" t="s">
        <v>21</v>
      </c>
      <c r="E323" s="31" t="s">
        <v>156</v>
      </c>
      <c r="F323" s="35" t="s">
        <v>276</v>
      </c>
      <c r="G323" s="52"/>
      <c r="H323" s="61">
        <f>H324+H329+H334</f>
        <v>215</v>
      </c>
      <c r="I323" s="61">
        <f>I324+I329+I334</f>
        <v>0</v>
      </c>
      <c r="J323" s="61">
        <f>J324+J329+J334</f>
        <v>0</v>
      </c>
    </row>
    <row r="324" spans="1:10" ht="30" customHeight="1" hidden="1">
      <c r="A324" s="294"/>
      <c r="B324" s="358" t="s">
        <v>181</v>
      </c>
      <c r="C324" s="310"/>
      <c r="D324" s="297" t="s">
        <v>21</v>
      </c>
      <c r="E324" s="296" t="s">
        <v>156</v>
      </c>
      <c r="F324" s="305" t="s">
        <v>300</v>
      </c>
      <c r="G324" s="311"/>
      <c r="H324" s="298">
        <f>H326+H328</f>
        <v>0</v>
      </c>
      <c r="I324" s="298">
        <f>I326+I328</f>
        <v>0</v>
      </c>
      <c r="J324" s="298">
        <f>J326+J328</f>
        <v>0</v>
      </c>
    </row>
    <row r="325" spans="1:10" ht="30" customHeight="1" hidden="1">
      <c r="A325" s="29"/>
      <c r="B325" s="339" t="s">
        <v>69</v>
      </c>
      <c r="C325" s="51"/>
      <c r="D325" s="32" t="s">
        <v>21</v>
      </c>
      <c r="E325" s="31" t="s">
        <v>156</v>
      </c>
      <c r="F325" s="35" t="s">
        <v>300</v>
      </c>
      <c r="G325" s="31" t="s">
        <v>88</v>
      </c>
      <c r="H325" s="61">
        <f>H326</f>
        <v>0</v>
      </c>
      <c r="I325" s="61">
        <f>I326</f>
        <v>0</v>
      </c>
      <c r="J325" s="61">
        <f>J326</f>
        <v>0</v>
      </c>
    </row>
    <row r="326" spans="1:10" ht="30" customHeight="1" hidden="1">
      <c r="A326" s="29"/>
      <c r="B326" s="334" t="s">
        <v>70</v>
      </c>
      <c r="C326" s="51"/>
      <c r="D326" s="32" t="s">
        <v>21</v>
      </c>
      <c r="E326" s="31" t="s">
        <v>156</v>
      </c>
      <c r="F326" s="35" t="s">
        <v>300</v>
      </c>
      <c r="G326" s="31" t="s">
        <v>71</v>
      </c>
      <c r="H326" s="61">
        <v>0</v>
      </c>
      <c r="I326" s="61">
        <v>0</v>
      </c>
      <c r="J326" s="61">
        <v>0</v>
      </c>
    </row>
    <row r="327" spans="1:10" ht="15" customHeight="1" hidden="1">
      <c r="A327" s="29"/>
      <c r="B327" s="334" t="s">
        <v>109</v>
      </c>
      <c r="C327" s="51"/>
      <c r="D327" s="32" t="s">
        <v>21</v>
      </c>
      <c r="E327" s="31" t="s">
        <v>156</v>
      </c>
      <c r="F327" s="35" t="s">
        <v>300</v>
      </c>
      <c r="G327" s="31" t="s">
        <v>110</v>
      </c>
      <c r="H327" s="61">
        <f aca="true" t="shared" si="40" ref="H327:J332">H328</f>
        <v>0</v>
      </c>
      <c r="I327" s="61">
        <f t="shared" si="40"/>
        <v>0</v>
      </c>
      <c r="J327" s="61">
        <f t="shared" si="40"/>
        <v>0</v>
      </c>
    </row>
    <row r="328" spans="1:10" ht="15" customHeight="1" hidden="1">
      <c r="A328" s="29"/>
      <c r="B328" s="334" t="s">
        <v>266</v>
      </c>
      <c r="C328" s="51"/>
      <c r="D328" s="32" t="s">
        <v>21</v>
      </c>
      <c r="E328" s="31" t="s">
        <v>156</v>
      </c>
      <c r="F328" s="35" t="s">
        <v>300</v>
      </c>
      <c r="G328" s="31" t="s">
        <v>267</v>
      </c>
      <c r="H328" s="61">
        <v>0</v>
      </c>
      <c r="I328" s="61">
        <v>0</v>
      </c>
      <c r="J328" s="61">
        <v>0</v>
      </c>
    </row>
    <row r="329" spans="1:10" ht="15" customHeight="1">
      <c r="A329" s="294"/>
      <c r="B329" s="354" t="s">
        <v>301</v>
      </c>
      <c r="C329" s="297"/>
      <c r="D329" s="297" t="s">
        <v>21</v>
      </c>
      <c r="E329" s="296" t="s">
        <v>156</v>
      </c>
      <c r="F329" s="305" t="s">
        <v>302</v>
      </c>
      <c r="G329" s="296"/>
      <c r="H329" s="302">
        <f>H331+H333</f>
        <v>215</v>
      </c>
      <c r="I329" s="302">
        <f>I331+I333</f>
        <v>0</v>
      </c>
      <c r="J329" s="302">
        <f>J331+J333</f>
        <v>0</v>
      </c>
    </row>
    <row r="330" spans="1:10" ht="30" customHeight="1">
      <c r="A330" s="29"/>
      <c r="B330" s="334" t="s">
        <v>69</v>
      </c>
      <c r="C330" s="32"/>
      <c r="D330" s="32" t="s">
        <v>21</v>
      </c>
      <c r="E330" s="31" t="s">
        <v>156</v>
      </c>
      <c r="F330" s="35" t="s">
        <v>302</v>
      </c>
      <c r="G330" s="31" t="s">
        <v>88</v>
      </c>
      <c r="H330" s="62">
        <f t="shared" si="40"/>
        <v>215</v>
      </c>
      <c r="I330" s="62">
        <f t="shared" si="40"/>
        <v>0</v>
      </c>
      <c r="J330" s="62">
        <f t="shared" si="40"/>
        <v>0</v>
      </c>
    </row>
    <row r="331" spans="1:10" ht="30" customHeight="1">
      <c r="A331" s="29"/>
      <c r="B331" s="334" t="s">
        <v>70</v>
      </c>
      <c r="C331" s="32"/>
      <c r="D331" s="32" t="s">
        <v>21</v>
      </c>
      <c r="E331" s="31" t="s">
        <v>156</v>
      </c>
      <c r="F331" s="35" t="s">
        <v>302</v>
      </c>
      <c r="G331" s="35" t="s">
        <v>71</v>
      </c>
      <c r="H331" s="62">
        <f>15+200</f>
        <v>215</v>
      </c>
      <c r="I331" s="62">
        <v>0</v>
      </c>
      <c r="J331" s="62">
        <v>0</v>
      </c>
    </row>
    <row r="332" spans="1:10" ht="15" customHeight="1" hidden="1">
      <c r="A332" s="29"/>
      <c r="B332" s="334" t="s">
        <v>109</v>
      </c>
      <c r="C332" s="32"/>
      <c r="D332" s="32" t="s">
        <v>21</v>
      </c>
      <c r="E332" s="31" t="s">
        <v>156</v>
      </c>
      <c r="F332" s="35" t="s">
        <v>302</v>
      </c>
      <c r="G332" s="35" t="s">
        <v>110</v>
      </c>
      <c r="H332" s="62">
        <f t="shared" si="40"/>
        <v>0</v>
      </c>
      <c r="I332" s="62">
        <f t="shared" si="40"/>
        <v>0</v>
      </c>
      <c r="J332" s="62">
        <f t="shared" si="40"/>
        <v>0</v>
      </c>
    </row>
    <row r="333" spans="1:10" ht="15" customHeight="1" hidden="1">
      <c r="A333" s="29"/>
      <c r="B333" s="334" t="s">
        <v>266</v>
      </c>
      <c r="C333" s="32"/>
      <c r="D333" s="32" t="s">
        <v>21</v>
      </c>
      <c r="E333" s="31" t="s">
        <v>156</v>
      </c>
      <c r="F333" s="35" t="s">
        <v>302</v>
      </c>
      <c r="G333" s="35" t="s">
        <v>267</v>
      </c>
      <c r="H333" s="62">
        <v>0</v>
      </c>
      <c r="I333" s="62">
        <v>0</v>
      </c>
      <c r="J333" s="62">
        <v>0</v>
      </c>
    </row>
    <row r="334" spans="1:10" ht="30" customHeight="1" hidden="1">
      <c r="A334" s="294"/>
      <c r="B334" s="354" t="s">
        <v>395</v>
      </c>
      <c r="C334" s="297"/>
      <c r="D334" s="297" t="s">
        <v>21</v>
      </c>
      <c r="E334" s="296" t="s">
        <v>156</v>
      </c>
      <c r="F334" s="296" t="s">
        <v>278</v>
      </c>
      <c r="G334" s="296"/>
      <c r="H334" s="302">
        <f aca="true" t="shared" si="41" ref="H334:J335">H335</f>
        <v>0</v>
      </c>
      <c r="I334" s="302">
        <f t="shared" si="41"/>
        <v>0</v>
      </c>
      <c r="J334" s="302">
        <f t="shared" si="41"/>
        <v>0</v>
      </c>
    </row>
    <row r="335" spans="1:10" ht="30" customHeight="1" hidden="1">
      <c r="A335" s="29"/>
      <c r="B335" s="334" t="s">
        <v>69</v>
      </c>
      <c r="C335" s="32"/>
      <c r="D335" s="32" t="s">
        <v>21</v>
      </c>
      <c r="E335" s="31" t="s">
        <v>156</v>
      </c>
      <c r="F335" s="35" t="s">
        <v>278</v>
      </c>
      <c r="G335" s="32">
        <v>200</v>
      </c>
      <c r="H335" s="62">
        <f t="shared" si="41"/>
        <v>0</v>
      </c>
      <c r="I335" s="62">
        <f t="shared" si="41"/>
        <v>0</v>
      </c>
      <c r="J335" s="62">
        <f t="shared" si="41"/>
        <v>0</v>
      </c>
    </row>
    <row r="336" spans="1:10" ht="30" customHeight="1" hidden="1">
      <c r="A336" s="29"/>
      <c r="B336" s="334" t="s">
        <v>70</v>
      </c>
      <c r="C336" s="32"/>
      <c r="D336" s="32" t="s">
        <v>21</v>
      </c>
      <c r="E336" s="31" t="s">
        <v>156</v>
      </c>
      <c r="F336" s="35" t="s">
        <v>278</v>
      </c>
      <c r="G336" s="32">
        <v>240</v>
      </c>
      <c r="H336" s="62">
        <v>0</v>
      </c>
      <c r="I336" s="62">
        <v>0</v>
      </c>
      <c r="J336" s="62">
        <v>0</v>
      </c>
    </row>
    <row r="337" spans="1:10" ht="15" customHeight="1">
      <c r="A337" s="20" t="s">
        <v>27</v>
      </c>
      <c r="B337" s="369" t="s">
        <v>25</v>
      </c>
      <c r="C337" s="42"/>
      <c r="D337" s="42" t="s">
        <v>26</v>
      </c>
      <c r="E337" s="42"/>
      <c r="F337" s="42"/>
      <c r="G337" s="42"/>
      <c r="H337" s="66">
        <f aca="true" t="shared" si="42" ref="H337:J339">H338</f>
        <v>460</v>
      </c>
      <c r="I337" s="66">
        <f t="shared" si="42"/>
        <v>525</v>
      </c>
      <c r="J337" s="66">
        <f t="shared" si="42"/>
        <v>0</v>
      </c>
    </row>
    <row r="338" spans="1:10" ht="15" customHeight="1">
      <c r="A338" s="23"/>
      <c r="B338" s="385" t="s">
        <v>622</v>
      </c>
      <c r="C338" s="53"/>
      <c r="D338" s="53" t="s">
        <v>26</v>
      </c>
      <c r="E338" s="53" t="s">
        <v>220</v>
      </c>
      <c r="F338" s="53"/>
      <c r="G338" s="53"/>
      <c r="H338" s="72">
        <f t="shared" si="42"/>
        <v>460</v>
      </c>
      <c r="I338" s="72">
        <f t="shared" si="42"/>
        <v>525</v>
      </c>
      <c r="J338" s="72">
        <f t="shared" si="42"/>
        <v>0</v>
      </c>
    </row>
    <row r="339" spans="1:10" ht="60" customHeight="1">
      <c r="A339" s="266"/>
      <c r="B339" s="372" t="s">
        <v>215</v>
      </c>
      <c r="C339" s="251"/>
      <c r="D339" s="251" t="s">
        <v>26</v>
      </c>
      <c r="E339" s="251" t="s">
        <v>220</v>
      </c>
      <c r="F339" s="250" t="s">
        <v>216</v>
      </c>
      <c r="G339" s="251"/>
      <c r="H339" s="245">
        <f t="shared" si="42"/>
        <v>460</v>
      </c>
      <c r="I339" s="245">
        <f t="shared" si="42"/>
        <v>525</v>
      </c>
      <c r="J339" s="245">
        <f t="shared" si="42"/>
        <v>0</v>
      </c>
    </row>
    <row r="340" spans="1:10" ht="15" customHeight="1">
      <c r="A340" s="284"/>
      <c r="B340" s="381" t="s">
        <v>558</v>
      </c>
      <c r="C340" s="279"/>
      <c r="D340" s="276" t="s">
        <v>26</v>
      </c>
      <c r="E340" s="276" t="s">
        <v>220</v>
      </c>
      <c r="F340" s="276" t="s">
        <v>217</v>
      </c>
      <c r="G340" s="279"/>
      <c r="H340" s="274">
        <f>H341+H344</f>
        <v>460</v>
      </c>
      <c r="I340" s="274">
        <f>I341+I344</f>
        <v>525</v>
      </c>
      <c r="J340" s="274">
        <f>J341+J344</f>
        <v>0</v>
      </c>
    </row>
    <row r="341" spans="1:10" ht="15" customHeight="1">
      <c r="A341" s="294"/>
      <c r="B341" s="358" t="s">
        <v>557</v>
      </c>
      <c r="C341" s="296"/>
      <c r="D341" s="296" t="s">
        <v>26</v>
      </c>
      <c r="E341" s="296" t="s">
        <v>220</v>
      </c>
      <c r="F341" s="296" t="s">
        <v>556</v>
      </c>
      <c r="G341" s="296"/>
      <c r="H341" s="298">
        <f>H343</f>
        <v>260</v>
      </c>
      <c r="I341" s="298">
        <f>I343</f>
        <v>305</v>
      </c>
      <c r="J341" s="298">
        <f>J343</f>
        <v>0</v>
      </c>
    </row>
    <row r="342" spans="1:10" ht="30" customHeight="1">
      <c r="A342" s="29"/>
      <c r="B342" s="339" t="s">
        <v>69</v>
      </c>
      <c r="C342" s="31"/>
      <c r="D342" s="31" t="s">
        <v>26</v>
      </c>
      <c r="E342" s="31" t="s">
        <v>220</v>
      </c>
      <c r="F342" s="31" t="s">
        <v>556</v>
      </c>
      <c r="G342" s="31" t="s">
        <v>88</v>
      </c>
      <c r="H342" s="61">
        <f aca="true" t="shared" si="43" ref="H342:J351">H343</f>
        <v>260</v>
      </c>
      <c r="I342" s="61">
        <f t="shared" si="43"/>
        <v>305</v>
      </c>
      <c r="J342" s="61">
        <f t="shared" si="43"/>
        <v>0</v>
      </c>
    </row>
    <row r="343" spans="1:10" ht="30" customHeight="1">
      <c r="A343" s="29"/>
      <c r="B343" s="334" t="s">
        <v>70</v>
      </c>
      <c r="C343" s="31"/>
      <c r="D343" s="31" t="s">
        <v>26</v>
      </c>
      <c r="E343" s="31" t="s">
        <v>220</v>
      </c>
      <c r="F343" s="31" t="s">
        <v>556</v>
      </c>
      <c r="G343" s="31" t="s">
        <v>71</v>
      </c>
      <c r="H343" s="62">
        <v>260</v>
      </c>
      <c r="I343" s="62">
        <v>305</v>
      </c>
      <c r="J343" s="62">
        <v>0</v>
      </c>
    </row>
    <row r="344" spans="1:10" ht="15" customHeight="1">
      <c r="A344" s="294"/>
      <c r="B344" s="358" t="s">
        <v>218</v>
      </c>
      <c r="C344" s="296"/>
      <c r="D344" s="296" t="s">
        <v>26</v>
      </c>
      <c r="E344" s="296" t="s">
        <v>220</v>
      </c>
      <c r="F344" s="296" t="s">
        <v>219</v>
      </c>
      <c r="G344" s="296"/>
      <c r="H344" s="298">
        <f>H346</f>
        <v>200</v>
      </c>
      <c r="I344" s="298">
        <f>I346</f>
        <v>220</v>
      </c>
      <c r="J344" s="298">
        <f>J346</f>
        <v>0</v>
      </c>
    </row>
    <row r="345" spans="1:10" ht="30" customHeight="1">
      <c r="A345" s="29"/>
      <c r="B345" s="339" t="s">
        <v>69</v>
      </c>
      <c r="C345" s="31"/>
      <c r="D345" s="31" t="s">
        <v>26</v>
      </c>
      <c r="E345" s="31" t="s">
        <v>220</v>
      </c>
      <c r="F345" s="31" t="s">
        <v>219</v>
      </c>
      <c r="G345" s="31" t="s">
        <v>88</v>
      </c>
      <c r="H345" s="61">
        <f t="shared" si="43"/>
        <v>200</v>
      </c>
      <c r="I345" s="61">
        <f t="shared" si="43"/>
        <v>220</v>
      </c>
      <c r="J345" s="61">
        <f t="shared" si="43"/>
        <v>0</v>
      </c>
    </row>
    <row r="346" spans="1:10" ht="30" customHeight="1">
      <c r="A346" s="29"/>
      <c r="B346" s="334" t="s">
        <v>70</v>
      </c>
      <c r="C346" s="31"/>
      <c r="D346" s="31" t="s">
        <v>26</v>
      </c>
      <c r="E346" s="31" t="s">
        <v>220</v>
      </c>
      <c r="F346" s="31" t="s">
        <v>219</v>
      </c>
      <c r="G346" s="31" t="s">
        <v>71</v>
      </c>
      <c r="H346" s="62">
        <v>200</v>
      </c>
      <c r="I346" s="62">
        <v>220</v>
      </c>
      <c r="J346" s="62">
        <v>0</v>
      </c>
    </row>
    <row r="347" spans="1:10" ht="15" customHeight="1" hidden="1">
      <c r="A347" s="20" t="s">
        <v>30</v>
      </c>
      <c r="B347" s="369" t="s">
        <v>28</v>
      </c>
      <c r="C347" s="42"/>
      <c r="D347" s="42" t="s">
        <v>29</v>
      </c>
      <c r="E347" s="42"/>
      <c r="F347" s="42"/>
      <c r="G347" s="42"/>
      <c r="H347" s="66">
        <f>H349</f>
        <v>0</v>
      </c>
      <c r="I347" s="66">
        <f>I349</f>
        <v>0</v>
      </c>
      <c r="J347" s="66">
        <f>J349</f>
        <v>0</v>
      </c>
    </row>
    <row r="348" spans="1:10" ht="15" customHeight="1" hidden="1">
      <c r="A348" s="23"/>
      <c r="B348" s="385" t="s">
        <v>107</v>
      </c>
      <c r="C348" s="53"/>
      <c r="D348" s="53" t="s">
        <v>29</v>
      </c>
      <c r="E348" s="53" t="s">
        <v>108</v>
      </c>
      <c r="F348" s="53"/>
      <c r="G348" s="53"/>
      <c r="H348" s="72">
        <f t="shared" si="43"/>
        <v>0</v>
      </c>
      <c r="I348" s="72">
        <f t="shared" si="43"/>
        <v>0</v>
      </c>
      <c r="J348" s="72">
        <f t="shared" si="43"/>
        <v>0</v>
      </c>
    </row>
    <row r="349" spans="1:10" ht="60" customHeight="1" hidden="1">
      <c r="A349" s="257"/>
      <c r="B349" s="378" t="s">
        <v>559</v>
      </c>
      <c r="C349" s="244"/>
      <c r="D349" s="251" t="s">
        <v>29</v>
      </c>
      <c r="E349" s="251" t="s">
        <v>108</v>
      </c>
      <c r="F349" s="250" t="s">
        <v>193</v>
      </c>
      <c r="G349" s="244"/>
      <c r="H349" s="267">
        <f t="shared" si="43"/>
        <v>0</v>
      </c>
      <c r="I349" s="267">
        <f t="shared" si="43"/>
        <v>0</v>
      </c>
      <c r="J349" s="267">
        <f t="shared" si="43"/>
        <v>0</v>
      </c>
    </row>
    <row r="350" spans="1:10" ht="60" customHeight="1" hidden="1">
      <c r="A350" s="291"/>
      <c r="B350" s="383" t="s">
        <v>206</v>
      </c>
      <c r="C350" s="150"/>
      <c r="D350" s="150" t="s">
        <v>29</v>
      </c>
      <c r="E350" s="150" t="s">
        <v>108</v>
      </c>
      <c r="F350" s="150" t="s">
        <v>202</v>
      </c>
      <c r="G350" s="150"/>
      <c r="H350" s="292">
        <f t="shared" si="43"/>
        <v>0</v>
      </c>
      <c r="I350" s="292">
        <f t="shared" si="43"/>
        <v>0</v>
      </c>
      <c r="J350" s="292">
        <f t="shared" si="43"/>
        <v>0</v>
      </c>
    </row>
    <row r="351" spans="1:10" ht="30" customHeight="1" hidden="1">
      <c r="A351" s="280"/>
      <c r="B351" s="381" t="s">
        <v>207</v>
      </c>
      <c r="C351" s="276"/>
      <c r="D351" s="276" t="s">
        <v>29</v>
      </c>
      <c r="E351" s="276" t="s">
        <v>108</v>
      </c>
      <c r="F351" s="276" t="s">
        <v>204</v>
      </c>
      <c r="G351" s="276"/>
      <c r="H351" s="281">
        <f t="shared" si="43"/>
        <v>0</v>
      </c>
      <c r="I351" s="281">
        <f t="shared" si="43"/>
        <v>0</v>
      </c>
      <c r="J351" s="281">
        <f t="shared" si="43"/>
        <v>0</v>
      </c>
    </row>
    <row r="352" spans="1:10" ht="15" customHeight="1" hidden="1">
      <c r="A352" s="294"/>
      <c r="B352" s="358" t="s">
        <v>208</v>
      </c>
      <c r="C352" s="296"/>
      <c r="D352" s="296" t="s">
        <v>29</v>
      </c>
      <c r="E352" s="296" t="s">
        <v>108</v>
      </c>
      <c r="F352" s="296" t="s">
        <v>565</v>
      </c>
      <c r="G352" s="296"/>
      <c r="H352" s="302">
        <f>H354</f>
        <v>0</v>
      </c>
      <c r="I352" s="302">
        <f>I354</f>
        <v>0</v>
      </c>
      <c r="J352" s="302">
        <f>J354</f>
        <v>0</v>
      </c>
    </row>
    <row r="353" spans="1:10" ht="30" customHeight="1" hidden="1">
      <c r="A353" s="29"/>
      <c r="B353" s="339" t="s">
        <v>69</v>
      </c>
      <c r="C353" s="31"/>
      <c r="D353" s="31" t="s">
        <v>29</v>
      </c>
      <c r="E353" s="31" t="s">
        <v>108</v>
      </c>
      <c r="F353" s="31" t="s">
        <v>565</v>
      </c>
      <c r="G353" s="31" t="s">
        <v>88</v>
      </c>
      <c r="H353" s="62">
        <f aca="true" t="shared" si="44" ref="H353:J359">H354</f>
        <v>0</v>
      </c>
      <c r="I353" s="62">
        <f t="shared" si="44"/>
        <v>0</v>
      </c>
      <c r="J353" s="62">
        <f t="shared" si="44"/>
        <v>0</v>
      </c>
    </row>
    <row r="354" spans="1:10" ht="30" customHeight="1" hidden="1">
      <c r="A354" s="29"/>
      <c r="B354" s="334" t="s">
        <v>70</v>
      </c>
      <c r="C354" s="31"/>
      <c r="D354" s="31" t="s">
        <v>29</v>
      </c>
      <c r="E354" s="31" t="s">
        <v>108</v>
      </c>
      <c r="F354" s="31" t="s">
        <v>565</v>
      </c>
      <c r="G354" s="31" t="s">
        <v>71</v>
      </c>
      <c r="H354" s="62">
        <v>0</v>
      </c>
      <c r="I354" s="62">
        <v>0</v>
      </c>
      <c r="J354" s="62">
        <v>0</v>
      </c>
    </row>
    <row r="355" spans="1:11" ht="15" customHeight="1">
      <c r="A355" s="20" t="s">
        <v>30</v>
      </c>
      <c r="B355" s="369" t="s">
        <v>31</v>
      </c>
      <c r="C355" s="42"/>
      <c r="D355" s="42" t="s">
        <v>32</v>
      </c>
      <c r="E355" s="42"/>
      <c r="F355" s="42"/>
      <c r="G355" s="42"/>
      <c r="H355" s="66">
        <f>H356+H363</f>
        <v>470</v>
      </c>
      <c r="I355" s="66">
        <f>I356+I363</f>
        <v>954</v>
      </c>
      <c r="J355" s="66">
        <f>J356+J363</f>
        <v>972</v>
      </c>
      <c r="K355" s="69"/>
    </row>
    <row r="356" spans="1:11" ht="15" customHeight="1">
      <c r="A356" s="36"/>
      <c r="B356" s="370" t="s">
        <v>284</v>
      </c>
      <c r="C356" s="25"/>
      <c r="D356" s="25" t="s">
        <v>32</v>
      </c>
      <c r="E356" s="25">
        <v>1001</v>
      </c>
      <c r="F356" s="25" t="s">
        <v>75</v>
      </c>
      <c r="G356" s="25" t="s">
        <v>75</v>
      </c>
      <c r="H356" s="59">
        <f t="shared" si="44"/>
        <v>436</v>
      </c>
      <c r="I356" s="59">
        <f t="shared" si="44"/>
        <v>454</v>
      </c>
      <c r="J356" s="59">
        <f t="shared" si="44"/>
        <v>472</v>
      </c>
      <c r="K356" s="69"/>
    </row>
    <row r="357" spans="1:11" s="3" customFormat="1" ht="45" customHeight="1">
      <c r="A357" s="268"/>
      <c r="B357" s="375" t="s">
        <v>597</v>
      </c>
      <c r="C357" s="240"/>
      <c r="D357" s="240">
        <v>1000</v>
      </c>
      <c r="E357" s="240">
        <v>1001</v>
      </c>
      <c r="F357" s="248" t="s">
        <v>274</v>
      </c>
      <c r="G357" s="240"/>
      <c r="H357" s="241">
        <f t="shared" si="44"/>
        <v>436</v>
      </c>
      <c r="I357" s="241">
        <f t="shared" si="44"/>
        <v>454</v>
      </c>
      <c r="J357" s="241">
        <f t="shared" si="44"/>
        <v>472</v>
      </c>
      <c r="K357" s="74"/>
    </row>
    <row r="358" spans="1:11" s="3" customFormat="1" ht="15">
      <c r="A358" s="40"/>
      <c r="B358" s="334" t="s">
        <v>226</v>
      </c>
      <c r="C358" s="28"/>
      <c r="D358" s="32">
        <v>1000</v>
      </c>
      <c r="E358" s="32">
        <v>1001</v>
      </c>
      <c r="F358" s="35" t="s">
        <v>275</v>
      </c>
      <c r="G358" s="28"/>
      <c r="H358" s="61">
        <f t="shared" si="44"/>
        <v>436</v>
      </c>
      <c r="I358" s="61">
        <f t="shared" si="44"/>
        <v>454</v>
      </c>
      <c r="J358" s="61">
        <f t="shared" si="44"/>
        <v>472</v>
      </c>
      <c r="K358" s="74"/>
    </row>
    <row r="359" spans="1:11" s="3" customFormat="1" ht="15">
      <c r="A359" s="40"/>
      <c r="B359" s="334" t="s">
        <v>226</v>
      </c>
      <c r="C359" s="28"/>
      <c r="D359" s="32">
        <v>1000</v>
      </c>
      <c r="E359" s="32">
        <v>1001</v>
      </c>
      <c r="F359" s="35" t="s">
        <v>276</v>
      </c>
      <c r="G359" s="28"/>
      <c r="H359" s="61">
        <f t="shared" si="44"/>
        <v>436</v>
      </c>
      <c r="I359" s="61">
        <f t="shared" si="44"/>
        <v>454</v>
      </c>
      <c r="J359" s="61">
        <f t="shared" si="44"/>
        <v>472</v>
      </c>
      <c r="K359" s="74"/>
    </row>
    <row r="360" spans="1:11" ht="30" customHeight="1">
      <c r="A360" s="294"/>
      <c r="B360" s="354" t="s">
        <v>279</v>
      </c>
      <c r="C360" s="297"/>
      <c r="D360" s="297">
        <v>1000</v>
      </c>
      <c r="E360" s="297">
        <v>1001</v>
      </c>
      <c r="F360" s="297" t="s">
        <v>280</v>
      </c>
      <c r="G360" s="296"/>
      <c r="H360" s="298">
        <f>H362</f>
        <v>436</v>
      </c>
      <c r="I360" s="298">
        <f>I362</f>
        <v>454</v>
      </c>
      <c r="J360" s="298">
        <f>J362</f>
        <v>472</v>
      </c>
      <c r="K360" s="75"/>
    </row>
    <row r="361" spans="1:11" ht="15" customHeight="1">
      <c r="A361" s="29"/>
      <c r="B361" s="334" t="s">
        <v>281</v>
      </c>
      <c r="C361" s="32"/>
      <c r="D361" s="32">
        <v>1000</v>
      </c>
      <c r="E361" s="32">
        <v>1001</v>
      </c>
      <c r="F361" s="32" t="s">
        <v>280</v>
      </c>
      <c r="G361" s="31" t="s">
        <v>297</v>
      </c>
      <c r="H361" s="61">
        <f>H362</f>
        <v>436</v>
      </c>
      <c r="I361" s="61">
        <f>I362</f>
        <v>454</v>
      </c>
      <c r="J361" s="61">
        <f>J362</f>
        <v>472</v>
      </c>
      <c r="K361" s="75"/>
    </row>
    <row r="362" spans="1:11" ht="30" customHeight="1">
      <c r="A362" s="29"/>
      <c r="B362" s="334" t="s">
        <v>282</v>
      </c>
      <c r="C362" s="32"/>
      <c r="D362" s="32">
        <v>1000</v>
      </c>
      <c r="E362" s="32">
        <v>1001</v>
      </c>
      <c r="F362" s="32" t="s">
        <v>280</v>
      </c>
      <c r="G362" s="31" t="s">
        <v>283</v>
      </c>
      <c r="H362" s="61">
        <v>436</v>
      </c>
      <c r="I362" s="61">
        <v>454</v>
      </c>
      <c r="J362" s="61">
        <v>472</v>
      </c>
      <c r="K362" s="75"/>
    </row>
    <row r="363" spans="1:11" ht="15" customHeight="1">
      <c r="A363" s="36"/>
      <c r="B363" s="370" t="s">
        <v>139</v>
      </c>
      <c r="C363" s="25"/>
      <c r="D363" s="25" t="s">
        <v>32</v>
      </c>
      <c r="E363" s="25">
        <v>1003</v>
      </c>
      <c r="F363" s="25" t="s">
        <v>75</v>
      </c>
      <c r="G363" s="25" t="s">
        <v>75</v>
      </c>
      <c r="H363" s="59">
        <f>H364+H373+H378</f>
        <v>34</v>
      </c>
      <c r="I363" s="59">
        <f>I364+I373+I378</f>
        <v>500</v>
      </c>
      <c r="J363" s="59">
        <f>J364+J373+J378</f>
        <v>500</v>
      </c>
      <c r="K363" s="69"/>
    </row>
    <row r="364" spans="1:11" ht="75" customHeight="1">
      <c r="A364" s="256"/>
      <c r="B364" s="378" t="s">
        <v>561</v>
      </c>
      <c r="C364" s="244"/>
      <c r="D364" s="244">
        <v>1000</v>
      </c>
      <c r="E364" s="251" t="s">
        <v>296</v>
      </c>
      <c r="F364" s="251" t="s">
        <v>567</v>
      </c>
      <c r="G364" s="244"/>
      <c r="H364" s="245">
        <f>H365+H369</f>
        <v>34</v>
      </c>
      <c r="I364" s="245">
        <f>I365+I369</f>
        <v>500</v>
      </c>
      <c r="J364" s="245">
        <f>J365+J369</f>
        <v>500</v>
      </c>
      <c r="K364" s="69"/>
    </row>
    <row r="365" spans="1:11" ht="45" customHeight="1">
      <c r="A365" s="283"/>
      <c r="B365" s="381" t="s">
        <v>562</v>
      </c>
      <c r="C365" s="273"/>
      <c r="D365" s="273">
        <v>1000</v>
      </c>
      <c r="E365" s="276" t="s">
        <v>296</v>
      </c>
      <c r="F365" s="276" t="s">
        <v>568</v>
      </c>
      <c r="G365" s="276" t="s">
        <v>48</v>
      </c>
      <c r="H365" s="274">
        <f>H366</f>
        <v>34</v>
      </c>
      <c r="I365" s="274">
        <f>I366</f>
        <v>250</v>
      </c>
      <c r="J365" s="274">
        <f>J366</f>
        <v>250</v>
      </c>
      <c r="K365" s="69"/>
    </row>
    <row r="366" spans="1:11" ht="60" customHeight="1">
      <c r="A366" s="308"/>
      <c r="B366" s="358" t="s">
        <v>607</v>
      </c>
      <c r="C366" s="297"/>
      <c r="D366" s="297">
        <v>1000</v>
      </c>
      <c r="E366" s="296" t="s">
        <v>296</v>
      </c>
      <c r="F366" s="296" t="s">
        <v>569</v>
      </c>
      <c r="G366" s="296"/>
      <c r="H366" s="298">
        <f aca="true" t="shared" si="45" ref="H366:J367">H367</f>
        <v>34</v>
      </c>
      <c r="I366" s="298">
        <f t="shared" si="45"/>
        <v>250</v>
      </c>
      <c r="J366" s="298">
        <f t="shared" si="45"/>
        <v>250</v>
      </c>
      <c r="K366" s="69"/>
    </row>
    <row r="367" spans="1:11" ht="15" customHeight="1">
      <c r="A367" s="50"/>
      <c r="B367" s="334" t="s">
        <v>281</v>
      </c>
      <c r="C367" s="28"/>
      <c r="D367" s="32">
        <v>1000</v>
      </c>
      <c r="E367" s="31" t="s">
        <v>296</v>
      </c>
      <c r="F367" s="31" t="s">
        <v>569</v>
      </c>
      <c r="G367" s="31" t="s">
        <v>297</v>
      </c>
      <c r="H367" s="158">
        <f t="shared" si="45"/>
        <v>34</v>
      </c>
      <c r="I367" s="158">
        <f t="shared" si="45"/>
        <v>250</v>
      </c>
      <c r="J367" s="158">
        <f t="shared" si="45"/>
        <v>250</v>
      </c>
      <c r="K367" s="69"/>
    </row>
    <row r="368" spans="1:11" ht="30" customHeight="1">
      <c r="A368" s="159"/>
      <c r="B368" s="334" t="s">
        <v>282</v>
      </c>
      <c r="C368" s="156"/>
      <c r="D368" s="157">
        <v>1000</v>
      </c>
      <c r="E368" s="157">
        <v>1003</v>
      </c>
      <c r="F368" s="31" t="s">
        <v>569</v>
      </c>
      <c r="G368" s="157">
        <v>320</v>
      </c>
      <c r="H368" s="158">
        <v>34</v>
      </c>
      <c r="I368" s="158">
        <v>250</v>
      </c>
      <c r="J368" s="158">
        <v>250</v>
      </c>
      <c r="K368" s="69"/>
    </row>
    <row r="369" spans="1:11" ht="15" customHeight="1">
      <c r="A369" s="283"/>
      <c r="B369" s="381" t="s">
        <v>563</v>
      </c>
      <c r="C369" s="273"/>
      <c r="D369" s="273">
        <v>1000</v>
      </c>
      <c r="E369" s="276" t="s">
        <v>296</v>
      </c>
      <c r="F369" s="276" t="s">
        <v>570</v>
      </c>
      <c r="G369" s="276" t="s">
        <v>48</v>
      </c>
      <c r="H369" s="274">
        <f>H370</f>
        <v>0</v>
      </c>
      <c r="I369" s="274">
        <f>I370</f>
        <v>250</v>
      </c>
      <c r="J369" s="274">
        <f>J370</f>
        <v>250</v>
      </c>
      <c r="K369" s="69"/>
    </row>
    <row r="370" spans="1:11" ht="90" customHeight="1">
      <c r="A370" s="308"/>
      <c r="B370" s="358" t="s">
        <v>608</v>
      </c>
      <c r="C370" s="297"/>
      <c r="D370" s="297">
        <v>1000</v>
      </c>
      <c r="E370" s="296" t="s">
        <v>296</v>
      </c>
      <c r="F370" s="296" t="s">
        <v>571</v>
      </c>
      <c r="G370" s="296"/>
      <c r="H370" s="298">
        <f aca="true" t="shared" si="46" ref="H370:J371">H371</f>
        <v>0</v>
      </c>
      <c r="I370" s="298">
        <f t="shared" si="46"/>
        <v>250</v>
      </c>
      <c r="J370" s="298">
        <f t="shared" si="46"/>
        <v>250</v>
      </c>
      <c r="K370" s="69"/>
    </row>
    <row r="371" spans="1:11" ht="15" customHeight="1">
      <c r="A371" s="50"/>
      <c r="B371" s="334" t="s">
        <v>281</v>
      </c>
      <c r="C371" s="28"/>
      <c r="D371" s="32">
        <v>1000</v>
      </c>
      <c r="E371" s="31" t="s">
        <v>296</v>
      </c>
      <c r="F371" s="31" t="s">
        <v>571</v>
      </c>
      <c r="G371" s="31" t="s">
        <v>297</v>
      </c>
      <c r="H371" s="158">
        <f t="shared" si="46"/>
        <v>0</v>
      </c>
      <c r="I371" s="158">
        <f t="shared" si="46"/>
        <v>250</v>
      </c>
      <c r="J371" s="158">
        <f t="shared" si="46"/>
        <v>250</v>
      </c>
      <c r="K371" s="69"/>
    </row>
    <row r="372" spans="1:11" ht="30" customHeight="1">
      <c r="A372" s="159"/>
      <c r="B372" s="334" t="s">
        <v>282</v>
      </c>
      <c r="C372" s="156"/>
      <c r="D372" s="157">
        <v>1000</v>
      </c>
      <c r="E372" s="157">
        <v>1003</v>
      </c>
      <c r="F372" s="31" t="s">
        <v>571</v>
      </c>
      <c r="G372" s="157">
        <v>320</v>
      </c>
      <c r="H372" s="158">
        <v>0</v>
      </c>
      <c r="I372" s="158">
        <v>250</v>
      </c>
      <c r="J372" s="158">
        <v>250</v>
      </c>
      <c r="K372" s="69"/>
    </row>
    <row r="373" spans="1:11" s="8" customFormat="1" ht="60" customHeight="1" hidden="1">
      <c r="A373" s="249"/>
      <c r="B373" s="378" t="s">
        <v>134</v>
      </c>
      <c r="C373" s="244"/>
      <c r="D373" s="244">
        <v>1000</v>
      </c>
      <c r="E373" s="244">
        <v>1003</v>
      </c>
      <c r="F373" s="251" t="s">
        <v>135</v>
      </c>
      <c r="G373" s="244"/>
      <c r="H373" s="245">
        <f aca="true" t="shared" si="47" ref="H373:J374">H374</f>
        <v>0</v>
      </c>
      <c r="I373" s="245">
        <f t="shared" si="47"/>
        <v>0</v>
      </c>
      <c r="J373" s="245">
        <f t="shared" si="47"/>
        <v>0</v>
      </c>
      <c r="K373" s="76"/>
    </row>
    <row r="374" spans="1:11" s="8" customFormat="1" ht="30" customHeight="1" hidden="1">
      <c r="A374" s="275"/>
      <c r="B374" s="381" t="s">
        <v>33</v>
      </c>
      <c r="C374" s="278"/>
      <c r="D374" s="273">
        <v>1000</v>
      </c>
      <c r="E374" s="273">
        <v>1003</v>
      </c>
      <c r="F374" s="276" t="s">
        <v>136</v>
      </c>
      <c r="G374" s="278"/>
      <c r="H374" s="274">
        <f t="shared" si="47"/>
        <v>0</v>
      </c>
      <c r="I374" s="274">
        <f t="shared" si="47"/>
        <v>0</v>
      </c>
      <c r="J374" s="274">
        <f t="shared" si="47"/>
        <v>0</v>
      </c>
      <c r="K374" s="76"/>
    </row>
    <row r="375" spans="1:11" s="8" customFormat="1" ht="15" customHeight="1" hidden="1">
      <c r="A375" s="304"/>
      <c r="B375" s="354" t="s">
        <v>137</v>
      </c>
      <c r="C375" s="297"/>
      <c r="D375" s="297">
        <v>1000</v>
      </c>
      <c r="E375" s="297">
        <v>1003</v>
      </c>
      <c r="F375" s="296" t="s">
        <v>138</v>
      </c>
      <c r="G375" s="300"/>
      <c r="H375" s="298">
        <f>H377</f>
        <v>0</v>
      </c>
      <c r="I375" s="298">
        <f>I377</f>
        <v>0</v>
      </c>
      <c r="J375" s="298">
        <f>J377</f>
        <v>0</v>
      </c>
      <c r="K375" s="76"/>
    </row>
    <row r="376" spans="1:11" s="8" customFormat="1" ht="30" customHeight="1" hidden="1">
      <c r="A376" s="39"/>
      <c r="B376" s="334" t="s">
        <v>69</v>
      </c>
      <c r="C376" s="32"/>
      <c r="D376" s="32">
        <v>1000</v>
      </c>
      <c r="E376" s="32">
        <v>1003</v>
      </c>
      <c r="F376" s="31" t="s">
        <v>138</v>
      </c>
      <c r="G376" s="32">
        <v>200</v>
      </c>
      <c r="H376" s="61">
        <f>H377</f>
        <v>0</v>
      </c>
      <c r="I376" s="61">
        <f>I377</f>
        <v>0</v>
      </c>
      <c r="J376" s="61">
        <f>J377</f>
        <v>0</v>
      </c>
      <c r="K376" s="76"/>
    </row>
    <row r="377" spans="1:11" s="8" customFormat="1" ht="30" customHeight="1" hidden="1">
      <c r="A377" s="39"/>
      <c r="B377" s="334" t="s">
        <v>70</v>
      </c>
      <c r="C377" s="32"/>
      <c r="D377" s="32">
        <v>1000</v>
      </c>
      <c r="E377" s="32">
        <v>1003</v>
      </c>
      <c r="F377" s="31" t="s">
        <v>138</v>
      </c>
      <c r="G377" s="31" t="s">
        <v>71</v>
      </c>
      <c r="H377" s="62">
        <f>300-300</f>
        <v>0</v>
      </c>
      <c r="I377" s="62">
        <f>300-300</f>
        <v>0</v>
      </c>
      <c r="J377" s="62">
        <f>300-300</f>
        <v>0</v>
      </c>
      <c r="K377" s="76"/>
    </row>
    <row r="378" spans="1:11" s="3" customFormat="1" ht="45" customHeight="1" hidden="1">
      <c r="A378" s="268"/>
      <c r="B378" s="375" t="s">
        <v>597</v>
      </c>
      <c r="C378" s="258"/>
      <c r="D378" s="258">
        <v>1000</v>
      </c>
      <c r="E378" s="258">
        <v>1003</v>
      </c>
      <c r="F378" s="248" t="s">
        <v>274</v>
      </c>
      <c r="G378" s="240"/>
      <c r="H378" s="241">
        <f aca="true" t="shared" si="48" ref="H378:J380">H379</f>
        <v>0</v>
      </c>
      <c r="I378" s="241">
        <f t="shared" si="48"/>
        <v>0</v>
      </c>
      <c r="J378" s="241">
        <f t="shared" si="48"/>
        <v>0</v>
      </c>
      <c r="K378" s="74"/>
    </row>
    <row r="379" spans="1:11" s="3" customFormat="1" ht="15" hidden="1">
      <c r="A379" s="40"/>
      <c r="B379" s="334" t="s">
        <v>226</v>
      </c>
      <c r="C379" s="41"/>
      <c r="D379" s="32">
        <v>1000</v>
      </c>
      <c r="E379" s="32">
        <v>1003</v>
      </c>
      <c r="F379" s="35" t="s">
        <v>275</v>
      </c>
      <c r="G379" s="28"/>
      <c r="H379" s="61">
        <f t="shared" si="48"/>
        <v>0</v>
      </c>
      <c r="I379" s="61">
        <f t="shared" si="48"/>
        <v>0</v>
      </c>
      <c r="J379" s="61">
        <f t="shared" si="48"/>
        <v>0</v>
      </c>
      <c r="K379" s="74"/>
    </row>
    <row r="380" spans="1:11" s="3" customFormat="1" ht="15" hidden="1">
      <c r="A380" s="40"/>
      <c r="B380" s="334" t="s">
        <v>226</v>
      </c>
      <c r="C380" s="41"/>
      <c r="D380" s="32">
        <v>1000</v>
      </c>
      <c r="E380" s="32">
        <v>1003</v>
      </c>
      <c r="F380" s="35" t="s">
        <v>276</v>
      </c>
      <c r="G380" s="28"/>
      <c r="H380" s="61">
        <f t="shared" si="48"/>
        <v>0</v>
      </c>
      <c r="I380" s="61">
        <f t="shared" si="48"/>
        <v>0</v>
      </c>
      <c r="J380" s="61">
        <f t="shared" si="48"/>
        <v>0</v>
      </c>
      <c r="K380" s="74"/>
    </row>
    <row r="381" spans="1:11" ht="15" hidden="1">
      <c r="A381" s="312"/>
      <c r="B381" s="354" t="s">
        <v>137</v>
      </c>
      <c r="C381" s="297"/>
      <c r="D381" s="297">
        <v>1000</v>
      </c>
      <c r="E381" s="297">
        <v>1003</v>
      </c>
      <c r="F381" s="305" t="s">
        <v>312</v>
      </c>
      <c r="G381" s="297" t="s">
        <v>48</v>
      </c>
      <c r="H381" s="298">
        <f>H383+H385</f>
        <v>0</v>
      </c>
      <c r="I381" s="298">
        <f>I383+I385</f>
        <v>0</v>
      </c>
      <c r="J381" s="298">
        <f>J383+J385</f>
        <v>0</v>
      </c>
      <c r="K381" s="77"/>
    </row>
    <row r="382" spans="1:11" ht="30" customHeight="1" hidden="1">
      <c r="A382" s="40"/>
      <c r="B382" s="334" t="s">
        <v>69</v>
      </c>
      <c r="C382" s="32"/>
      <c r="D382" s="32">
        <v>1000</v>
      </c>
      <c r="E382" s="32">
        <v>1003</v>
      </c>
      <c r="F382" s="35" t="s">
        <v>312</v>
      </c>
      <c r="G382" s="32">
        <v>200</v>
      </c>
      <c r="H382" s="61">
        <f aca="true" t="shared" si="49" ref="H382:J389">H383</f>
        <v>0</v>
      </c>
      <c r="I382" s="61">
        <f t="shared" si="49"/>
        <v>0</v>
      </c>
      <c r="J382" s="61">
        <f t="shared" si="49"/>
        <v>0</v>
      </c>
      <c r="K382" s="77"/>
    </row>
    <row r="383" spans="1:11" ht="30" customHeight="1" hidden="1">
      <c r="A383" s="40"/>
      <c r="B383" s="334" t="s">
        <v>70</v>
      </c>
      <c r="C383" s="32"/>
      <c r="D383" s="32">
        <v>1000</v>
      </c>
      <c r="E383" s="32">
        <v>1003</v>
      </c>
      <c r="F383" s="35" t="s">
        <v>312</v>
      </c>
      <c r="G383" s="32">
        <v>240</v>
      </c>
      <c r="H383" s="61">
        <v>0</v>
      </c>
      <c r="I383" s="61">
        <v>0</v>
      </c>
      <c r="J383" s="61">
        <v>0</v>
      </c>
      <c r="K383" s="77"/>
    </row>
    <row r="384" spans="1:11" ht="15" hidden="1">
      <c r="A384" s="40"/>
      <c r="B384" s="336" t="s">
        <v>281</v>
      </c>
      <c r="C384" s="32"/>
      <c r="D384" s="32">
        <v>1000</v>
      </c>
      <c r="E384" s="32">
        <v>1003</v>
      </c>
      <c r="F384" s="35" t="s">
        <v>312</v>
      </c>
      <c r="G384" s="32">
        <v>300</v>
      </c>
      <c r="H384" s="61">
        <f t="shared" si="49"/>
        <v>0</v>
      </c>
      <c r="I384" s="61">
        <f t="shared" si="49"/>
        <v>0</v>
      </c>
      <c r="J384" s="61">
        <f t="shared" si="49"/>
        <v>0</v>
      </c>
      <c r="K384" s="77"/>
    </row>
    <row r="385" spans="1:11" ht="15" customHeight="1" hidden="1">
      <c r="A385" s="29"/>
      <c r="B385" s="334" t="s">
        <v>298</v>
      </c>
      <c r="C385" s="32"/>
      <c r="D385" s="32">
        <v>1000</v>
      </c>
      <c r="E385" s="32">
        <v>1003</v>
      </c>
      <c r="F385" s="35" t="s">
        <v>312</v>
      </c>
      <c r="G385" s="31" t="s">
        <v>299</v>
      </c>
      <c r="H385" s="62">
        <v>0</v>
      </c>
      <c r="I385" s="62">
        <v>0</v>
      </c>
      <c r="J385" s="62">
        <v>0</v>
      </c>
      <c r="K385" s="75"/>
    </row>
    <row r="386" spans="1:11" ht="15" customHeight="1">
      <c r="A386" s="20" t="s">
        <v>34</v>
      </c>
      <c r="B386" s="369" t="s">
        <v>623</v>
      </c>
      <c r="C386" s="49"/>
      <c r="D386" s="49">
        <v>1100</v>
      </c>
      <c r="E386" s="42"/>
      <c r="F386" s="42"/>
      <c r="G386" s="42"/>
      <c r="H386" s="66">
        <f t="shared" si="49"/>
        <v>415</v>
      </c>
      <c r="I386" s="66">
        <f t="shared" si="49"/>
        <v>450</v>
      </c>
      <c r="J386" s="66">
        <f t="shared" si="49"/>
        <v>0</v>
      </c>
      <c r="K386" s="69"/>
    </row>
    <row r="387" spans="1:10" ht="15" customHeight="1">
      <c r="A387" s="23"/>
      <c r="B387" s="370" t="s">
        <v>72</v>
      </c>
      <c r="C387" s="24"/>
      <c r="D387" s="24" t="s">
        <v>35</v>
      </c>
      <c r="E387" s="24" t="s">
        <v>73</v>
      </c>
      <c r="F387" s="24"/>
      <c r="G387" s="24"/>
      <c r="H387" s="59">
        <f t="shared" si="49"/>
        <v>415</v>
      </c>
      <c r="I387" s="59">
        <f t="shared" si="49"/>
        <v>450</v>
      </c>
      <c r="J387" s="59">
        <f t="shared" si="49"/>
        <v>0</v>
      </c>
    </row>
    <row r="388" spans="1:10" ht="60" customHeight="1">
      <c r="A388" s="266"/>
      <c r="B388" s="378" t="s">
        <v>63</v>
      </c>
      <c r="C388" s="251"/>
      <c r="D388" s="251" t="s">
        <v>35</v>
      </c>
      <c r="E388" s="250" t="s">
        <v>73</v>
      </c>
      <c r="F388" s="269" t="s">
        <v>64</v>
      </c>
      <c r="G388" s="251"/>
      <c r="H388" s="245">
        <f t="shared" si="49"/>
        <v>415</v>
      </c>
      <c r="I388" s="245">
        <f t="shared" si="49"/>
        <v>450</v>
      </c>
      <c r="J388" s="245">
        <f t="shared" si="49"/>
        <v>0</v>
      </c>
    </row>
    <row r="389" spans="1:10" ht="30" customHeight="1">
      <c r="A389" s="284"/>
      <c r="B389" s="386" t="s">
        <v>65</v>
      </c>
      <c r="C389" s="279"/>
      <c r="D389" s="276" t="s">
        <v>35</v>
      </c>
      <c r="E389" s="276" t="s">
        <v>73</v>
      </c>
      <c r="F389" s="276" t="s">
        <v>66</v>
      </c>
      <c r="G389" s="279"/>
      <c r="H389" s="274">
        <f t="shared" si="49"/>
        <v>415</v>
      </c>
      <c r="I389" s="274">
        <f t="shared" si="49"/>
        <v>450</v>
      </c>
      <c r="J389" s="274">
        <f t="shared" si="49"/>
        <v>0</v>
      </c>
    </row>
    <row r="390" spans="1:10" ht="30" customHeight="1">
      <c r="A390" s="294"/>
      <c r="B390" s="354" t="s">
        <v>67</v>
      </c>
      <c r="C390" s="296"/>
      <c r="D390" s="296" t="s">
        <v>35</v>
      </c>
      <c r="E390" s="296" t="s">
        <v>73</v>
      </c>
      <c r="F390" s="296" t="s">
        <v>68</v>
      </c>
      <c r="G390" s="296"/>
      <c r="H390" s="298">
        <f>H392</f>
        <v>415</v>
      </c>
      <c r="I390" s="298">
        <f>I392</f>
        <v>450</v>
      </c>
      <c r="J390" s="298">
        <f>J392</f>
        <v>0</v>
      </c>
    </row>
    <row r="391" spans="1:10" ht="30" customHeight="1">
      <c r="A391" s="29"/>
      <c r="B391" s="384" t="s">
        <v>69</v>
      </c>
      <c r="C391" s="31"/>
      <c r="D391" s="31" t="s">
        <v>35</v>
      </c>
      <c r="E391" s="31" t="s">
        <v>73</v>
      </c>
      <c r="F391" s="31" t="s">
        <v>68</v>
      </c>
      <c r="G391" s="31" t="s">
        <v>88</v>
      </c>
      <c r="H391" s="61">
        <f aca="true" t="shared" si="50" ref="H391:J397">H392</f>
        <v>415</v>
      </c>
      <c r="I391" s="61">
        <f t="shared" si="50"/>
        <v>450</v>
      </c>
      <c r="J391" s="61">
        <f t="shared" si="50"/>
        <v>0</v>
      </c>
    </row>
    <row r="392" spans="1:10" ht="30" customHeight="1">
      <c r="A392" s="29"/>
      <c r="B392" s="334" t="s">
        <v>70</v>
      </c>
      <c r="C392" s="31"/>
      <c r="D392" s="31" t="s">
        <v>35</v>
      </c>
      <c r="E392" s="31" t="s">
        <v>73</v>
      </c>
      <c r="F392" s="31" t="s">
        <v>68</v>
      </c>
      <c r="G392" s="31" t="s">
        <v>71</v>
      </c>
      <c r="H392" s="62">
        <v>415</v>
      </c>
      <c r="I392" s="62">
        <v>450</v>
      </c>
      <c r="J392" s="62">
        <v>0</v>
      </c>
    </row>
    <row r="393" spans="1:10" ht="15" customHeight="1">
      <c r="A393" s="20" t="s">
        <v>36</v>
      </c>
      <c r="B393" s="369" t="s">
        <v>37</v>
      </c>
      <c r="C393" s="49"/>
      <c r="D393" s="42" t="s">
        <v>38</v>
      </c>
      <c r="E393" s="42"/>
      <c r="F393" s="42"/>
      <c r="G393" s="42"/>
      <c r="H393" s="66">
        <f t="shared" si="50"/>
        <v>300</v>
      </c>
      <c r="I393" s="66">
        <f t="shared" si="50"/>
        <v>0</v>
      </c>
      <c r="J393" s="66">
        <f>J394</f>
        <v>0</v>
      </c>
    </row>
    <row r="394" spans="1:10" ht="15" customHeight="1">
      <c r="A394" s="23"/>
      <c r="B394" s="385" t="s">
        <v>305</v>
      </c>
      <c r="C394" s="24"/>
      <c r="D394" s="53" t="s">
        <v>38</v>
      </c>
      <c r="E394" s="53" t="s">
        <v>306</v>
      </c>
      <c r="F394" s="53"/>
      <c r="G394" s="53"/>
      <c r="H394" s="72">
        <f t="shared" si="50"/>
        <v>300</v>
      </c>
      <c r="I394" s="72">
        <f t="shared" si="50"/>
        <v>0</v>
      </c>
      <c r="J394" s="72">
        <f t="shared" si="50"/>
        <v>0</v>
      </c>
    </row>
    <row r="395" spans="1:10" ht="45" customHeight="1">
      <c r="A395" s="238"/>
      <c r="B395" s="375" t="s">
        <v>597</v>
      </c>
      <c r="C395" s="270"/>
      <c r="D395" s="248" t="s">
        <v>38</v>
      </c>
      <c r="E395" s="248" t="s">
        <v>306</v>
      </c>
      <c r="F395" s="258" t="s">
        <v>274</v>
      </c>
      <c r="G395" s="239"/>
      <c r="H395" s="241">
        <f t="shared" si="50"/>
        <v>300</v>
      </c>
      <c r="I395" s="241">
        <f t="shared" si="50"/>
        <v>0</v>
      </c>
      <c r="J395" s="241">
        <f t="shared" si="50"/>
        <v>0</v>
      </c>
    </row>
    <row r="396" spans="1:10" ht="15" customHeight="1">
      <c r="A396" s="26"/>
      <c r="B396" s="334" t="s">
        <v>226</v>
      </c>
      <c r="C396" s="31"/>
      <c r="D396" s="31" t="s">
        <v>38</v>
      </c>
      <c r="E396" s="31" t="s">
        <v>306</v>
      </c>
      <c r="F396" s="35" t="s">
        <v>275</v>
      </c>
      <c r="G396" s="27"/>
      <c r="H396" s="60">
        <f t="shared" si="50"/>
        <v>300</v>
      </c>
      <c r="I396" s="60">
        <f t="shared" si="50"/>
        <v>0</v>
      </c>
      <c r="J396" s="60">
        <f t="shared" si="50"/>
        <v>0</v>
      </c>
    </row>
    <row r="397" spans="1:10" ht="15" customHeight="1">
      <c r="A397" s="26"/>
      <c r="B397" s="334" t="s">
        <v>226</v>
      </c>
      <c r="C397" s="31"/>
      <c r="D397" s="31" t="s">
        <v>38</v>
      </c>
      <c r="E397" s="31" t="s">
        <v>306</v>
      </c>
      <c r="F397" s="35" t="s">
        <v>276</v>
      </c>
      <c r="G397" s="27"/>
      <c r="H397" s="60">
        <f t="shared" si="50"/>
        <v>300</v>
      </c>
      <c r="I397" s="60">
        <f t="shared" si="50"/>
        <v>0</v>
      </c>
      <c r="J397" s="60">
        <f t="shared" si="50"/>
        <v>0</v>
      </c>
    </row>
    <row r="398" spans="1:10" ht="45" customHeight="1">
      <c r="A398" s="294"/>
      <c r="B398" s="354" t="s">
        <v>303</v>
      </c>
      <c r="C398" s="296"/>
      <c r="D398" s="296" t="s">
        <v>38</v>
      </c>
      <c r="E398" s="296" t="s">
        <v>306</v>
      </c>
      <c r="F398" s="305" t="s">
        <v>304</v>
      </c>
      <c r="G398" s="296" t="s">
        <v>75</v>
      </c>
      <c r="H398" s="298">
        <f>H400</f>
        <v>300</v>
      </c>
      <c r="I398" s="298">
        <f>I400</f>
        <v>0</v>
      </c>
      <c r="J398" s="298">
        <f>J400</f>
        <v>0</v>
      </c>
    </row>
    <row r="399" spans="1:10" ht="30" customHeight="1">
      <c r="A399" s="29"/>
      <c r="B399" s="334" t="s">
        <v>69</v>
      </c>
      <c r="C399" s="31"/>
      <c r="D399" s="31" t="s">
        <v>38</v>
      </c>
      <c r="E399" s="31" t="s">
        <v>306</v>
      </c>
      <c r="F399" s="35" t="s">
        <v>304</v>
      </c>
      <c r="G399" s="31" t="s">
        <v>88</v>
      </c>
      <c r="H399" s="61">
        <f>H400</f>
        <v>300</v>
      </c>
      <c r="I399" s="61">
        <f>I400</f>
        <v>0</v>
      </c>
      <c r="J399" s="61">
        <f>J400</f>
        <v>0</v>
      </c>
    </row>
    <row r="400" spans="1:10" ht="30" customHeight="1">
      <c r="A400" s="29"/>
      <c r="B400" s="334" t="s">
        <v>70</v>
      </c>
      <c r="C400" s="31"/>
      <c r="D400" s="31" t="s">
        <v>38</v>
      </c>
      <c r="E400" s="31" t="s">
        <v>306</v>
      </c>
      <c r="F400" s="35" t="s">
        <v>304</v>
      </c>
      <c r="G400" s="31" t="s">
        <v>71</v>
      </c>
      <c r="H400" s="62">
        <v>300</v>
      </c>
      <c r="I400" s="62">
        <v>0</v>
      </c>
      <c r="J400" s="62">
        <v>0</v>
      </c>
    </row>
    <row r="401" spans="1:11" ht="30" customHeight="1" hidden="1">
      <c r="A401" s="16" t="s">
        <v>39</v>
      </c>
      <c r="B401" s="368" t="s">
        <v>40</v>
      </c>
      <c r="C401" s="17"/>
      <c r="D401" s="19"/>
      <c r="E401" s="19"/>
      <c r="F401" s="19"/>
      <c r="G401" s="19"/>
      <c r="H401" s="57">
        <f aca="true" t="shared" si="51" ref="H401:J406">H402</f>
        <v>0</v>
      </c>
      <c r="I401" s="57">
        <f t="shared" si="51"/>
        <v>0</v>
      </c>
      <c r="J401" s="57">
        <f t="shared" si="51"/>
        <v>0</v>
      </c>
      <c r="K401" s="69"/>
    </row>
    <row r="402" spans="1:11" ht="15" customHeight="1" hidden="1">
      <c r="A402" s="20" t="s">
        <v>41</v>
      </c>
      <c r="B402" s="369" t="s">
        <v>20</v>
      </c>
      <c r="C402" s="49"/>
      <c r="D402" s="49" t="s">
        <v>21</v>
      </c>
      <c r="E402" s="49"/>
      <c r="F402" s="49" t="s">
        <v>75</v>
      </c>
      <c r="G402" s="49" t="s">
        <v>75</v>
      </c>
      <c r="H402" s="66">
        <f t="shared" si="51"/>
        <v>0</v>
      </c>
      <c r="I402" s="66">
        <f t="shared" si="51"/>
        <v>0</v>
      </c>
      <c r="J402" s="66">
        <f t="shared" si="51"/>
        <v>0</v>
      </c>
      <c r="K402" s="69"/>
    </row>
    <row r="403" spans="1:11" ht="30" customHeight="1" hidden="1">
      <c r="A403" s="23"/>
      <c r="B403" s="370" t="s">
        <v>272</v>
      </c>
      <c r="C403" s="25"/>
      <c r="D403" s="25" t="s">
        <v>21</v>
      </c>
      <c r="E403" s="24" t="s">
        <v>273</v>
      </c>
      <c r="F403" s="25"/>
      <c r="G403" s="24"/>
      <c r="H403" s="59">
        <f t="shared" si="51"/>
        <v>0</v>
      </c>
      <c r="I403" s="59">
        <f t="shared" si="51"/>
        <v>0</v>
      </c>
      <c r="J403" s="59">
        <f t="shared" si="51"/>
        <v>0</v>
      </c>
      <c r="K403" s="69"/>
    </row>
    <row r="404" spans="1:11" ht="30" customHeight="1" hidden="1">
      <c r="A404" s="246"/>
      <c r="B404" s="371" t="s">
        <v>268</v>
      </c>
      <c r="C404" s="239"/>
      <c r="D404" s="239" t="s">
        <v>21</v>
      </c>
      <c r="E404" s="239" t="s">
        <v>273</v>
      </c>
      <c r="F404" s="240" t="s">
        <v>269</v>
      </c>
      <c r="G404" s="239"/>
      <c r="H404" s="241">
        <f t="shared" si="51"/>
        <v>0</v>
      </c>
      <c r="I404" s="241">
        <f t="shared" si="51"/>
        <v>0</v>
      </c>
      <c r="J404" s="241">
        <f t="shared" si="51"/>
        <v>0</v>
      </c>
      <c r="K404" s="69"/>
    </row>
    <row r="405" spans="1:11" ht="15" customHeight="1" hidden="1">
      <c r="A405" s="44"/>
      <c r="B405" s="334" t="s">
        <v>226</v>
      </c>
      <c r="C405" s="31"/>
      <c r="D405" s="31" t="s">
        <v>21</v>
      </c>
      <c r="E405" s="31" t="s">
        <v>273</v>
      </c>
      <c r="F405" s="31" t="s">
        <v>431</v>
      </c>
      <c r="G405" s="27"/>
      <c r="H405" s="60">
        <f t="shared" si="51"/>
        <v>0</v>
      </c>
      <c r="I405" s="60">
        <f t="shared" si="51"/>
        <v>0</v>
      </c>
      <c r="J405" s="60">
        <f t="shared" si="51"/>
        <v>0</v>
      </c>
      <c r="K405" s="69"/>
    </row>
    <row r="406" spans="1:11" ht="15" customHeight="1" hidden="1">
      <c r="A406" s="44"/>
      <c r="B406" s="334" t="s">
        <v>226</v>
      </c>
      <c r="C406" s="31"/>
      <c r="D406" s="31" t="s">
        <v>21</v>
      </c>
      <c r="E406" s="31" t="s">
        <v>273</v>
      </c>
      <c r="F406" s="31" t="s">
        <v>270</v>
      </c>
      <c r="G406" s="27"/>
      <c r="H406" s="60">
        <f t="shared" si="51"/>
        <v>0</v>
      </c>
      <c r="I406" s="60">
        <f t="shared" si="51"/>
        <v>0</v>
      </c>
      <c r="J406" s="60">
        <f t="shared" si="51"/>
        <v>0</v>
      </c>
      <c r="K406" s="69"/>
    </row>
    <row r="407" spans="1:11" ht="30" customHeight="1" hidden="1">
      <c r="A407" s="299"/>
      <c r="B407" s="354" t="s">
        <v>102</v>
      </c>
      <c r="C407" s="297"/>
      <c r="D407" s="297" t="s">
        <v>21</v>
      </c>
      <c r="E407" s="296" t="s">
        <v>273</v>
      </c>
      <c r="F407" s="296" t="s">
        <v>271</v>
      </c>
      <c r="G407" s="296"/>
      <c r="H407" s="298">
        <f>H408+H410+H412</f>
        <v>0</v>
      </c>
      <c r="I407" s="298">
        <f>I408+I410+I412</f>
        <v>0</v>
      </c>
      <c r="J407" s="298">
        <f>J408+J410+J412</f>
        <v>0</v>
      </c>
      <c r="K407" s="69"/>
    </row>
    <row r="408" spans="1:11" ht="60" customHeight="1" hidden="1">
      <c r="A408" s="44"/>
      <c r="B408" s="344" t="s">
        <v>104</v>
      </c>
      <c r="C408" s="32"/>
      <c r="D408" s="32" t="s">
        <v>21</v>
      </c>
      <c r="E408" s="31" t="s">
        <v>273</v>
      </c>
      <c r="F408" s="31" t="s">
        <v>271</v>
      </c>
      <c r="G408" s="31" t="s">
        <v>105</v>
      </c>
      <c r="H408" s="61">
        <f>H409</f>
        <v>0</v>
      </c>
      <c r="I408" s="61">
        <f>I409</f>
        <v>0</v>
      </c>
      <c r="J408" s="61">
        <f>J409</f>
        <v>0</v>
      </c>
      <c r="K408" s="69"/>
    </row>
    <row r="409" spans="1:11" ht="15" customHeight="1" hidden="1">
      <c r="A409" s="29"/>
      <c r="B409" s="334" t="s">
        <v>106</v>
      </c>
      <c r="C409" s="32"/>
      <c r="D409" s="32" t="s">
        <v>21</v>
      </c>
      <c r="E409" s="31" t="s">
        <v>273</v>
      </c>
      <c r="F409" s="31" t="s">
        <v>271</v>
      </c>
      <c r="G409" s="31" t="s">
        <v>113</v>
      </c>
      <c r="H409" s="62">
        <v>0</v>
      </c>
      <c r="I409" s="62">
        <v>0</v>
      </c>
      <c r="J409" s="62">
        <v>0</v>
      </c>
      <c r="K409" s="69"/>
    </row>
    <row r="410" spans="1:11" ht="30" customHeight="1" hidden="1">
      <c r="A410" s="29"/>
      <c r="B410" s="334" t="s">
        <v>69</v>
      </c>
      <c r="C410" s="32"/>
      <c r="D410" s="32" t="s">
        <v>21</v>
      </c>
      <c r="E410" s="31" t="s">
        <v>273</v>
      </c>
      <c r="F410" s="31" t="s">
        <v>271</v>
      </c>
      <c r="G410" s="31" t="s">
        <v>88</v>
      </c>
      <c r="H410" s="62">
        <f>H411</f>
        <v>0</v>
      </c>
      <c r="I410" s="62">
        <f>I411</f>
        <v>0</v>
      </c>
      <c r="J410" s="62">
        <f>J411</f>
        <v>0</v>
      </c>
      <c r="K410" s="69"/>
    </row>
    <row r="411" spans="1:11" ht="30" customHeight="1" hidden="1">
      <c r="A411" s="29"/>
      <c r="B411" s="334" t="s">
        <v>70</v>
      </c>
      <c r="C411" s="32"/>
      <c r="D411" s="32" t="s">
        <v>21</v>
      </c>
      <c r="E411" s="31" t="s">
        <v>273</v>
      </c>
      <c r="F411" s="31" t="s">
        <v>271</v>
      </c>
      <c r="G411" s="31" t="s">
        <v>71</v>
      </c>
      <c r="H411" s="62">
        <v>0</v>
      </c>
      <c r="I411" s="62">
        <v>0</v>
      </c>
      <c r="J411" s="62">
        <v>0</v>
      </c>
      <c r="K411" s="69"/>
    </row>
    <row r="412" spans="1:11" ht="15" customHeight="1" hidden="1">
      <c r="A412" s="29"/>
      <c r="B412" s="334" t="s">
        <v>109</v>
      </c>
      <c r="C412" s="32"/>
      <c r="D412" s="32" t="s">
        <v>21</v>
      </c>
      <c r="E412" s="31" t="s">
        <v>273</v>
      </c>
      <c r="F412" s="31" t="s">
        <v>271</v>
      </c>
      <c r="G412" s="31" t="s">
        <v>110</v>
      </c>
      <c r="H412" s="62">
        <f>H413</f>
        <v>0</v>
      </c>
      <c r="I412" s="62">
        <f>I413</f>
        <v>0</v>
      </c>
      <c r="J412" s="62">
        <f>J413</f>
        <v>0</v>
      </c>
      <c r="K412" s="69"/>
    </row>
    <row r="413" spans="1:11" ht="15" customHeight="1" hidden="1">
      <c r="A413" s="29"/>
      <c r="B413" s="334" t="s">
        <v>111</v>
      </c>
      <c r="C413" s="32"/>
      <c r="D413" s="32" t="s">
        <v>21</v>
      </c>
      <c r="E413" s="31" t="s">
        <v>273</v>
      </c>
      <c r="F413" s="31" t="s">
        <v>271</v>
      </c>
      <c r="G413" s="31" t="s">
        <v>112</v>
      </c>
      <c r="H413" s="62">
        <v>0</v>
      </c>
      <c r="I413" s="62">
        <v>0</v>
      </c>
      <c r="J413" s="62">
        <v>0</v>
      </c>
      <c r="K413" s="69"/>
    </row>
    <row r="414" spans="1:11" ht="15" customHeight="1">
      <c r="A414" s="16" t="s">
        <v>39</v>
      </c>
      <c r="B414" s="368" t="s">
        <v>42</v>
      </c>
      <c r="C414" s="17"/>
      <c r="D414" s="19"/>
      <c r="E414" s="19"/>
      <c r="F414" s="19"/>
      <c r="G414" s="19"/>
      <c r="H414" s="57">
        <f aca="true" t="shared" si="52" ref="H414:J415">H415</f>
        <v>16842.941000000003</v>
      </c>
      <c r="I414" s="57">
        <f t="shared" si="52"/>
        <v>17100.800000000003</v>
      </c>
      <c r="J414" s="57">
        <f t="shared" si="52"/>
        <v>17100.800000000003</v>
      </c>
      <c r="K414" s="69"/>
    </row>
    <row r="415" spans="1:11" ht="15" customHeight="1">
      <c r="A415" s="20" t="s">
        <v>41</v>
      </c>
      <c r="B415" s="369" t="s">
        <v>626</v>
      </c>
      <c r="C415" s="42"/>
      <c r="D415" s="42" t="s">
        <v>29</v>
      </c>
      <c r="E415" s="42"/>
      <c r="F415" s="42"/>
      <c r="G415" s="42"/>
      <c r="H415" s="66">
        <f t="shared" si="52"/>
        <v>16842.941000000003</v>
      </c>
      <c r="I415" s="66">
        <f t="shared" si="52"/>
        <v>17100.800000000003</v>
      </c>
      <c r="J415" s="66">
        <f t="shared" si="52"/>
        <v>17100.800000000003</v>
      </c>
      <c r="K415" s="69"/>
    </row>
    <row r="416" spans="1:11" ht="15" customHeight="1">
      <c r="A416" s="23"/>
      <c r="B416" s="385" t="s">
        <v>107</v>
      </c>
      <c r="C416" s="53"/>
      <c r="D416" s="53" t="s">
        <v>29</v>
      </c>
      <c r="E416" s="53" t="s">
        <v>108</v>
      </c>
      <c r="F416" s="53"/>
      <c r="G416" s="53"/>
      <c r="H416" s="72">
        <f>H417+H431</f>
        <v>16842.941000000003</v>
      </c>
      <c r="I416" s="72">
        <f>I417+I431</f>
        <v>17100.800000000003</v>
      </c>
      <c r="J416" s="72">
        <f>J417+J431</f>
        <v>17100.800000000003</v>
      </c>
      <c r="K416" s="69"/>
    </row>
    <row r="417" spans="1:11" ht="45" customHeight="1">
      <c r="A417" s="266"/>
      <c r="B417" s="372" t="s">
        <v>566</v>
      </c>
      <c r="C417" s="251"/>
      <c r="D417" s="251" t="s">
        <v>29</v>
      </c>
      <c r="E417" s="251" t="s">
        <v>108</v>
      </c>
      <c r="F417" s="251" t="s">
        <v>99</v>
      </c>
      <c r="G417" s="251"/>
      <c r="H417" s="245">
        <f>H418</f>
        <v>16838.238</v>
      </c>
      <c r="I417" s="245">
        <f>I418</f>
        <v>17100.800000000003</v>
      </c>
      <c r="J417" s="245">
        <f>J418</f>
        <v>17100.800000000003</v>
      </c>
      <c r="K417" s="69"/>
    </row>
    <row r="418" spans="1:11" ht="30" customHeight="1">
      <c r="A418" s="280"/>
      <c r="B418" s="373" t="s">
        <v>100</v>
      </c>
      <c r="C418" s="276"/>
      <c r="D418" s="276" t="s">
        <v>29</v>
      </c>
      <c r="E418" s="276" t="s">
        <v>108</v>
      </c>
      <c r="F418" s="276" t="s">
        <v>101</v>
      </c>
      <c r="G418" s="276" t="s">
        <v>75</v>
      </c>
      <c r="H418" s="274">
        <f>H419+H428</f>
        <v>16838.238</v>
      </c>
      <c r="I418" s="274">
        <f>I419+I428</f>
        <v>17100.800000000003</v>
      </c>
      <c r="J418" s="274">
        <f>J419+J428</f>
        <v>17100.800000000003</v>
      </c>
      <c r="K418" s="69"/>
    </row>
    <row r="419" spans="1:11" ht="30" customHeight="1">
      <c r="A419" s="294"/>
      <c r="B419" s="354" t="s">
        <v>102</v>
      </c>
      <c r="C419" s="296"/>
      <c r="D419" s="296" t="s">
        <v>29</v>
      </c>
      <c r="E419" s="296" t="s">
        <v>108</v>
      </c>
      <c r="F419" s="296" t="s">
        <v>103</v>
      </c>
      <c r="G419" s="296"/>
      <c r="H419" s="302">
        <f>H421+H423+H425+H427</f>
        <v>12236.638</v>
      </c>
      <c r="I419" s="302">
        <f>I421+I423+I425+I427</f>
        <v>12499.2</v>
      </c>
      <c r="J419" s="302">
        <f>J421+J423+J425+J427</f>
        <v>12499.2</v>
      </c>
      <c r="K419" s="69"/>
    </row>
    <row r="420" spans="1:11" ht="60" customHeight="1">
      <c r="A420" s="29"/>
      <c r="B420" s="344" t="s">
        <v>104</v>
      </c>
      <c r="C420" s="31"/>
      <c r="D420" s="31" t="s">
        <v>29</v>
      </c>
      <c r="E420" s="31" t="s">
        <v>108</v>
      </c>
      <c r="F420" s="31" t="s">
        <v>103</v>
      </c>
      <c r="G420" s="31" t="s">
        <v>105</v>
      </c>
      <c r="H420" s="62">
        <f>H421</f>
        <v>8751.638</v>
      </c>
      <c r="I420" s="62">
        <f>I421</f>
        <v>9101.704</v>
      </c>
      <c r="J420" s="62">
        <f>J421</f>
        <v>9465.772</v>
      </c>
      <c r="K420" s="69"/>
    </row>
    <row r="421" spans="1:11" ht="15" customHeight="1">
      <c r="A421" s="29"/>
      <c r="B421" s="334" t="s">
        <v>106</v>
      </c>
      <c r="C421" s="31"/>
      <c r="D421" s="31" t="s">
        <v>29</v>
      </c>
      <c r="E421" s="31" t="s">
        <v>108</v>
      </c>
      <c r="F421" s="31" t="s">
        <v>103</v>
      </c>
      <c r="G421" s="31" t="s">
        <v>113</v>
      </c>
      <c r="H421" s="62">
        <v>8751.638</v>
      </c>
      <c r="I421" s="62">
        <v>9101.704</v>
      </c>
      <c r="J421" s="62">
        <v>9465.772</v>
      </c>
      <c r="K421" s="69"/>
    </row>
    <row r="422" spans="1:11" ht="30" customHeight="1">
      <c r="A422" s="29"/>
      <c r="B422" s="334" t="s">
        <v>69</v>
      </c>
      <c r="C422" s="31"/>
      <c r="D422" s="31" t="s">
        <v>29</v>
      </c>
      <c r="E422" s="31" t="s">
        <v>108</v>
      </c>
      <c r="F422" s="31" t="s">
        <v>103</v>
      </c>
      <c r="G422" s="31" t="s">
        <v>88</v>
      </c>
      <c r="H422" s="62">
        <f>H423</f>
        <v>3475</v>
      </c>
      <c r="I422" s="62">
        <f>I423</f>
        <v>3387.496</v>
      </c>
      <c r="J422" s="62">
        <f>J423</f>
        <v>3023.428</v>
      </c>
      <c r="K422" s="69"/>
    </row>
    <row r="423" spans="1:11" ht="30" customHeight="1">
      <c r="A423" s="29"/>
      <c r="B423" s="334" t="s">
        <v>70</v>
      </c>
      <c r="C423" s="31"/>
      <c r="D423" s="31" t="s">
        <v>29</v>
      </c>
      <c r="E423" s="31" t="s">
        <v>108</v>
      </c>
      <c r="F423" s="31" t="s">
        <v>103</v>
      </c>
      <c r="G423" s="31" t="s">
        <v>71</v>
      </c>
      <c r="H423" s="62">
        <v>3475</v>
      </c>
      <c r="I423" s="62">
        <v>3387.496</v>
      </c>
      <c r="J423" s="62">
        <v>3023.428</v>
      </c>
      <c r="K423" s="69"/>
    </row>
    <row r="424" spans="1:11" ht="30" customHeight="1" hidden="1">
      <c r="A424" s="29"/>
      <c r="B424" s="345" t="s">
        <v>77</v>
      </c>
      <c r="C424" s="31"/>
      <c r="D424" s="31" t="s">
        <v>29</v>
      </c>
      <c r="E424" s="31" t="s">
        <v>108</v>
      </c>
      <c r="F424" s="31" t="s">
        <v>103</v>
      </c>
      <c r="G424" s="31" t="s">
        <v>82</v>
      </c>
      <c r="H424" s="62">
        <f>H425</f>
        <v>0</v>
      </c>
      <c r="I424" s="62">
        <f>I425</f>
        <v>0</v>
      </c>
      <c r="J424" s="62">
        <f>J425</f>
        <v>0</v>
      </c>
      <c r="K424" s="69"/>
    </row>
    <row r="425" spans="1:11" ht="15" customHeight="1" hidden="1">
      <c r="A425" s="29"/>
      <c r="B425" s="334" t="s">
        <v>78</v>
      </c>
      <c r="C425" s="31"/>
      <c r="D425" s="31" t="s">
        <v>29</v>
      </c>
      <c r="E425" s="31" t="s">
        <v>108</v>
      </c>
      <c r="F425" s="31" t="s">
        <v>103</v>
      </c>
      <c r="G425" s="31" t="s">
        <v>79</v>
      </c>
      <c r="H425" s="62">
        <v>0</v>
      </c>
      <c r="I425" s="62">
        <v>0</v>
      </c>
      <c r="J425" s="62">
        <v>0</v>
      </c>
      <c r="K425" s="69"/>
    </row>
    <row r="426" spans="1:11" ht="15" customHeight="1">
      <c r="A426" s="29"/>
      <c r="B426" s="334" t="s">
        <v>109</v>
      </c>
      <c r="C426" s="31"/>
      <c r="D426" s="31" t="s">
        <v>29</v>
      </c>
      <c r="E426" s="31" t="s">
        <v>108</v>
      </c>
      <c r="F426" s="31" t="s">
        <v>103</v>
      </c>
      <c r="G426" s="31" t="s">
        <v>110</v>
      </c>
      <c r="H426" s="62">
        <f aca="true" t="shared" si="53" ref="H426:J432">H427</f>
        <v>10</v>
      </c>
      <c r="I426" s="62">
        <f t="shared" si="53"/>
        <v>10</v>
      </c>
      <c r="J426" s="62">
        <f t="shared" si="53"/>
        <v>10</v>
      </c>
      <c r="K426" s="69"/>
    </row>
    <row r="427" spans="1:11" ht="15" customHeight="1">
      <c r="A427" s="29"/>
      <c r="B427" s="334" t="s">
        <v>111</v>
      </c>
      <c r="C427" s="31"/>
      <c r="D427" s="31" t="s">
        <v>29</v>
      </c>
      <c r="E427" s="31" t="s">
        <v>108</v>
      </c>
      <c r="F427" s="31" t="s">
        <v>103</v>
      </c>
      <c r="G427" s="31" t="s">
        <v>112</v>
      </c>
      <c r="H427" s="62">
        <v>10</v>
      </c>
      <c r="I427" s="62">
        <v>10</v>
      </c>
      <c r="J427" s="62">
        <v>10</v>
      </c>
      <c r="K427" s="69"/>
    </row>
    <row r="428" spans="1:11" ht="45" customHeight="1">
      <c r="A428" s="294"/>
      <c r="B428" s="313" t="s">
        <v>610</v>
      </c>
      <c r="C428" s="296"/>
      <c r="D428" s="296" t="s">
        <v>29</v>
      </c>
      <c r="E428" s="296" t="s">
        <v>108</v>
      </c>
      <c r="F428" s="296" t="s">
        <v>611</v>
      </c>
      <c r="G428" s="296"/>
      <c r="H428" s="302">
        <f>H430</f>
        <v>4601.6</v>
      </c>
      <c r="I428" s="302">
        <f>I430</f>
        <v>4601.6</v>
      </c>
      <c r="J428" s="302">
        <f>J430</f>
        <v>4601.6</v>
      </c>
      <c r="K428" s="69"/>
    </row>
    <row r="429" spans="1:11" ht="60" customHeight="1">
      <c r="A429" s="29"/>
      <c r="B429" s="344" t="s">
        <v>104</v>
      </c>
      <c r="C429" s="31"/>
      <c r="D429" s="31" t="s">
        <v>29</v>
      </c>
      <c r="E429" s="31" t="s">
        <v>108</v>
      </c>
      <c r="F429" s="31" t="s">
        <v>611</v>
      </c>
      <c r="G429" s="31" t="s">
        <v>105</v>
      </c>
      <c r="H429" s="62">
        <f t="shared" si="53"/>
        <v>4601.6</v>
      </c>
      <c r="I429" s="62">
        <f t="shared" si="53"/>
        <v>4601.6</v>
      </c>
      <c r="J429" s="62">
        <f t="shared" si="53"/>
        <v>4601.6</v>
      </c>
      <c r="K429" s="69"/>
    </row>
    <row r="430" spans="1:11" ht="15" customHeight="1">
      <c r="A430" s="29"/>
      <c r="B430" s="334" t="s">
        <v>106</v>
      </c>
      <c r="C430" s="31"/>
      <c r="D430" s="31" t="s">
        <v>29</v>
      </c>
      <c r="E430" s="31" t="s">
        <v>108</v>
      </c>
      <c r="F430" s="31" t="s">
        <v>611</v>
      </c>
      <c r="G430" s="31" t="s">
        <v>113</v>
      </c>
      <c r="H430" s="62">
        <f>2300.8+2300.8</f>
        <v>4601.6</v>
      </c>
      <c r="I430" s="62">
        <f>2300.8+2300.8</f>
        <v>4601.6</v>
      </c>
      <c r="J430" s="62">
        <f>2300.8+2300.8</f>
        <v>4601.6</v>
      </c>
      <c r="K430" s="69"/>
    </row>
    <row r="431" spans="1:11" ht="45" customHeight="1">
      <c r="A431" s="247"/>
      <c r="B431" s="375" t="s">
        <v>597</v>
      </c>
      <c r="C431" s="262"/>
      <c r="D431" s="239" t="s">
        <v>29</v>
      </c>
      <c r="E431" s="263" t="s">
        <v>108</v>
      </c>
      <c r="F431" s="248" t="s">
        <v>274</v>
      </c>
      <c r="G431" s="264"/>
      <c r="H431" s="265">
        <f t="shared" si="53"/>
        <v>4.703</v>
      </c>
      <c r="I431" s="265">
        <f t="shared" si="53"/>
        <v>0</v>
      </c>
      <c r="J431" s="265">
        <f t="shared" si="53"/>
        <v>0</v>
      </c>
      <c r="K431" s="69"/>
    </row>
    <row r="432" spans="1:11" ht="15" customHeight="1">
      <c r="A432" s="29"/>
      <c r="B432" s="334" t="s">
        <v>226</v>
      </c>
      <c r="C432" s="51"/>
      <c r="D432" s="31" t="s">
        <v>29</v>
      </c>
      <c r="E432" s="31" t="s">
        <v>108</v>
      </c>
      <c r="F432" s="35" t="s">
        <v>275</v>
      </c>
      <c r="G432" s="52"/>
      <c r="H432" s="61">
        <f t="shared" si="53"/>
        <v>4.703</v>
      </c>
      <c r="I432" s="61">
        <f t="shared" si="53"/>
        <v>0</v>
      </c>
      <c r="J432" s="61">
        <f t="shared" si="53"/>
        <v>0</v>
      </c>
      <c r="K432" s="69"/>
    </row>
    <row r="433" spans="1:11" ht="15" customHeight="1">
      <c r="A433" s="29"/>
      <c r="B433" s="334" t="s">
        <v>226</v>
      </c>
      <c r="C433" s="51"/>
      <c r="D433" s="31" t="s">
        <v>29</v>
      </c>
      <c r="E433" s="31" t="s">
        <v>108</v>
      </c>
      <c r="F433" s="35" t="s">
        <v>276</v>
      </c>
      <c r="G433" s="52"/>
      <c r="H433" s="61">
        <f>H434+H439</f>
        <v>4.703</v>
      </c>
      <c r="I433" s="61">
        <f>I434+I439</f>
        <v>0</v>
      </c>
      <c r="J433" s="61">
        <f>J434+J439</f>
        <v>0</v>
      </c>
      <c r="K433" s="69"/>
    </row>
    <row r="434" spans="1:11" ht="30" customHeight="1">
      <c r="A434" s="294"/>
      <c r="B434" s="354" t="s">
        <v>102</v>
      </c>
      <c r="C434" s="310"/>
      <c r="D434" s="296" t="s">
        <v>29</v>
      </c>
      <c r="E434" s="296" t="s">
        <v>108</v>
      </c>
      <c r="F434" s="305" t="s">
        <v>277</v>
      </c>
      <c r="G434" s="311"/>
      <c r="H434" s="298">
        <f>H435+H437</f>
        <v>4.703</v>
      </c>
      <c r="I434" s="298">
        <f>I435+I437</f>
        <v>0</v>
      </c>
      <c r="J434" s="298">
        <f>J435+J437</f>
        <v>0</v>
      </c>
      <c r="K434" s="69"/>
    </row>
    <row r="435" spans="1:11" ht="30" customHeight="1" hidden="1">
      <c r="A435" s="395"/>
      <c r="B435" s="396" t="s">
        <v>69</v>
      </c>
      <c r="C435" s="397"/>
      <c r="D435" s="31" t="s">
        <v>29</v>
      </c>
      <c r="E435" s="31" t="s">
        <v>108</v>
      </c>
      <c r="F435" s="35" t="s">
        <v>277</v>
      </c>
      <c r="G435" s="31" t="s">
        <v>88</v>
      </c>
      <c r="H435" s="158">
        <f>H436</f>
        <v>0</v>
      </c>
      <c r="I435" s="158">
        <f>I436</f>
        <v>0</v>
      </c>
      <c r="J435" s="158">
        <f>J436</f>
        <v>0</v>
      </c>
      <c r="K435" s="69"/>
    </row>
    <row r="436" spans="1:11" ht="30" customHeight="1" hidden="1">
      <c r="A436" s="29"/>
      <c r="B436" s="334" t="s">
        <v>70</v>
      </c>
      <c r="C436" s="51"/>
      <c r="D436" s="31" t="s">
        <v>29</v>
      </c>
      <c r="E436" s="31" t="s">
        <v>108</v>
      </c>
      <c r="F436" s="35" t="s">
        <v>277</v>
      </c>
      <c r="G436" s="31" t="s">
        <v>71</v>
      </c>
      <c r="H436" s="61">
        <v>0</v>
      </c>
      <c r="I436" s="61">
        <v>0</v>
      </c>
      <c r="J436" s="61">
        <v>0</v>
      </c>
      <c r="K436" s="69"/>
    </row>
    <row r="437" spans="1:11" ht="15" customHeight="1">
      <c r="A437" s="29"/>
      <c r="B437" s="334" t="s">
        <v>109</v>
      </c>
      <c r="C437" s="51"/>
      <c r="D437" s="31" t="s">
        <v>29</v>
      </c>
      <c r="E437" s="31" t="s">
        <v>108</v>
      </c>
      <c r="F437" s="35" t="s">
        <v>277</v>
      </c>
      <c r="G437" s="31" t="s">
        <v>110</v>
      </c>
      <c r="H437" s="61">
        <f>H438</f>
        <v>4.703</v>
      </c>
      <c r="I437" s="61">
        <f>I438</f>
        <v>0</v>
      </c>
      <c r="J437" s="61">
        <f>J438</f>
        <v>0</v>
      </c>
      <c r="K437" s="69"/>
    </row>
    <row r="438" spans="1:11" ht="15" customHeight="1">
      <c r="A438" s="29"/>
      <c r="B438" s="334" t="s">
        <v>266</v>
      </c>
      <c r="C438" s="51"/>
      <c r="D438" s="31" t="s">
        <v>29</v>
      </c>
      <c r="E438" s="31" t="s">
        <v>108</v>
      </c>
      <c r="F438" s="35" t="s">
        <v>277</v>
      </c>
      <c r="G438" s="31" t="s">
        <v>267</v>
      </c>
      <c r="H438" s="61">
        <v>4.703</v>
      </c>
      <c r="I438" s="61">
        <v>0</v>
      </c>
      <c r="J438" s="61">
        <v>0</v>
      </c>
      <c r="K438" s="69"/>
    </row>
    <row r="439" spans="1:11" ht="30" customHeight="1" hidden="1">
      <c r="A439" s="294"/>
      <c r="B439" s="354" t="s">
        <v>395</v>
      </c>
      <c r="C439" s="310"/>
      <c r="D439" s="296" t="s">
        <v>29</v>
      </c>
      <c r="E439" s="296" t="s">
        <v>108</v>
      </c>
      <c r="F439" s="305" t="s">
        <v>278</v>
      </c>
      <c r="G439" s="311"/>
      <c r="H439" s="298">
        <f aca="true" t="shared" si="54" ref="H439:J440">H440</f>
        <v>0</v>
      </c>
      <c r="I439" s="298">
        <f t="shared" si="54"/>
        <v>0</v>
      </c>
      <c r="J439" s="298">
        <f t="shared" si="54"/>
        <v>0</v>
      </c>
      <c r="K439" s="69"/>
    </row>
    <row r="440" spans="1:11" ht="30" customHeight="1" hidden="1">
      <c r="A440" s="29"/>
      <c r="B440" s="334" t="s">
        <v>69</v>
      </c>
      <c r="C440" s="51"/>
      <c r="D440" s="31" t="s">
        <v>29</v>
      </c>
      <c r="E440" s="31" t="s">
        <v>108</v>
      </c>
      <c r="F440" s="35" t="s">
        <v>278</v>
      </c>
      <c r="G440" s="31" t="s">
        <v>88</v>
      </c>
      <c r="H440" s="61">
        <f t="shared" si="54"/>
        <v>0</v>
      </c>
      <c r="I440" s="61">
        <f t="shared" si="54"/>
        <v>0</v>
      </c>
      <c r="J440" s="61">
        <f t="shared" si="54"/>
        <v>0</v>
      </c>
      <c r="K440" s="69"/>
    </row>
    <row r="441" spans="1:11" ht="30" customHeight="1" hidden="1">
      <c r="A441" s="29"/>
      <c r="B441" s="334" t="s">
        <v>70</v>
      </c>
      <c r="C441" s="51"/>
      <c r="D441" s="31" t="s">
        <v>29</v>
      </c>
      <c r="E441" s="31" t="s">
        <v>108</v>
      </c>
      <c r="F441" s="35" t="s">
        <v>278</v>
      </c>
      <c r="G441" s="31" t="s">
        <v>71</v>
      </c>
      <c r="H441" s="61">
        <v>0</v>
      </c>
      <c r="I441" s="61">
        <v>0</v>
      </c>
      <c r="J441" s="61">
        <v>0</v>
      </c>
      <c r="K441" s="69"/>
    </row>
    <row r="442" spans="1:11" s="9" customFormat="1" ht="15" customHeight="1">
      <c r="A442" s="466" t="s">
        <v>311</v>
      </c>
      <c r="B442" s="467"/>
      <c r="C442" s="467"/>
      <c r="D442" s="467"/>
      <c r="E442" s="467"/>
      <c r="F442" s="467"/>
      <c r="G442" s="468"/>
      <c r="H442" s="78">
        <f>H16</f>
        <v>83950.736</v>
      </c>
      <c r="I442" s="78">
        <f>I16</f>
        <v>54126.052</v>
      </c>
      <c r="J442" s="78">
        <f>J16</f>
        <v>51102.176</v>
      </c>
      <c r="K442" s="79"/>
    </row>
    <row r="443" ht="12.75">
      <c r="J443" s="55"/>
    </row>
    <row r="444" ht="12.75">
      <c r="J444" s="55"/>
    </row>
    <row r="445" ht="12.75">
      <c r="J445" s="55"/>
    </row>
    <row r="446" ht="12.75">
      <c r="J446" s="55"/>
    </row>
    <row r="447" ht="12.75">
      <c r="J447" s="55"/>
    </row>
    <row r="448" ht="12.75">
      <c r="J448" s="55"/>
    </row>
    <row r="449" ht="12.75">
      <c r="J449" s="55"/>
    </row>
    <row r="450" ht="12.75">
      <c r="J450" s="55"/>
    </row>
    <row r="451" ht="12.75">
      <c r="J451" s="55"/>
    </row>
    <row r="452" ht="12.75">
      <c r="J452" s="55"/>
    </row>
    <row r="453" ht="12.75">
      <c r="J453" s="55"/>
    </row>
    <row r="454" ht="12.75">
      <c r="J454" s="55"/>
    </row>
    <row r="455" ht="12.75">
      <c r="J455" s="55"/>
    </row>
    <row r="456" ht="12.75">
      <c r="J456" s="55"/>
    </row>
    <row r="457" ht="12.75">
      <c r="J457" s="55"/>
    </row>
    <row r="458" ht="12.75">
      <c r="J458" s="55"/>
    </row>
    <row r="459" ht="12.75">
      <c r="J459" s="55"/>
    </row>
    <row r="460" ht="12.75">
      <c r="J460" s="55"/>
    </row>
    <row r="461" ht="12.75">
      <c r="J461" s="55"/>
    </row>
    <row r="462" ht="12.75">
      <c r="J462" s="55"/>
    </row>
    <row r="463" ht="12.75">
      <c r="J463" s="55"/>
    </row>
    <row r="464" ht="12.75">
      <c r="J464" s="55"/>
    </row>
    <row r="465" ht="12.75">
      <c r="J465" s="55"/>
    </row>
    <row r="466" ht="12.75">
      <c r="J466" s="55"/>
    </row>
    <row r="467" ht="12.75">
      <c r="J467" s="55"/>
    </row>
    <row r="468" ht="12.75">
      <c r="J468" s="55"/>
    </row>
    <row r="469" ht="12.75">
      <c r="J469" s="55"/>
    </row>
    <row r="470" ht="12.75">
      <c r="J470" s="55"/>
    </row>
    <row r="471" ht="12.75">
      <c r="J471" s="55"/>
    </row>
    <row r="472" ht="12.75">
      <c r="J472" s="55"/>
    </row>
    <row r="473" ht="12.75">
      <c r="J473" s="55"/>
    </row>
    <row r="474" ht="12.75">
      <c r="J474" s="55"/>
    </row>
    <row r="475" ht="12.75">
      <c r="J475" s="55"/>
    </row>
    <row r="476" ht="12.75">
      <c r="J476" s="55"/>
    </row>
    <row r="477" ht="12.75">
      <c r="J477" s="55"/>
    </row>
    <row r="478" ht="12.75">
      <c r="J478" s="55"/>
    </row>
    <row r="479" ht="12.75">
      <c r="J479" s="55"/>
    </row>
    <row r="480" ht="12.75">
      <c r="J480" s="55"/>
    </row>
    <row r="481" ht="12.75">
      <c r="J481" s="55"/>
    </row>
  </sheetData>
  <sheetProtection/>
  <mergeCells count="17">
    <mergeCell ref="G13:G14"/>
    <mergeCell ref="A442:G442"/>
    <mergeCell ref="A10:J10"/>
    <mergeCell ref="H13:J13"/>
    <mergeCell ref="A13:A14"/>
    <mergeCell ref="B13:B14"/>
    <mergeCell ref="C13:C14"/>
    <mergeCell ref="D13:D14"/>
    <mergeCell ref="E13:E14"/>
    <mergeCell ref="F13:F14"/>
    <mergeCell ref="A9:J9"/>
    <mergeCell ref="A11:J11"/>
    <mergeCell ref="A1:J1"/>
    <mergeCell ref="A2:J2"/>
    <mergeCell ref="A3:J3"/>
    <mergeCell ref="A4:J4"/>
    <mergeCell ref="A5:J5"/>
  </mergeCells>
  <printOptions/>
  <pageMargins left="0.7874015748031497" right="0.2362204724409449" top="0.7874015748031497" bottom="0.3937007874015748" header="0" footer="0"/>
  <pageSetup horizontalDpi="600" verticalDpi="600" orientation="portrait" paperSize="9" scale="64" r:id="rId1"/>
  <rowBreaks count="6" manualBreakCount="6">
    <brk id="40" max="255" man="1"/>
    <brk id="85" max="255" man="1"/>
    <brk id="124" max="9" man="1"/>
    <brk id="157" max="9" man="1"/>
    <brk id="220" max="255" man="1"/>
    <brk id="2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view="pageBreakPreview" zoomScaleSheetLayoutView="100" zoomScalePageLayoutView="0" workbookViewId="0" topLeftCell="A12">
      <selection activeCell="A18" sqref="A18:F18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0.7109375" style="0" customWidth="1"/>
  </cols>
  <sheetData>
    <row r="1" spans="1:7" ht="15" customHeight="1">
      <c r="A1" s="464" t="s">
        <v>437</v>
      </c>
      <c r="B1" s="464"/>
      <c r="C1" s="464"/>
      <c r="D1" s="464"/>
      <c r="E1" s="464"/>
      <c r="F1" s="464"/>
      <c r="G1" s="464"/>
    </row>
    <row r="2" spans="1:7" ht="15" customHeight="1">
      <c r="A2" s="464" t="s">
        <v>44</v>
      </c>
      <c r="B2" s="464"/>
      <c r="C2" s="464"/>
      <c r="D2" s="464"/>
      <c r="E2" s="464"/>
      <c r="F2" s="464"/>
      <c r="G2" s="464"/>
    </row>
    <row r="3" spans="1:7" ht="15" customHeight="1">
      <c r="A3" s="464" t="s">
        <v>45</v>
      </c>
      <c r="B3" s="464"/>
      <c r="C3" s="464"/>
      <c r="D3" s="464"/>
      <c r="E3" s="464"/>
      <c r="F3" s="464"/>
      <c r="G3" s="464"/>
    </row>
    <row r="4" spans="1:7" ht="15" customHeight="1">
      <c r="A4" s="464" t="s">
        <v>46</v>
      </c>
      <c r="B4" s="464"/>
      <c r="C4" s="464"/>
      <c r="D4" s="464"/>
      <c r="E4" s="464"/>
      <c r="F4" s="464"/>
      <c r="G4" s="464"/>
    </row>
    <row r="5" spans="1:7" ht="15" customHeight="1">
      <c r="A5" s="464" t="s">
        <v>459</v>
      </c>
      <c r="B5" s="464"/>
      <c r="C5" s="464"/>
      <c r="D5" s="464"/>
      <c r="E5" s="464"/>
      <c r="F5" s="464"/>
      <c r="G5" s="464"/>
    </row>
    <row r="6" ht="15" customHeight="1"/>
    <row r="7" ht="15" customHeight="1"/>
    <row r="8" ht="15" customHeight="1"/>
    <row r="9" spans="1:7" ht="30" customHeight="1">
      <c r="A9" s="145"/>
      <c r="B9" s="470" t="s">
        <v>603</v>
      </c>
      <c r="C9" s="470"/>
      <c r="D9" s="470"/>
      <c r="E9" s="470"/>
      <c r="F9" s="470"/>
      <c r="G9" s="470"/>
    </row>
    <row r="10" ht="15" customHeight="1"/>
    <row r="11" spans="1:7" ht="60" customHeight="1">
      <c r="A11" s="234" t="s">
        <v>49</v>
      </c>
      <c r="B11" s="234" t="s">
        <v>402</v>
      </c>
      <c r="C11" s="234" t="s">
        <v>403</v>
      </c>
      <c r="D11" s="234" t="s">
        <v>404</v>
      </c>
      <c r="E11" s="234" t="s">
        <v>405</v>
      </c>
      <c r="F11" s="234" t="s">
        <v>406</v>
      </c>
      <c r="G11" s="234" t="s">
        <v>605</v>
      </c>
    </row>
    <row r="12" spans="1:7" ht="75" customHeight="1">
      <c r="A12" s="474">
        <v>1</v>
      </c>
      <c r="B12" s="474" t="s">
        <v>593</v>
      </c>
      <c r="C12" s="474" t="s">
        <v>158</v>
      </c>
      <c r="D12" s="474" t="s">
        <v>53</v>
      </c>
      <c r="E12" s="474" t="s">
        <v>53</v>
      </c>
      <c r="F12" s="387" t="s">
        <v>439</v>
      </c>
      <c r="G12" s="235">
        <f>12.56+300</f>
        <v>312.56</v>
      </c>
    </row>
    <row r="13" spans="1:7" ht="150" customHeight="1">
      <c r="A13" s="474"/>
      <c r="B13" s="474"/>
      <c r="C13" s="474"/>
      <c r="D13" s="474"/>
      <c r="E13" s="474"/>
      <c r="F13" s="387" t="s">
        <v>625</v>
      </c>
      <c r="G13" s="235">
        <f>880+70+100</f>
        <v>1050</v>
      </c>
    </row>
    <row r="14" spans="1:7" ht="15" customHeight="1">
      <c r="A14" s="471" t="s">
        <v>407</v>
      </c>
      <c r="B14" s="472"/>
      <c r="C14" s="472"/>
      <c r="D14" s="472"/>
      <c r="E14" s="472"/>
      <c r="F14" s="473"/>
      <c r="G14" s="236">
        <f>G12+G13</f>
        <v>1362.56</v>
      </c>
    </row>
    <row r="15" spans="1:7" ht="90" customHeight="1">
      <c r="A15" s="475">
        <v>2</v>
      </c>
      <c r="B15" s="475" t="s">
        <v>593</v>
      </c>
      <c r="C15" s="475" t="s">
        <v>169</v>
      </c>
      <c r="D15" s="475" t="s">
        <v>53</v>
      </c>
      <c r="E15" s="475" t="s">
        <v>53</v>
      </c>
      <c r="F15" s="237" t="s">
        <v>440</v>
      </c>
      <c r="G15" s="235">
        <v>123</v>
      </c>
    </row>
    <row r="16" spans="1:7" ht="105" customHeight="1">
      <c r="A16" s="416"/>
      <c r="B16" s="416"/>
      <c r="C16" s="416"/>
      <c r="D16" s="416"/>
      <c r="E16" s="416"/>
      <c r="F16" s="237" t="s">
        <v>441</v>
      </c>
      <c r="G16" s="235">
        <v>62</v>
      </c>
    </row>
    <row r="17" spans="1:7" ht="90" customHeight="1">
      <c r="A17" s="417"/>
      <c r="B17" s="417"/>
      <c r="C17" s="417"/>
      <c r="D17" s="417"/>
      <c r="E17" s="417"/>
      <c r="F17" s="237" t="s">
        <v>442</v>
      </c>
      <c r="G17" s="235">
        <v>53</v>
      </c>
    </row>
    <row r="18" spans="1:7" ht="15" customHeight="1">
      <c r="A18" s="471" t="s">
        <v>407</v>
      </c>
      <c r="B18" s="472"/>
      <c r="C18" s="472"/>
      <c r="D18" s="472"/>
      <c r="E18" s="472"/>
      <c r="F18" s="473"/>
      <c r="G18" s="236">
        <f>G15+G16+G17</f>
        <v>238</v>
      </c>
    </row>
    <row r="19" spans="1:7" ht="135" customHeight="1">
      <c r="A19" s="329">
        <v>3</v>
      </c>
      <c r="B19" s="330" t="s">
        <v>574</v>
      </c>
      <c r="C19" s="330" t="s">
        <v>93</v>
      </c>
      <c r="D19" s="330" t="s">
        <v>53</v>
      </c>
      <c r="E19" s="330" t="s">
        <v>53</v>
      </c>
      <c r="F19" s="180" t="s">
        <v>604</v>
      </c>
      <c r="G19" s="331">
        <v>4400</v>
      </c>
    </row>
    <row r="20" spans="1:7" ht="15" customHeight="1">
      <c r="A20" s="471" t="s">
        <v>407</v>
      </c>
      <c r="B20" s="472"/>
      <c r="C20" s="472"/>
      <c r="D20" s="472"/>
      <c r="E20" s="472"/>
      <c r="F20" s="473"/>
      <c r="G20" s="236">
        <f>SUM(G19)</f>
        <v>4400</v>
      </c>
    </row>
    <row r="21" spans="1:7" ht="15" customHeight="1">
      <c r="A21" s="471" t="s">
        <v>408</v>
      </c>
      <c r="B21" s="472"/>
      <c r="C21" s="472"/>
      <c r="D21" s="472"/>
      <c r="E21" s="472"/>
      <c r="F21" s="473"/>
      <c r="G21" s="236">
        <f>G14+G18+G20</f>
        <v>6000.5599999999995</v>
      </c>
    </row>
  </sheetData>
  <sheetProtection/>
  <mergeCells count="20">
    <mergeCell ref="A1:G1"/>
    <mergeCell ref="A2:G2"/>
    <mergeCell ref="A3:G3"/>
    <mergeCell ref="A4:G4"/>
    <mergeCell ref="A5:G5"/>
    <mergeCell ref="C15:C17"/>
    <mergeCell ref="B15:B17"/>
    <mergeCell ref="E15:E17"/>
    <mergeCell ref="A15:A17"/>
    <mergeCell ref="A12:A13"/>
    <mergeCell ref="B9:G9"/>
    <mergeCell ref="A21:F21"/>
    <mergeCell ref="A18:F18"/>
    <mergeCell ref="B12:B13"/>
    <mergeCell ref="C12:C13"/>
    <mergeCell ref="A20:F20"/>
    <mergeCell ref="D15:D17"/>
    <mergeCell ref="E12:E13"/>
    <mergeCell ref="A14:F14"/>
    <mergeCell ref="D12:D13"/>
  </mergeCells>
  <printOptions/>
  <pageMargins left="0.7480314960629921" right="0.7480314960629921" top="0.984251968503937" bottom="0.984251968503937" header="0.5118110236220472" footer="0.5118110236220472"/>
  <pageSetup orientation="portrait" paperSize="9" scale="72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2018-11-27T07:22:49Z</cp:lastPrinted>
  <dcterms:created xsi:type="dcterms:W3CDTF">1996-10-08T23:32:33Z</dcterms:created>
  <dcterms:modified xsi:type="dcterms:W3CDTF">2018-12-03T07:03:05Z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