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5"/>
  </bookViews>
  <sheets>
    <sheet name="Источники 2022-2024-1" sheetId="1" r:id="rId1"/>
    <sheet name="Доходы 2022-2024-2" sheetId="2" r:id="rId2"/>
    <sheet name="Прогр. 2022-2024-4" sheetId="3" r:id="rId3"/>
    <sheet name="Ведомств. 2022-2024-5" sheetId="4" r:id="rId4"/>
    <sheet name="АИС 2022-2024-6" sheetId="5" r:id="rId5"/>
    <sheet name="Дорожный фонд 2022-2024-7" sheetId="6" r:id="rId6"/>
  </sheets>
  <definedNames>
    <definedName name="_xlnm.Print_Area" localSheetId="2">'Прогр. 2022-2024-4'!$A$17:$H$532</definedName>
  </definedNames>
  <calcPr fullCalcOnLoad="1"/>
</workbook>
</file>

<file path=xl/comments3.xml><?xml version="1.0" encoding="utf-8"?>
<comments xmlns="http://schemas.openxmlformats.org/spreadsheetml/2006/main">
  <authors>
    <author>Шведова</author>
  </authors>
  <commentList>
    <comment ref="G49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4.xml><?xml version="1.0" encoding="utf-8"?>
<comments xmlns="http://schemas.openxmlformats.org/spreadsheetml/2006/main">
  <authors>
    <author>Шведова</author>
  </authors>
  <commentList>
    <comment ref="I426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<sst xmlns="http://schemas.openxmlformats.org/spreadsheetml/2006/main" count="4201" uniqueCount="686">
  <si>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</si>
  <si>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</si>
  <si>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</si>
  <si>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</si>
  <si>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</si>
  <si>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</si>
  <si>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</si>
  <si>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</si>
  <si>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</si>
  <si>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</si>
  <si>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</si>
  <si>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</si>
  <si>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</si>
  <si>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</si>
  <si>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</si>
  <si>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</si>
  <si>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</si>
  <si>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</si>
  <si>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</si>
  <si>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</si>
  <si>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</si>
  <si>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</si>
  <si>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</si>
  <si>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</si>
  <si>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</si>
  <si>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</si>
  <si>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</si>
  <si>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</si>
  <si>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</si>
  <si>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</si>
  <si>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</si>
  <si>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</si>
  <si>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</si>
  <si>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</si>
  <si>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</si>
  <si>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</si>
  <si>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</si>
  <si>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</si>
  <si>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</si>
  <si>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</si>
  <si>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</si>
  <si>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</si>
  <si>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</si>
  <si>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</si>
  <si>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</si>
  <si>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</si>
  <si>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</si>
  <si>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</si>
  <si>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</si>
  <si>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</si>
  <si>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</si>
  <si>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</si>
  <si>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</si>
  <si>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</si>
  <si>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</si>
  <si>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</si>
  <si>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</si>
  <si>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</si>
  <si>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</si>
  <si>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</si>
  <si>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</si>
  <si>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</si>
  <si>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</si>
  <si>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</si>
  <si>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</si>
  <si>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</si>
  <si>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</si>
  <si>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</si>
  <si>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</si>
  <si>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</si>
  <si>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</si>
  <si>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</si>
  <si>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</si>
  <si>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</si>
  <si>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</si>
  <si>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</si>
  <si>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</si>
  <si>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</si>
  <si>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</si>
  <si>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</si>
  <si>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</si>
  <si>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</si>
  <si>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</si>
  <si>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</si>
  <si>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</si>
  <si>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</si>
  <si>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</si>
  <si>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</si>
  <si>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</si>
  <si>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</si>
  <si>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</si>
  <si>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</si>
  <si>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</si>
  <si>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</si>
  <si>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</si>
  <si>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</si>
  <si>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</si>
  <si>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</si>
  <si>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</si>
  <si>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</si>
  <si>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</si>
  <si>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</si>
  <si>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</si>
  <si>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</si>
  <si>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</si>
  <si>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</si>
  <si>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</si>
  <si>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</si>
  <si>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</si>
  <si>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</si>
  <si>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</si>
  <si>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</si>
  <si>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</si>
  <si>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</si>
  <si>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</si>
  <si>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</si>
  <si>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</si>
  <si>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</si>
  <si>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</si>
  <si>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</si>
  <si>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</si>
  <si>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</si>
  <si>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</si>
  <si>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</si>
  <si>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</si>
  <si>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</si>
  <si>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</si>
  <si>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</si>
  <si>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</si>
  <si>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</si>
  <si>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</si>
  <si>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</si>
  <si>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</si>
  <si>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</si>
  <si>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</si>
  <si>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</si>
  <si>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</si>
  <si>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</si>
  <si>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</si>
  <si>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</si>
  <si>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</si>
  <si>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</si>
  <si>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</si>
  <si>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</si>
  <si>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</si>
  <si>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</si>
  <si>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</si>
  <si>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</si>
  <si>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</si>
  <si>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</si>
  <si>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</si>
  <si>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</si>
  <si>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</si>
  <si>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</si>
  <si>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</si>
  <si>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</si>
  <si>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</si>
  <si>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</si>
  <si>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</si>
  <si>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</si>
  <si>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</si>
  <si>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</si>
  <si>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</si>
  <si>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</si>
  <si>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</si>
  <si>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</si>
  <si>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</si>
  <si>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</si>
  <si>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</si>
  <si>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</si>
  <si>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</si>
  <si>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</si>
  <si>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</si>
  <si>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</si>
  <si>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</si>
  <si>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</si>
  <si>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</si>
  <si>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</si>
  <si>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</si>
  <si>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</si>
  <si>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</si>
  <si>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</si>
  <si>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</si>
  <si>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</si>
  <si>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</si>
  <si>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</si>
  <si>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</si>
  <si>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</si>
  <si>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</si>
  <si>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</si>
  <si>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</si>
  <si>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</si>
  <si>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</si>
  <si>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</si>
  <si>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</si>
  <si>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</si>
  <si>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</si>
  <si>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</si>
  <si>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</si>
  <si>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</si>
  <si>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</si>
  <si>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</si>
  <si>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</si>
  <si>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</si>
  <si>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</si>
  <si>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</si>
  <si>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</si>
  <si>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</si>
  <si>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</si>
  <si>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</si>
  <si>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</si>
  <si>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</si>
  <si>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</si>
  <si>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</si>
  <si>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</si>
  <si>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</si>
  <si>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</si>
  <si>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</si>
  <si>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</si>
  <si>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</si>
  <si>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</si>
  <si>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</si>
  <si>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</si>
  <si>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</si>
  <si>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</si>
  <si>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</si>
  <si>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</si>
  <si>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</si>
  <si>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</si>
  <si>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</si>
  <si>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</si>
  <si>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</si>
  <si>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</si>
  <si>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</si>
  <si>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</si>
  <si>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</si>
  <si>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</si>
  <si>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</si>
  <si>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</si>
  <si>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</si>
  <si>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</si>
  <si>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</si>
  <si>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</si>
  <si>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</si>
  <si>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</si>
  <si>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</si>
  <si>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</si>
  <si>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</si>
  <si>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</si>
  <si>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</si>
  <si>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</si>
  <si>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</si>
  <si>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</si>
  <si>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</si>
  <si>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</si>
  <si>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</si>
  <si>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</si>
  <si>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</si>
  <si>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</si>
  <si>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</si>
  <si>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</si>
  <si>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</si>
  <si>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</si>
  <si>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</si>
  <si>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</si>
  <si>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</si>
  <si>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</si>
  <si>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</si>
  <si>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</si>
  <si>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</si>
  <si>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</si>
  <si>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</si>
  <si>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</si>
  <si>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</si>
  <si>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</si>
  <si>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</si>
  <si>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</si>
  <si>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</si>
  <si>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</si>
  <si>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</si>
  <si>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</si>
  <si>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</si>
  <si>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</si>
  <si>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</si>
  <si>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</si>
  <si>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</si>
  <si>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</si>
  <si>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</si>
  <si>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</si>
  <si>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</si>
  <si>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</si>
  <si>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</si>
  <si>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</si>
  <si>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</si>
  <si>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</si>
  <si>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</si>
  <si>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</si>
  <si>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</si>
  <si>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</si>
  <si>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</si>
  <si>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</si>
  <si>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</si>
  <si>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</si>
  <si>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</si>
  <si>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</si>
  <si>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</si>
  <si>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</si>
  <si>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</si>
  <si>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</si>
  <si>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</si>
  <si>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</si>
  <si>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</si>
  <si>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</si>
  <si>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</si>
  <si>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</si>
  <si>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</si>
  <si>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</si>
  <si>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</si>
  <si>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</si>
  <si>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</si>
  <si>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</si>
  <si>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</si>
  <si>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</si>
  <si>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</si>
  <si>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</si>
  <si>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</si>
  <si>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</si>
  <si>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</si>
  <si>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</si>
  <si>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</si>
  <si>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</si>
  <si>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</si>
  <si>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</si>
  <si>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</si>
  <si>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</si>
  <si>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</si>
  <si>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</si>
  <si>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</si>
  <si>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</si>
  <si>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</si>
  <si>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</si>
  <si>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</si>
  <si>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</si>
  <si>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</si>
  <si>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</si>
  <si>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</si>
  <si>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</si>
  <si>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</si>
  <si>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</si>
  <si>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</si>
  <si>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</si>
  <si>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</si>
  <si>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</si>
  <si>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</si>
  <si>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</si>
  <si>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</si>
  <si>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</si>
  <si>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</si>
  <si>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</si>
  <si>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</si>
  <si>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</si>
  <si>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</si>
  <si>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</si>
  <si>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</si>
  <si>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</si>
  <si>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</si>
  <si>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</si>
  <si>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</si>
  <si>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</si>
  <si>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</si>
  <si>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</si>
  <si>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</si>
  <si>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</si>
  <si>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</si>
  <si>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</si>
  <si>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</si>
  <si>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</si>
  <si>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</si>
  <si>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</si>
  <si>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</si>
  <si>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</si>
  <si>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</si>
  <si>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</si>
  <si>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</si>
  <si>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</si>
  <si>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</si>
  <si>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</si>
  <si>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</si>
  <si>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</si>
  <si>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</si>
  <si>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</si>
  <si>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</si>
  <si>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</si>
  <si>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</si>
  <si>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</si>
  <si>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</si>
  <si>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</si>
  <si>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</si>
  <si>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</si>
  <si>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</si>
  <si>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</si>
  <si>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</si>
  <si>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</si>
  <si>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</si>
  <si>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</si>
  <si>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</si>
  <si>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</si>
  <si>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</si>
  <si>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</si>
  <si>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</si>
  <si>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</si>
  <si>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</si>
  <si>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</si>
  <si>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</si>
  <si>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</si>
  <si>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</si>
  <si>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</si>
  <si>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</si>
  <si>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</si>
  <si>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</si>
  <si>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</si>
  <si>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</si>
  <si>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</si>
  <si>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</si>
  <si>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</si>
  <si>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</si>
  <si>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</si>
  <si>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</si>
  <si>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</si>
  <si>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</si>
  <si>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</si>
  <si>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</si>
  <si>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</si>
  <si>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</si>
  <si>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</si>
  <si>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</si>
  <si>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</si>
  <si>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</si>
  <si>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</si>
  <si>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</si>
  <si>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</si>
  <si>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</si>
  <si>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</si>
  <si>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</si>
  <si>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</si>
  <si>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</si>
  <si>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</si>
  <si>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</si>
  <si>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</si>
  <si>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</si>
  <si>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</si>
  <si>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</si>
  <si>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</si>
  <si>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</si>
  <si>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</si>
  <si>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</si>
  <si>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</si>
  <si>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</si>
  <si>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</si>
  <si>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</si>
  <si>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</si>
  <si>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</si>
  <si>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</si>
  <si>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</si>
  <si>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</si>
  <si>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</si>
  <si>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</si>
  <si>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</si>
  <si>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</si>
  <si>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</si>
  <si>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</si>
  <si>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</si>
  <si>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</si>
  <si>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</si>
  <si>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</si>
  <si>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</si>
  <si>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</si>
  <si>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</si>
  <si>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</si>
  <si>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</si>
  <si>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</si>
  <si>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</si>
  <si>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</si>
  <si>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2022 год, тыс. руб.</t>
  </si>
  <si>
    <t>План на 2023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</si>
  <si>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</si>
  <si>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</si>
  <si>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</si>
  <si>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</si>
  <si>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</si>
  <si>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</si>
  <si>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</si>
  <si>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</si>
  <si>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</si>
  <si>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</si>
  <si>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Приобретение жилых помещений у застройщиков в строящихся домах для предоставления гражданам с целью переселения из аварийного жилищного фонда: расселяемая площадь 1 005,49 кв.м.; 26 расселяемых жилых помещений; 69 жителей, планируемых к переселению; приобретаемая площадь 1 106,04 кв.м.</t>
  </si>
  <si>
    <t>Всего по АИП: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</si>
  <si>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</si>
  <si>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</si>
  <si>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</si>
  <si>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</si>
  <si>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</si>
  <si>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</si>
  <si>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</si>
  <si>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</si>
  <si>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</si>
  <si>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</si>
  <si>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</si>
  <si>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</si>
  <si>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</si>
  <si>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на 2022 год и на плановый период 2023 и 2024 годов</t>
  </si>
  <si>
    <t>2024 год</t>
  </si>
  <si>
    <t>по кодам видов доходов на 2022 год и на плановый период 2023 и 2024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</si>
  <si>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2022 год и на плановый период 2023 и 2024 годов</t>
  </si>
  <si>
    <t>План на 2024 год, тыс. руб.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</si>
  <si>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2022 год и на плановый период 2023 и 2024 годов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</si>
  <si>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</si>
  <si>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</si>
  <si>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</si>
  <si>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</si>
  <si>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Ремонт дворовых территорий, расположенных по адресу: Ленинградская область, Тосненский район, г.п. Ульяновка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</si>
  <si>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</si>
  <si>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</si>
  <si>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</si>
  <si>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</si>
  <si>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</si>
  <si>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</si>
  <si>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</si>
  <si>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</si>
  <si>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</si>
  <si>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</si>
  <si>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</si>
  <si>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</si>
  <si>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</si>
  <si>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</si>
  <si>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</si>
  <si>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</si>
  <si>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</si>
  <si>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</si>
  <si>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</si>
  <si>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</si>
  <si>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</si>
  <si>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</si>
  <si>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</si>
  <si>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</si>
  <si>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</si>
  <si>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</si>
  <si>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</si>
  <si>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</si>
  <si>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</si>
  <si>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</si>
  <si>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</si>
  <si>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</si>
  <si>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</si>
  <si>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</si>
  <si>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</si>
  <si>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</si>
  <si>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</si>
  <si>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</si>
  <si>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</si>
  <si>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</si>
  <si>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</si>
  <si>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</si>
  <si>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</si>
  <si>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</si>
  <si>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</si>
  <si>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</si>
  <si>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</si>
  <si>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</si>
  <si>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</si>
  <si>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</si>
  <si>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</si>
  <si>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</si>
  <si>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</si>
  <si>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</si>
  <si>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</si>
  <si>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</si>
  <si>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</si>
  <si>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</si>
  <si>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</si>
  <si>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</si>
  <si>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</si>
  <si>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</si>
  <si>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</si>
  <si>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</si>
  <si>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</si>
  <si>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</si>
  <si>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Мероприятия, направленные на достижение цели федерального проекта "Чистая страна"</t>
  </si>
  <si>
    <t>19 8 01 00000</t>
  </si>
  <si>
    <t>19 8 01 S4790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</si>
  <si>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</si>
  <si>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</si>
  <si>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</si>
  <si>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</si>
  <si>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</si>
  <si>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</si>
  <si>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</si>
  <si>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</si>
  <si>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</si>
  <si>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</si>
  <si>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</si>
  <si>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</si>
  <si>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</si>
  <si>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</si>
  <si>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</si>
  <si>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</si>
  <si>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</si>
  <si>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</si>
  <si>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</si>
  <si>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</si>
  <si>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</si>
  <si>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</si>
  <si>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</si>
  <si>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</si>
  <si>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</si>
  <si>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</si>
  <si>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</si>
  <si>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</si>
  <si>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</si>
  <si>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</si>
  <si>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</si>
  <si>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</si>
  <si>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</si>
  <si>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</si>
  <si>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</si>
  <si>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</si>
  <si>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</si>
  <si>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</si>
  <si>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</si>
  <si>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</si>
  <si>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</si>
  <si>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</si>
  <si>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</si>
  <si>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</si>
  <si>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</si>
  <si>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</si>
  <si>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</si>
  <si>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</si>
  <si>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</si>
  <si>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</si>
  <si>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</si>
  <si>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</si>
  <si>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</si>
  <si>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</si>
  <si>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</si>
  <si>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</si>
  <si>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</si>
  <si>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</si>
  <si>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</si>
  <si>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</si>
  <si>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</si>
  <si>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</si>
  <si>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</si>
  <si>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</si>
  <si>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</si>
  <si>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</si>
  <si>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</si>
  <si>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</si>
  <si>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</si>
  <si>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</si>
  <si>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</si>
  <si>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</si>
  <si>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</si>
  <si>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</si>
  <si>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</si>
  <si>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</si>
  <si>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</si>
  <si>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</si>
  <si>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</si>
  <si>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</si>
  <si>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</si>
  <si>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</si>
  <si>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</si>
  <si>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</si>
  <si>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</si>
  <si>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</si>
  <si>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</si>
  <si>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</si>
  <si>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</si>
  <si>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</si>
  <si>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от 24.12.2021 № 87</t>
  </si>
  <si>
    <t>Приложение № 3</t>
  </si>
  <si>
    <t>Ремонт автомобильной дороги общего пользования местного значения ул. Большая Речная</t>
  </si>
  <si>
    <t>2019-2022</t>
  </si>
  <si>
    <t>2022-2023</t>
  </si>
  <si>
    <t>от 26.04.2022 № 112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</si>
</sst>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0" xfId="0" applyFont="1" applyFill="1" applyAlignment="1">
      <alignment horizontal="right"/>
    </xf>
    <xf numFmtId="0" fontId="2" fillId="0" borderId="0" xfId="55" applyFont="1" applyAlignment="1">
      <alignment horizontal="right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14" borderId="14" xfId="57" applyFont="1" applyFill="1" applyBorder="1" applyAlignment="1">
      <alignment wrapText="1"/>
      <protection/>
    </xf>
    <xf numFmtId="0" fontId="9" fillId="14" borderId="16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57" applyFont="1" applyAlignment="1">
      <alignment horizontal="center"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6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5" applyFont="1" applyAlignment="1">
      <alignment horizontal="right" wrapText="1"/>
      <protection/>
    </xf>
    <xf numFmtId="0" fontId="0" fillId="0" borderId="13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180" fontId="2" fillId="0" borderId="0" xfId="69" applyFont="1" applyAlignment="1">
      <alignment horizontal="right"/>
    </xf>
    <xf numFmtId="0" fontId="16" fillId="25" borderId="14" xfId="57" applyFont="1" applyFill="1" applyBorder="1" applyAlignment="1">
      <alignment horizontal="center"/>
      <protection/>
    </xf>
    <xf numFmtId="0" fontId="16" fillId="25" borderId="16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3" fillId="0" borderId="14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99" fontId="8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6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39" t="s">
        <v>31</v>
      </c>
      <c r="B1" s="439"/>
      <c r="C1" s="439"/>
      <c r="D1" s="439"/>
      <c r="E1" s="439"/>
    </row>
    <row r="2" spans="1:5" ht="15" customHeight="1">
      <c r="A2" s="439" t="s">
        <v>32</v>
      </c>
      <c r="B2" s="439"/>
      <c r="C2" s="439"/>
      <c r="D2" s="439"/>
      <c r="E2" s="439"/>
    </row>
    <row r="3" spans="1:5" ht="15" customHeight="1">
      <c r="A3" s="439" t="s">
        <v>33</v>
      </c>
      <c r="B3" s="439"/>
      <c r="C3" s="439"/>
      <c r="D3" s="439"/>
      <c r="E3" s="439"/>
    </row>
    <row r="4" spans="1:5" ht="15" customHeight="1">
      <c r="A4" s="439" t="s">
        <v>34</v>
      </c>
      <c r="B4" s="439"/>
      <c r="C4" s="439"/>
      <c r="D4" s="439"/>
      <c r="E4" s="439"/>
    </row>
    <row r="5" spans="1:5" ht="15" customHeight="1">
      <c r="A5" s="439" t="s">
        <v>685</v>
      </c>
      <c r="B5" s="439"/>
      <c r="C5" s="439"/>
      <c r="D5" s="439"/>
      <c r="E5" s="439"/>
    </row>
    <row r="6" ht="15" customHeight="1"/>
    <row r="7" ht="15" customHeight="1"/>
    <row r="8" ht="15" customHeight="1"/>
    <row r="9" spans="1:5" ht="15" customHeight="1">
      <c r="A9" s="440" t="s">
        <v>31</v>
      </c>
      <c r="B9" s="440"/>
      <c r="C9" s="440"/>
      <c r="D9" s="440"/>
      <c r="E9" s="440"/>
    </row>
    <row r="10" spans="1:5" ht="15" customHeight="1">
      <c r="A10" s="431" t="s">
        <v>32</v>
      </c>
      <c r="B10" s="431"/>
      <c r="C10" s="431"/>
      <c r="D10" s="431"/>
      <c r="E10" s="431"/>
    </row>
    <row r="11" spans="1:5" ht="15" customHeight="1">
      <c r="A11" s="431" t="s">
        <v>33</v>
      </c>
      <c r="B11" s="431"/>
      <c r="C11" s="431"/>
      <c r="D11" s="431"/>
      <c r="E11" s="431"/>
    </row>
    <row r="12" spans="1:5" ht="15" customHeight="1">
      <c r="A12" s="431" t="s">
        <v>34</v>
      </c>
      <c r="B12" s="431"/>
      <c r="C12" s="431"/>
      <c r="D12" s="431"/>
      <c r="E12" s="431"/>
    </row>
    <row r="13" spans="1:5" ht="15" customHeight="1">
      <c r="A13" s="431" t="s">
        <v>680</v>
      </c>
      <c r="B13" s="431"/>
      <c r="C13" s="431"/>
      <c r="D13" s="431"/>
      <c r="E13" s="431"/>
    </row>
    <row r="14" spans="1:5" ht="15" customHeight="1">
      <c r="A14" s="432"/>
      <c r="B14" s="432"/>
      <c r="C14" s="432"/>
      <c r="D14" s="432"/>
      <c r="E14" s="432"/>
    </row>
    <row r="15" spans="1:5" ht="15" customHeight="1">
      <c r="A15" s="347"/>
      <c r="B15" s="347"/>
      <c r="C15" s="347"/>
      <c r="D15" s="347"/>
      <c r="E15" s="347"/>
    </row>
    <row r="16" spans="1:256" s="348" customFormat="1" ht="1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  <c r="AB16" s="346"/>
      <c r="AC16" s="346"/>
      <c r="AD16" s="346"/>
      <c r="AE16" s="346"/>
      <c r="AF16" s="346"/>
      <c r="AG16" s="346"/>
      <c r="AH16" s="346"/>
      <c r="AI16" s="346"/>
      <c r="AJ16" s="346"/>
      <c r="AK16" s="346"/>
      <c r="AL16" s="346"/>
      <c r="AM16" s="346"/>
      <c r="AN16" s="346"/>
      <c r="AO16" s="346"/>
      <c r="AP16" s="346"/>
      <c r="AQ16" s="346"/>
      <c r="AR16" s="346"/>
      <c r="AS16" s="346"/>
      <c r="AT16" s="346"/>
      <c r="AU16" s="346"/>
      <c r="AV16" s="346"/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346"/>
      <c r="BT16" s="346"/>
      <c r="BU16" s="346"/>
      <c r="BV16" s="346"/>
      <c r="BW16" s="346"/>
      <c r="BX16" s="346"/>
      <c r="BY16" s="346"/>
      <c r="BZ16" s="346"/>
      <c r="CA16" s="346"/>
      <c r="CB16" s="346"/>
      <c r="CC16" s="346"/>
      <c r="CD16" s="346"/>
      <c r="CE16" s="346"/>
      <c r="CF16" s="346"/>
      <c r="CG16" s="346"/>
      <c r="CH16" s="346"/>
      <c r="CI16" s="346"/>
      <c r="CJ16" s="346"/>
      <c r="CK16" s="346"/>
      <c r="CL16" s="346"/>
      <c r="CM16" s="346"/>
      <c r="CN16" s="346"/>
      <c r="CO16" s="346"/>
      <c r="CP16" s="346"/>
      <c r="CQ16" s="346"/>
      <c r="CR16" s="346"/>
      <c r="CS16" s="346"/>
      <c r="CT16" s="346"/>
      <c r="CU16" s="346"/>
      <c r="CV16" s="346"/>
      <c r="CW16" s="346"/>
      <c r="CX16" s="346"/>
      <c r="CY16" s="346"/>
      <c r="CZ16" s="346"/>
      <c r="DA16" s="346"/>
      <c r="DB16" s="346"/>
      <c r="DC16" s="346"/>
      <c r="DD16" s="346"/>
      <c r="DE16" s="346"/>
      <c r="DF16" s="346"/>
      <c r="DG16" s="346"/>
      <c r="DH16" s="346"/>
      <c r="DI16" s="346"/>
      <c r="DJ16" s="346"/>
      <c r="DK16" s="346"/>
      <c r="DL16" s="346"/>
      <c r="DM16" s="346"/>
      <c r="DN16" s="346"/>
      <c r="DO16" s="346"/>
      <c r="DP16" s="346"/>
      <c r="DQ16" s="346"/>
      <c r="DR16" s="346"/>
      <c r="DS16" s="346"/>
      <c r="DT16" s="346"/>
      <c r="DU16" s="346"/>
      <c r="DV16" s="346"/>
      <c r="DW16" s="346"/>
      <c r="DX16" s="346"/>
      <c r="DY16" s="346"/>
      <c r="DZ16" s="346"/>
      <c r="EA16" s="346"/>
      <c r="EB16" s="346"/>
      <c r="EC16" s="346"/>
      <c r="ED16" s="346"/>
      <c r="EE16" s="346"/>
      <c r="EF16" s="346"/>
      <c r="EG16" s="346"/>
      <c r="EH16" s="346"/>
      <c r="EI16" s="346"/>
      <c r="EJ16" s="346"/>
      <c r="EK16" s="346"/>
      <c r="EL16" s="346"/>
      <c r="EM16" s="346"/>
      <c r="EN16" s="346"/>
      <c r="EO16" s="346"/>
      <c r="EP16" s="346"/>
      <c r="EQ16" s="346"/>
      <c r="ER16" s="346"/>
      <c r="ES16" s="346"/>
      <c r="ET16" s="346"/>
      <c r="EU16" s="346"/>
      <c r="EV16" s="346"/>
      <c r="EW16" s="346"/>
      <c r="EX16" s="346"/>
      <c r="EY16" s="346"/>
      <c r="EZ16" s="346"/>
      <c r="FA16" s="346"/>
      <c r="FB16" s="346"/>
      <c r="FC16" s="346"/>
      <c r="FD16" s="346"/>
      <c r="FE16" s="346"/>
      <c r="FF16" s="346"/>
      <c r="FG16" s="346"/>
      <c r="FH16" s="346"/>
      <c r="FI16" s="346"/>
      <c r="FJ16" s="346"/>
      <c r="FK16" s="346"/>
      <c r="FL16" s="346"/>
      <c r="FM16" s="346"/>
      <c r="FN16" s="346"/>
      <c r="FO16" s="346"/>
      <c r="FP16" s="346"/>
      <c r="FQ16" s="346"/>
      <c r="FR16" s="346"/>
      <c r="FS16" s="346"/>
      <c r="FT16" s="346"/>
      <c r="FU16" s="346"/>
      <c r="FV16" s="346"/>
      <c r="FW16" s="346"/>
      <c r="FX16" s="346"/>
      <c r="FY16" s="346"/>
      <c r="FZ16" s="346"/>
      <c r="GA16" s="346"/>
      <c r="GB16" s="346"/>
      <c r="GC16" s="346"/>
      <c r="GD16" s="346"/>
      <c r="GE16" s="346"/>
      <c r="GF16" s="346"/>
      <c r="GG16" s="346"/>
      <c r="GH16" s="346"/>
      <c r="GI16" s="346"/>
      <c r="GJ16" s="346"/>
      <c r="GK16" s="346"/>
      <c r="GL16" s="346"/>
      <c r="GM16" s="346"/>
      <c r="GN16" s="346"/>
      <c r="GO16" s="346"/>
      <c r="GP16" s="346"/>
      <c r="GQ16" s="346"/>
      <c r="GR16" s="346"/>
      <c r="GS16" s="346"/>
      <c r="GT16" s="346"/>
      <c r="GU16" s="346"/>
      <c r="GV16" s="346"/>
      <c r="GW16" s="346"/>
      <c r="GX16" s="346"/>
      <c r="GY16" s="346"/>
      <c r="GZ16" s="346"/>
      <c r="HA16" s="346"/>
      <c r="HB16" s="346"/>
      <c r="HC16" s="346"/>
      <c r="HD16" s="346"/>
      <c r="HE16" s="346"/>
      <c r="HF16" s="346"/>
      <c r="HG16" s="346"/>
      <c r="HH16" s="346"/>
      <c r="HI16" s="346"/>
      <c r="HJ16" s="346"/>
      <c r="HK16" s="346"/>
      <c r="HL16" s="346"/>
      <c r="HM16" s="346"/>
      <c r="HN16" s="346"/>
      <c r="HO16" s="346"/>
      <c r="HP16" s="346"/>
      <c r="HQ16" s="346"/>
      <c r="HR16" s="346"/>
      <c r="HS16" s="346"/>
      <c r="HT16" s="346"/>
      <c r="HU16" s="346"/>
      <c r="HV16" s="346"/>
      <c r="HW16" s="346"/>
      <c r="HX16" s="346"/>
      <c r="HY16" s="346"/>
      <c r="HZ16" s="346"/>
      <c r="IA16" s="346"/>
      <c r="IB16" s="346"/>
      <c r="IC16" s="346"/>
      <c r="ID16" s="346"/>
      <c r="IE16" s="346"/>
      <c r="IF16" s="346"/>
      <c r="IG16" s="346"/>
      <c r="IH16" s="346"/>
      <c r="II16" s="346"/>
      <c r="IJ16" s="346"/>
      <c r="IK16" s="346"/>
      <c r="IL16" s="346"/>
      <c r="IM16" s="346"/>
      <c r="IN16" s="346"/>
      <c r="IO16" s="346"/>
      <c r="IP16" s="346"/>
      <c r="IQ16" s="346"/>
      <c r="IR16" s="346"/>
      <c r="IS16" s="346"/>
      <c r="IT16" s="346"/>
      <c r="IU16" s="346"/>
      <c r="IV16" s="346"/>
    </row>
    <row r="17" spans="1:5" ht="15" customHeight="1">
      <c r="A17" s="435" t="s">
        <v>460</v>
      </c>
      <c r="B17" s="436"/>
      <c r="C17" s="436"/>
      <c r="D17" s="436"/>
      <c r="E17" s="436"/>
    </row>
    <row r="18" spans="1:5" ht="15" customHeight="1">
      <c r="A18" s="435" t="s">
        <v>461</v>
      </c>
      <c r="B18" s="436"/>
      <c r="C18" s="436"/>
      <c r="D18" s="436"/>
      <c r="E18" s="436"/>
    </row>
    <row r="19" spans="1:5" ht="15" customHeight="1">
      <c r="A19" s="435" t="s">
        <v>332</v>
      </c>
      <c r="B19" s="437"/>
      <c r="C19" s="437"/>
      <c r="D19" s="437"/>
      <c r="E19" s="437"/>
    </row>
    <row r="20" spans="1:5" ht="15" customHeight="1">
      <c r="A20" s="438" t="s">
        <v>510</v>
      </c>
      <c r="B20" s="438"/>
      <c r="C20" s="438"/>
      <c r="D20" s="438"/>
      <c r="E20" s="438"/>
    </row>
    <row r="21" spans="1:5" ht="15" customHeight="1">
      <c r="A21" s="349"/>
      <c r="B21" s="349"/>
      <c r="C21" s="349"/>
      <c r="D21" s="349"/>
      <c r="E21" s="349"/>
    </row>
    <row r="22" spans="1:5" ht="15" customHeight="1">
      <c r="A22" s="425" t="s">
        <v>238</v>
      </c>
      <c r="B22" s="427" t="s">
        <v>239</v>
      </c>
      <c r="C22" s="428" t="s">
        <v>35</v>
      </c>
      <c r="D22" s="429"/>
      <c r="E22" s="430"/>
    </row>
    <row r="23" spans="1:5" ht="15" customHeight="1">
      <c r="A23" s="426"/>
      <c r="B23" s="427"/>
      <c r="C23" s="350" t="s">
        <v>411</v>
      </c>
      <c r="D23" s="352" t="s">
        <v>443</v>
      </c>
      <c r="E23" s="352" t="s">
        <v>511</v>
      </c>
    </row>
    <row r="24" spans="1:5" ht="15" customHeight="1">
      <c r="A24" s="351">
        <v>1</v>
      </c>
      <c r="B24" s="350">
        <v>2</v>
      </c>
      <c r="C24" s="350">
        <v>3</v>
      </c>
      <c r="D24" s="350">
        <v>4</v>
      </c>
      <c r="E24" s="352">
        <v>5</v>
      </c>
    </row>
    <row r="25" spans="1:5" ht="30" customHeight="1">
      <c r="A25" s="352" t="s">
        <v>462</v>
      </c>
      <c r="B25" s="353" t="s">
        <v>463</v>
      </c>
      <c r="C25" s="354">
        <f>C26</f>
        <v>6425.226379999978</v>
      </c>
      <c r="D25" s="354">
        <f>D26</f>
        <v>1877.9802300000156</v>
      </c>
      <c r="E25" s="354">
        <f>E26</f>
        <v>2600.048999999999</v>
      </c>
    </row>
    <row r="26" spans="1:5" ht="30" customHeight="1">
      <c r="A26" s="352" t="s">
        <v>464</v>
      </c>
      <c r="B26" s="355" t="s">
        <v>465</v>
      </c>
      <c r="C26" s="354">
        <f>'Ведомств. 2022-2024-5'!H593-'Доходы 2022-2024-2'!C86</f>
        <v>6425.226379999978</v>
      </c>
      <c r="D26" s="354">
        <f>'Ведомств. 2022-2024-5'!I593-'Доходы 2022-2024-2'!D86+2436</f>
        <v>1877.9802300000156</v>
      </c>
      <c r="E26" s="354">
        <f>'Ведомств. 2022-2024-5'!J593-'Доходы 2022-2024-2'!E86+4391</f>
        <v>2600.048999999999</v>
      </c>
    </row>
    <row r="27" spans="1:5" ht="15" customHeight="1">
      <c r="A27" s="433" t="s">
        <v>466</v>
      </c>
      <c r="B27" s="434"/>
      <c r="C27" s="356">
        <f>C26</f>
        <v>6425.226379999978</v>
      </c>
      <c r="D27" s="356">
        <f>D26</f>
        <v>1877.9802300000156</v>
      </c>
      <c r="E27" s="357">
        <f>E26</f>
        <v>2600.048999999999</v>
      </c>
    </row>
  </sheetData>
  <sheetProtection/>
  <mergeCells count="19">
    <mergeCell ref="A9:E9"/>
    <mergeCell ref="A27:B27"/>
    <mergeCell ref="A17:E17"/>
    <mergeCell ref="A18:E18"/>
    <mergeCell ref="A19:E19"/>
    <mergeCell ref="A20:E20"/>
    <mergeCell ref="A1:E1"/>
    <mergeCell ref="A2:E2"/>
    <mergeCell ref="A3:E3"/>
    <mergeCell ref="A4:E4"/>
    <mergeCell ref="A5:E5"/>
    <mergeCell ref="A22:A23"/>
    <mergeCell ref="B22:B23"/>
    <mergeCell ref="C22:E22"/>
    <mergeCell ref="A10:E10"/>
    <mergeCell ref="A11:E11"/>
    <mergeCell ref="A12:E12"/>
    <mergeCell ref="A13:E13"/>
    <mergeCell ref="A14:E14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39" t="s">
        <v>317</v>
      </c>
      <c r="B1" s="439"/>
      <c r="C1" s="439"/>
      <c r="D1" s="439"/>
      <c r="E1" s="439"/>
    </row>
    <row r="2" spans="1:5" ht="15" customHeight="1">
      <c r="A2" s="439" t="s">
        <v>32</v>
      </c>
      <c r="B2" s="439"/>
      <c r="C2" s="439"/>
      <c r="D2" s="439"/>
      <c r="E2" s="439"/>
    </row>
    <row r="3" spans="1:5" ht="15" customHeight="1">
      <c r="A3" s="439" t="s">
        <v>33</v>
      </c>
      <c r="B3" s="439"/>
      <c r="C3" s="439"/>
      <c r="D3" s="439"/>
      <c r="E3" s="439"/>
    </row>
    <row r="4" spans="1:5" ht="15" customHeight="1">
      <c r="A4" s="439" t="s">
        <v>34</v>
      </c>
      <c r="B4" s="439"/>
      <c r="C4" s="439"/>
      <c r="D4" s="439"/>
      <c r="E4" s="439"/>
    </row>
    <row r="5" spans="1:5" ht="15" customHeight="1">
      <c r="A5" s="439" t="s">
        <v>685</v>
      </c>
      <c r="B5" s="439"/>
      <c r="C5" s="439"/>
      <c r="D5" s="439"/>
      <c r="E5" s="439"/>
    </row>
    <row r="6" ht="15" customHeight="1"/>
    <row r="7" ht="15" customHeight="1"/>
    <row r="8" ht="15" customHeight="1"/>
    <row r="9" spans="1:5" ht="15" customHeight="1">
      <c r="A9" s="439" t="s">
        <v>317</v>
      </c>
      <c r="B9" s="439"/>
      <c r="C9" s="439"/>
      <c r="D9" s="439"/>
      <c r="E9" s="439"/>
    </row>
    <row r="10" spans="1:5" ht="15" customHeight="1">
      <c r="A10" s="439" t="s">
        <v>32</v>
      </c>
      <c r="B10" s="439"/>
      <c r="C10" s="439"/>
      <c r="D10" s="439"/>
      <c r="E10" s="439"/>
    </row>
    <row r="11" spans="1:5" ht="15" customHeight="1">
      <c r="A11" s="439" t="s">
        <v>33</v>
      </c>
      <c r="B11" s="439"/>
      <c r="C11" s="439"/>
      <c r="D11" s="439"/>
      <c r="E11" s="439"/>
    </row>
    <row r="12" spans="1:5" ht="15" customHeight="1">
      <c r="A12" s="439" t="s">
        <v>34</v>
      </c>
      <c r="B12" s="439"/>
      <c r="C12" s="439"/>
      <c r="D12" s="439"/>
      <c r="E12" s="439"/>
    </row>
    <row r="13" spans="1:5" ht="15" customHeight="1">
      <c r="A13" s="439" t="s">
        <v>680</v>
      </c>
      <c r="B13" s="439"/>
      <c r="C13" s="439"/>
      <c r="D13" s="439"/>
      <c r="E13" s="439"/>
    </row>
    <row r="14" ht="15" customHeight="1"/>
    <row r="15" ht="15" customHeight="1"/>
    <row r="16" ht="15" customHeight="1"/>
    <row r="17" spans="1:5" ht="15" customHeight="1">
      <c r="A17" s="451" t="s">
        <v>333</v>
      </c>
      <c r="B17" s="451"/>
      <c r="C17" s="451"/>
      <c r="D17" s="451"/>
      <c r="E17" s="451"/>
    </row>
    <row r="18" spans="1:5" ht="15" customHeight="1">
      <c r="A18" s="451" t="s">
        <v>332</v>
      </c>
      <c r="B18" s="451"/>
      <c r="C18" s="451"/>
      <c r="D18" s="451"/>
      <c r="E18" s="451"/>
    </row>
    <row r="19" spans="1:5" s="132" customFormat="1" ht="15" customHeight="1">
      <c r="A19" s="452" t="s">
        <v>512</v>
      </c>
      <c r="B19" s="452"/>
      <c r="C19" s="452"/>
      <c r="D19" s="452"/>
      <c r="E19" s="452"/>
    </row>
    <row r="20" spans="1:5" s="132" customFormat="1" ht="15" customHeight="1">
      <c r="A20" s="159"/>
      <c r="B20" s="159"/>
      <c r="C20" s="159"/>
      <c r="D20" s="159"/>
      <c r="E20" s="160"/>
    </row>
    <row r="21" spans="1:5" ht="15" customHeight="1">
      <c r="A21" s="441" t="s">
        <v>238</v>
      </c>
      <c r="B21" s="441" t="s">
        <v>239</v>
      </c>
      <c r="C21" s="444" t="s">
        <v>35</v>
      </c>
      <c r="D21" s="445"/>
      <c r="E21" s="446"/>
    </row>
    <row r="22" spans="1:5" ht="15" customHeight="1">
      <c r="A22" s="442"/>
      <c r="B22" s="442"/>
      <c r="C22" s="447"/>
      <c r="D22" s="448"/>
      <c r="E22" s="449"/>
    </row>
    <row r="23" spans="1:5" ht="15" customHeight="1">
      <c r="A23" s="443"/>
      <c r="B23" s="443"/>
      <c r="C23" s="158" t="s">
        <v>411</v>
      </c>
      <c r="D23" s="158" t="s">
        <v>443</v>
      </c>
      <c r="E23" s="158" t="s">
        <v>511</v>
      </c>
    </row>
    <row r="24" spans="1:5" ht="15" customHeight="1">
      <c r="A24" s="133">
        <v>1</v>
      </c>
      <c r="B24" s="133">
        <v>2</v>
      </c>
      <c r="C24" s="133">
        <v>3</v>
      </c>
      <c r="D24" s="133">
        <v>4</v>
      </c>
      <c r="E24" s="133">
        <v>5</v>
      </c>
    </row>
    <row r="25" spans="1:5" ht="15" customHeight="1">
      <c r="A25" s="173" t="s">
        <v>240</v>
      </c>
      <c r="B25" s="177" t="s">
        <v>241</v>
      </c>
      <c r="C25" s="174">
        <f>C26+C28+C30+C32+C35+C37+C44+C47+C51</f>
        <v>94180.69200000001</v>
      </c>
      <c r="D25" s="174">
        <f>D26+D28+D30+D32+D35+D37+D44+D47+D51</f>
        <v>66802.33</v>
      </c>
      <c r="E25" s="174">
        <f>E26+E28+E30+E32+E35+E37+E44+E47+E51</f>
        <v>55582.78</v>
      </c>
    </row>
    <row r="26" spans="1:5" ht="15" customHeight="1">
      <c r="A26" s="184" t="s">
        <v>242</v>
      </c>
      <c r="B26" s="185" t="s">
        <v>243</v>
      </c>
      <c r="C26" s="186">
        <f>C27</f>
        <v>19328.92</v>
      </c>
      <c r="D26" s="186">
        <f>D27</f>
        <v>20701.33</v>
      </c>
      <c r="E26" s="186">
        <f>E27</f>
        <v>22191.78</v>
      </c>
    </row>
    <row r="27" spans="1:5" ht="15" customHeight="1">
      <c r="A27" s="161" t="s">
        <v>244</v>
      </c>
      <c r="B27" s="169" t="s">
        <v>245</v>
      </c>
      <c r="C27" s="170">
        <v>19328.92</v>
      </c>
      <c r="D27" s="170">
        <v>20701.33</v>
      </c>
      <c r="E27" s="170">
        <v>22191.78</v>
      </c>
    </row>
    <row r="28" spans="1:5" ht="30" customHeight="1">
      <c r="A28" s="184" t="s">
        <v>246</v>
      </c>
      <c r="B28" s="187" t="s">
        <v>247</v>
      </c>
      <c r="C28" s="186">
        <f>C29</f>
        <v>5000</v>
      </c>
      <c r="D28" s="186">
        <f>D29</f>
        <v>5000</v>
      </c>
      <c r="E28" s="186">
        <f>E29</f>
        <v>5000</v>
      </c>
    </row>
    <row r="29" spans="1:5" ht="30" customHeight="1">
      <c r="A29" s="161" t="s">
        <v>248</v>
      </c>
      <c r="B29" s="165" t="s">
        <v>249</v>
      </c>
      <c r="C29" s="170">
        <v>5000</v>
      </c>
      <c r="D29" s="170">
        <v>5000</v>
      </c>
      <c r="E29" s="170">
        <v>5000</v>
      </c>
    </row>
    <row r="30" spans="1:5" ht="15" customHeight="1" hidden="1">
      <c r="A30" s="184" t="s">
        <v>250</v>
      </c>
      <c r="B30" s="187" t="s">
        <v>251</v>
      </c>
      <c r="C30" s="186">
        <f>C31</f>
        <v>0</v>
      </c>
      <c r="D30" s="186">
        <f>D31</f>
        <v>0</v>
      </c>
      <c r="E30" s="186">
        <f>E31</f>
        <v>0</v>
      </c>
    </row>
    <row r="31" spans="1:5" ht="15" customHeight="1" hidden="1">
      <c r="A31" s="161" t="s">
        <v>252</v>
      </c>
      <c r="B31" s="169" t="s">
        <v>253</v>
      </c>
      <c r="C31" s="170">
        <f>0.5-0.5</f>
        <v>0</v>
      </c>
      <c r="D31" s="170">
        <f>0.5-0.5</f>
        <v>0</v>
      </c>
      <c r="E31" s="170">
        <f>0.5-0.5</f>
        <v>0</v>
      </c>
    </row>
    <row r="32" spans="1:5" ht="15" customHeight="1">
      <c r="A32" s="184" t="s">
        <v>254</v>
      </c>
      <c r="B32" s="185" t="s">
        <v>255</v>
      </c>
      <c r="C32" s="186">
        <f>C33+C34</f>
        <v>18556</v>
      </c>
      <c r="D32" s="186">
        <f>D33+D34</f>
        <v>18841</v>
      </c>
      <c r="E32" s="186">
        <f>E33+E34</f>
        <v>19131</v>
      </c>
    </row>
    <row r="33" spans="1:5" ht="30" customHeight="1">
      <c r="A33" s="161" t="s">
        <v>256</v>
      </c>
      <c r="B33" s="165" t="s">
        <v>257</v>
      </c>
      <c r="C33" s="170">
        <v>1294</v>
      </c>
      <c r="D33" s="170">
        <v>1320</v>
      </c>
      <c r="E33" s="170">
        <v>1347</v>
      </c>
    </row>
    <row r="34" spans="1:5" ht="15" customHeight="1">
      <c r="A34" s="161" t="s">
        <v>258</v>
      </c>
      <c r="B34" s="165" t="s">
        <v>259</v>
      </c>
      <c r="C34" s="170">
        <v>17262</v>
      </c>
      <c r="D34" s="170">
        <v>17521</v>
      </c>
      <c r="E34" s="170">
        <v>17784</v>
      </c>
    </row>
    <row r="35" spans="1:5" ht="15" customHeight="1" hidden="1">
      <c r="A35" s="184" t="s">
        <v>260</v>
      </c>
      <c r="B35" s="187" t="s">
        <v>261</v>
      </c>
      <c r="C35" s="186">
        <f>C36</f>
        <v>0</v>
      </c>
      <c r="D35" s="186">
        <f>D36</f>
        <v>0</v>
      </c>
      <c r="E35" s="186">
        <f>E36</f>
        <v>0</v>
      </c>
    </row>
    <row r="36" spans="1:5" ht="45" customHeight="1" hidden="1">
      <c r="A36" s="161" t="s">
        <v>262</v>
      </c>
      <c r="B36" s="169" t="s">
        <v>263</v>
      </c>
      <c r="C36" s="168">
        <f>14.5-14.5</f>
        <v>0</v>
      </c>
      <c r="D36" s="168">
        <f>14.5-14.5</f>
        <v>0</v>
      </c>
      <c r="E36" s="168">
        <f>14.5-14.5</f>
        <v>0</v>
      </c>
    </row>
    <row r="37" spans="1:5" ht="30" customHeight="1">
      <c r="A37" s="184" t="s">
        <v>264</v>
      </c>
      <c r="B37" s="187" t="s">
        <v>265</v>
      </c>
      <c r="C37" s="186">
        <f>C38+C39+C40+C41+C42+C43</f>
        <v>34081.452</v>
      </c>
      <c r="D37" s="186">
        <f>D38+D39+D40+D41+D42+D43</f>
        <v>15360</v>
      </c>
      <c r="E37" s="186">
        <f>E38+E39+E40+E41+E42+E43</f>
        <v>2360</v>
      </c>
    </row>
    <row r="38" spans="1:5" ht="60" customHeight="1">
      <c r="A38" s="161" t="s">
        <v>266</v>
      </c>
      <c r="B38" s="165" t="s">
        <v>267</v>
      </c>
      <c r="C38" s="170">
        <f>2000+800</f>
        <v>2800</v>
      </c>
      <c r="D38" s="170">
        <v>2000</v>
      </c>
      <c r="E38" s="170">
        <v>2000</v>
      </c>
    </row>
    <row r="39" spans="1:5" ht="60" customHeight="1">
      <c r="A39" s="161" t="s">
        <v>268</v>
      </c>
      <c r="B39" s="165" t="s">
        <v>269</v>
      </c>
      <c r="C39" s="170">
        <f>(150+150+3100+5000+1000+1500)+7000+13000</f>
        <v>30900</v>
      </c>
      <c r="D39" s="170">
        <v>13000</v>
      </c>
      <c r="E39" s="170">
        <v>0</v>
      </c>
    </row>
    <row r="40" spans="1:5" ht="45" customHeight="1">
      <c r="A40" s="161" t="s">
        <v>270</v>
      </c>
      <c r="B40" s="165" t="s">
        <v>271</v>
      </c>
      <c r="C40" s="170">
        <v>21.452</v>
      </c>
      <c r="D40" s="170">
        <v>0</v>
      </c>
      <c r="E40" s="170">
        <v>0</v>
      </c>
    </row>
    <row r="41" spans="1:5" ht="30" customHeight="1" hidden="1">
      <c r="A41" s="161" t="s">
        <v>272</v>
      </c>
      <c r="B41" s="165" t="s">
        <v>334</v>
      </c>
      <c r="C41" s="170">
        <v>0</v>
      </c>
      <c r="D41" s="170">
        <v>0</v>
      </c>
      <c r="E41" s="170">
        <v>0</v>
      </c>
    </row>
    <row r="42" spans="1:5" ht="45" customHeight="1">
      <c r="A42" s="161" t="s">
        <v>273</v>
      </c>
      <c r="B42" s="165" t="s">
        <v>274</v>
      </c>
      <c r="C42" s="170">
        <v>10</v>
      </c>
      <c r="D42" s="170">
        <v>10</v>
      </c>
      <c r="E42" s="170">
        <v>10</v>
      </c>
    </row>
    <row r="43" spans="1:5" ht="60" customHeight="1">
      <c r="A43" s="161" t="s">
        <v>275</v>
      </c>
      <c r="B43" s="165" t="s">
        <v>276</v>
      </c>
      <c r="C43" s="170">
        <v>350</v>
      </c>
      <c r="D43" s="170">
        <v>350</v>
      </c>
      <c r="E43" s="170">
        <v>350</v>
      </c>
    </row>
    <row r="44" spans="1:5" ht="30" customHeight="1">
      <c r="A44" s="184" t="s">
        <v>277</v>
      </c>
      <c r="B44" s="187" t="s">
        <v>382</v>
      </c>
      <c r="C44" s="186">
        <f>C45+C46</f>
        <v>1464.32</v>
      </c>
      <c r="D44" s="186">
        <f>D45+D46</f>
        <v>0</v>
      </c>
      <c r="E44" s="186">
        <f>E45+E46</f>
        <v>0</v>
      </c>
    </row>
    <row r="45" spans="1:5" ht="30" customHeight="1">
      <c r="A45" s="171" t="s">
        <v>278</v>
      </c>
      <c r="B45" s="135" t="s">
        <v>279</v>
      </c>
      <c r="C45" s="170">
        <v>1464.32</v>
      </c>
      <c r="D45" s="170">
        <v>0</v>
      </c>
      <c r="E45" s="170">
        <v>0</v>
      </c>
    </row>
    <row r="46" spans="1:5" ht="15" customHeight="1" hidden="1">
      <c r="A46" s="171" t="s">
        <v>280</v>
      </c>
      <c r="B46" s="135" t="s">
        <v>281</v>
      </c>
      <c r="C46" s="170">
        <v>0</v>
      </c>
      <c r="D46" s="170">
        <v>0</v>
      </c>
      <c r="E46" s="170">
        <v>0</v>
      </c>
    </row>
    <row r="47" spans="1:5" ht="15" customHeight="1">
      <c r="A47" s="184" t="s">
        <v>282</v>
      </c>
      <c r="B47" s="187" t="s">
        <v>283</v>
      </c>
      <c r="C47" s="186">
        <f>C48+C49+C50</f>
        <v>15750</v>
      </c>
      <c r="D47" s="186">
        <f>D48+D49+D50</f>
        <v>6900</v>
      </c>
      <c r="E47" s="186">
        <f>E48+E49+E50</f>
        <v>6900</v>
      </c>
    </row>
    <row r="48" spans="1:5" ht="75" customHeight="1">
      <c r="A48" s="171" t="s">
        <v>284</v>
      </c>
      <c r="B48" s="172" t="s">
        <v>285</v>
      </c>
      <c r="C48" s="170">
        <f>750+170</f>
        <v>920</v>
      </c>
      <c r="D48" s="170">
        <v>0</v>
      </c>
      <c r="E48" s="170">
        <v>0</v>
      </c>
    </row>
    <row r="49" spans="1:5" ht="45" customHeight="1">
      <c r="A49" s="161" t="s">
        <v>286</v>
      </c>
      <c r="B49" s="165" t="s">
        <v>287</v>
      </c>
      <c r="C49" s="170">
        <f>150+10000+3000</f>
        <v>13150</v>
      </c>
      <c r="D49" s="170">
        <f>150+3750+3000</f>
        <v>6900</v>
      </c>
      <c r="E49" s="170">
        <f>150+3750+3000</f>
        <v>6900</v>
      </c>
    </row>
    <row r="50" spans="1:5" ht="45" customHeight="1">
      <c r="A50" s="161" t="s">
        <v>288</v>
      </c>
      <c r="B50" s="165" t="s">
        <v>289</v>
      </c>
      <c r="C50" s="170">
        <f>250+830+600</f>
        <v>1680</v>
      </c>
      <c r="D50" s="170">
        <v>0</v>
      </c>
      <c r="E50" s="170">
        <v>0</v>
      </c>
    </row>
    <row r="51" spans="1:5" ht="15" customHeight="1" hidden="1">
      <c r="A51" s="184" t="s">
        <v>299</v>
      </c>
      <c r="B51" s="188" t="s">
        <v>300</v>
      </c>
      <c r="C51" s="186">
        <f>C52</f>
        <v>0</v>
      </c>
      <c r="D51" s="186">
        <f>D52</f>
        <v>0</v>
      </c>
      <c r="E51" s="186">
        <f>E52</f>
        <v>0</v>
      </c>
    </row>
    <row r="52" spans="1:5" ht="30" customHeight="1" hidden="1">
      <c r="A52" s="339" t="s">
        <v>301</v>
      </c>
      <c r="B52" s="340" t="s">
        <v>302</v>
      </c>
      <c r="C52" s="341">
        <v>0</v>
      </c>
      <c r="D52" s="341">
        <v>0</v>
      </c>
      <c r="E52" s="341">
        <v>0</v>
      </c>
    </row>
    <row r="53" spans="1:8" ht="15" customHeight="1">
      <c r="A53" s="178" t="s">
        <v>290</v>
      </c>
      <c r="B53" s="177" t="s">
        <v>291</v>
      </c>
      <c r="C53" s="179">
        <f>C54+C84</f>
        <v>33078.84</v>
      </c>
      <c r="D53" s="179">
        <f>D54+D84</f>
        <v>92680.68113</v>
      </c>
      <c r="E53" s="179">
        <f>E54+E84</f>
        <v>30250.54</v>
      </c>
      <c r="H53" s="137"/>
    </row>
    <row r="54" spans="1:5" ht="30" customHeight="1">
      <c r="A54" s="180" t="s">
        <v>293</v>
      </c>
      <c r="B54" s="181" t="s">
        <v>294</v>
      </c>
      <c r="C54" s="182">
        <f>C55+C58+C78+C81</f>
        <v>33078.84</v>
      </c>
      <c r="D54" s="182">
        <f>D55+D58+D78+D81</f>
        <v>92680.68113</v>
      </c>
      <c r="E54" s="182">
        <f>E55+E58+E78+E81</f>
        <v>30250.54</v>
      </c>
    </row>
    <row r="55" spans="1:5" ht="15" customHeight="1">
      <c r="A55" s="175" t="s">
        <v>378</v>
      </c>
      <c r="B55" s="183" t="s">
        <v>307</v>
      </c>
      <c r="C55" s="176">
        <f>C56+C57</f>
        <v>27185.899999999998</v>
      </c>
      <c r="D55" s="176">
        <f>D56+D57</f>
        <v>28447.1</v>
      </c>
      <c r="E55" s="176">
        <f>E56+E57</f>
        <v>29623.7</v>
      </c>
    </row>
    <row r="56" spans="1:5" ht="30" customHeight="1" hidden="1">
      <c r="A56" s="164" t="s">
        <v>372</v>
      </c>
      <c r="B56" s="165" t="s">
        <v>432</v>
      </c>
      <c r="C56" s="162">
        <f>28602.8+3043.5-31646.3</f>
        <v>0</v>
      </c>
      <c r="D56" s="162">
        <f>30027.7+3193.5-33221.2</f>
        <v>0</v>
      </c>
      <c r="E56" s="162">
        <f>31482.6+3346-34828.6</f>
        <v>0</v>
      </c>
    </row>
    <row r="57" spans="1:5" ht="30" customHeight="1">
      <c r="A57" s="164" t="s">
        <v>425</v>
      </c>
      <c r="B57" s="165" t="s">
        <v>424</v>
      </c>
      <c r="C57" s="162">
        <f>21154.1+6031.8</f>
        <v>27185.899999999998</v>
      </c>
      <c r="D57" s="162">
        <f>22141.6+6305.5</f>
        <v>28447.1</v>
      </c>
      <c r="E57" s="162">
        <f>23216.9+6406.8</f>
        <v>29623.7</v>
      </c>
    </row>
    <row r="58" spans="1:5" ht="30" customHeight="1">
      <c r="A58" s="175" t="s">
        <v>379</v>
      </c>
      <c r="B58" s="183" t="s">
        <v>308</v>
      </c>
      <c r="C58" s="176">
        <f>SUM(C59:C77)</f>
        <v>5306.700000000001</v>
      </c>
      <c r="D58" s="176">
        <f>SUM(D59:D77)</f>
        <v>63627.44113000001</v>
      </c>
      <c r="E58" s="176">
        <f>SUM(E59:E77)</f>
        <v>0</v>
      </c>
    </row>
    <row r="59" spans="1:5" ht="60" customHeight="1" hidden="1">
      <c r="A59" s="164" t="s">
        <v>373</v>
      </c>
      <c r="B59" s="165" t="s">
        <v>309</v>
      </c>
      <c r="C59" s="162">
        <v>0</v>
      </c>
      <c r="D59" s="162">
        <v>0</v>
      </c>
      <c r="E59" s="162">
        <v>0</v>
      </c>
    </row>
    <row r="60" spans="1:5" ht="60" customHeight="1" hidden="1">
      <c r="A60" s="164" t="s">
        <v>373</v>
      </c>
      <c r="B60" s="166" t="s">
        <v>320</v>
      </c>
      <c r="C60" s="162">
        <v>0</v>
      </c>
      <c r="D60" s="162">
        <v>0</v>
      </c>
      <c r="E60" s="162">
        <v>0</v>
      </c>
    </row>
    <row r="61" spans="1:5" ht="75" customHeight="1" hidden="1">
      <c r="A61" s="167" t="s">
        <v>374</v>
      </c>
      <c r="B61" s="166" t="s">
        <v>306</v>
      </c>
      <c r="C61" s="162">
        <v>0</v>
      </c>
      <c r="D61" s="162">
        <v>0</v>
      </c>
      <c r="E61" s="162">
        <v>0</v>
      </c>
    </row>
    <row r="62" spans="1:5" ht="90" customHeight="1" hidden="1">
      <c r="A62" s="167" t="s">
        <v>374</v>
      </c>
      <c r="B62" s="166" t="s">
        <v>467</v>
      </c>
      <c r="C62" s="162">
        <v>0</v>
      </c>
      <c r="D62" s="162">
        <v>0</v>
      </c>
      <c r="E62" s="162">
        <v>0</v>
      </c>
    </row>
    <row r="63" spans="1:5" ht="105" customHeight="1">
      <c r="A63" s="167" t="s">
        <v>468</v>
      </c>
      <c r="B63" s="166" t="s">
        <v>470</v>
      </c>
      <c r="C63" s="162">
        <v>0</v>
      </c>
      <c r="D63" s="162">
        <v>37105.25811</v>
      </c>
      <c r="E63" s="162">
        <v>0</v>
      </c>
    </row>
    <row r="64" spans="1:5" ht="75" customHeight="1">
      <c r="A64" s="345" t="s">
        <v>433</v>
      </c>
      <c r="B64" s="345" t="s">
        <v>469</v>
      </c>
      <c r="C64" s="162">
        <v>0</v>
      </c>
      <c r="D64" s="162">
        <v>24482.52859</v>
      </c>
      <c r="E64" s="162">
        <v>0</v>
      </c>
    </row>
    <row r="65" spans="1:5" ht="90" customHeight="1">
      <c r="A65" s="345" t="s">
        <v>433</v>
      </c>
      <c r="B65" s="345" t="s">
        <v>434</v>
      </c>
      <c r="C65" s="162">
        <v>0</v>
      </c>
      <c r="D65" s="162">
        <f>1835.85798+193.89645</f>
        <v>2029.75443</v>
      </c>
      <c r="E65" s="162">
        <v>0</v>
      </c>
    </row>
    <row r="66" spans="1:5" ht="30" customHeight="1" hidden="1">
      <c r="A66" s="167" t="s">
        <v>381</v>
      </c>
      <c r="B66" s="166" t="s">
        <v>386</v>
      </c>
      <c r="C66" s="162"/>
      <c r="D66" s="162">
        <v>0</v>
      </c>
      <c r="E66" s="162">
        <v>0</v>
      </c>
    </row>
    <row r="67" spans="1:5" ht="60" customHeight="1" hidden="1">
      <c r="A67" s="167" t="s">
        <v>375</v>
      </c>
      <c r="B67" s="166" t="s">
        <v>436</v>
      </c>
      <c r="C67" s="162">
        <v>0</v>
      </c>
      <c r="D67" s="162">
        <v>0</v>
      </c>
      <c r="E67" s="162">
        <v>0</v>
      </c>
    </row>
    <row r="68" spans="1:5" ht="90" customHeight="1">
      <c r="A68" s="167" t="s">
        <v>375</v>
      </c>
      <c r="B68" s="166" t="s">
        <v>453</v>
      </c>
      <c r="C68" s="162">
        <v>2884.4</v>
      </c>
      <c r="D68" s="162">
        <v>0</v>
      </c>
      <c r="E68" s="162">
        <v>0</v>
      </c>
    </row>
    <row r="69" spans="1:5" ht="60" customHeight="1" hidden="1">
      <c r="A69" s="167" t="s">
        <v>375</v>
      </c>
      <c r="B69" s="166" t="s">
        <v>322</v>
      </c>
      <c r="C69" s="162"/>
      <c r="D69" s="162"/>
      <c r="E69" s="162"/>
    </row>
    <row r="70" spans="1:5" ht="30" customHeight="1" hidden="1">
      <c r="A70" s="167" t="s">
        <v>375</v>
      </c>
      <c r="B70" s="166" t="s">
        <v>323</v>
      </c>
      <c r="C70" s="162"/>
      <c r="D70" s="162"/>
      <c r="E70" s="162"/>
    </row>
    <row r="71" spans="1:5" ht="75" customHeight="1">
      <c r="A71" s="167" t="s">
        <v>375</v>
      </c>
      <c r="B71" s="166" t="s">
        <v>331</v>
      </c>
      <c r="C71" s="162">
        <v>2109.7</v>
      </c>
      <c r="D71" s="162">
        <v>0</v>
      </c>
      <c r="E71" s="162">
        <v>0</v>
      </c>
    </row>
    <row r="72" spans="1:5" ht="30" customHeight="1">
      <c r="A72" s="167" t="s">
        <v>375</v>
      </c>
      <c r="B72" s="166" t="s">
        <v>428</v>
      </c>
      <c r="C72" s="162">
        <v>300</v>
      </c>
      <c r="D72" s="162">
        <v>0</v>
      </c>
      <c r="E72" s="162">
        <v>0</v>
      </c>
    </row>
    <row r="73" spans="1:5" ht="30" customHeight="1" hidden="1">
      <c r="A73" s="167" t="s">
        <v>375</v>
      </c>
      <c r="B73" s="166" t="s">
        <v>439</v>
      </c>
      <c r="C73" s="162">
        <f>552-552</f>
        <v>0</v>
      </c>
      <c r="D73" s="162">
        <v>0</v>
      </c>
      <c r="E73" s="162">
        <v>0</v>
      </c>
    </row>
    <row r="74" spans="1:5" ht="30" customHeight="1" hidden="1">
      <c r="A74" s="167" t="s">
        <v>375</v>
      </c>
      <c r="B74" s="166" t="s">
        <v>441</v>
      </c>
      <c r="C74" s="162"/>
      <c r="D74" s="162"/>
      <c r="E74" s="162"/>
    </row>
    <row r="75" spans="1:5" ht="30" customHeight="1">
      <c r="A75" s="167" t="s">
        <v>375</v>
      </c>
      <c r="B75" s="166" t="s">
        <v>444</v>
      </c>
      <c r="C75" s="162">
        <v>12.6</v>
      </c>
      <c r="D75" s="162">
        <v>9.9</v>
      </c>
      <c r="E75" s="162">
        <v>0</v>
      </c>
    </row>
    <row r="76" spans="1:5" ht="45" customHeight="1" hidden="1">
      <c r="A76" s="167" t="s">
        <v>375</v>
      </c>
      <c r="B76" s="166" t="s">
        <v>329</v>
      </c>
      <c r="C76" s="162">
        <v>0</v>
      </c>
      <c r="D76" s="162">
        <v>0</v>
      </c>
      <c r="E76" s="162">
        <v>0</v>
      </c>
    </row>
    <row r="77" spans="1:5" ht="45" customHeight="1" hidden="1">
      <c r="A77" s="167" t="s">
        <v>375</v>
      </c>
      <c r="B77" s="166" t="s">
        <v>330</v>
      </c>
      <c r="C77" s="162">
        <v>0</v>
      </c>
      <c r="D77" s="162">
        <v>0</v>
      </c>
      <c r="E77" s="162">
        <v>0</v>
      </c>
    </row>
    <row r="78" spans="1:5" ht="15" customHeight="1">
      <c r="A78" s="175" t="s">
        <v>383</v>
      </c>
      <c r="B78" s="183" t="s">
        <v>310</v>
      </c>
      <c r="C78" s="176">
        <f>C80+C79</f>
        <v>586.24</v>
      </c>
      <c r="D78" s="176">
        <f>D80+D79</f>
        <v>606.14</v>
      </c>
      <c r="E78" s="176">
        <f>E80+E79</f>
        <v>626.8399999999999</v>
      </c>
    </row>
    <row r="79" spans="1:5" ht="60" customHeight="1">
      <c r="A79" s="164" t="s">
        <v>376</v>
      </c>
      <c r="B79" s="165" t="s">
        <v>321</v>
      </c>
      <c r="C79" s="162">
        <f>7.1-0.06</f>
        <v>7.04</v>
      </c>
      <c r="D79" s="162">
        <f>7.1-0.06</f>
        <v>7.04</v>
      </c>
      <c r="E79" s="162">
        <f>7.1-0.06</f>
        <v>7.04</v>
      </c>
    </row>
    <row r="80" spans="1:5" ht="30" customHeight="1">
      <c r="A80" s="164" t="s">
        <v>377</v>
      </c>
      <c r="B80" s="165" t="s">
        <v>295</v>
      </c>
      <c r="C80" s="162">
        <f>594.7-15.5</f>
        <v>579.2</v>
      </c>
      <c r="D80" s="162">
        <f>594.7+4.4</f>
        <v>599.1</v>
      </c>
      <c r="E80" s="162">
        <f>619.8</f>
        <v>619.8</v>
      </c>
    </row>
    <row r="81" spans="1:5" ht="15" customHeight="1" hidden="1">
      <c r="A81" s="175" t="s">
        <v>384</v>
      </c>
      <c r="B81" s="183" t="s">
        <v>164</v>
      </c>
      <c r="C81" s="176">
        <f>C82+C83</f>
        <v>0</v>
      </c>
      <c r="D81" s="176">
        <f>D82+D83</f>
        <v>0</v>
      </c>
      <c r="E81" s="176">
        <f>E82+E83</f>
        <v>0</v>
      </c>
    </row>
    <row r="82" spans="1:5" ht="45" customHeight="1" hidden="1">
      <c r="A82" s="164" t="s">
        <v>385</v>
      </c>
      <c r="B82" s="165" t="s">
        <v>296</v>
      </c>
      <c r="C82" s="163">
        <v>0</v>
      </c>
      <c r="D82" s="163">
        <v>0</v>
      </c>
      <c r="E82" s="163">
        <v>0</v>
      </c>
    </row>
    <row r="83" spans="1:5" ht="75" customHeight="1" hidden="1">
      <c r="A83" s="164" t="s">
        <v>408</v>
      </c>
      <c r="B83" s="165" t="s">
        <v>474</v>
      </c>
      <c r="C83" s="163">
        <v>0</v>
      </c>
      <c r="D83" s="163">
        <v>0</v>
      </c>
      <c r="E83" s="163">
        <v>0</v>
      </c>
    </row>
    <row r="84" spans="1:5" ht="15" customHeight="1" hidden="1">
      <c r="A84" s="180" t="s">
        <v>297</v>
      </c>
      <c r="B84" s="181" t="s">
        <v>298</v>
      </c>
      <c r="C84" s="182">
        <f>C85</f>
        <v>0</v>
      </c>
      <c r="D84" s="182">
        <f>D85</f>
        <v>0</v>
      </c>
      <c r="E84" s="182">
        <f>E85</f>
        <v>0</v>
      </c>
    </row>
    <row r="85" spans="1:5" ht="30" customHeight="1" hidden="1">
      <c r="A85" s="164" t="s">
        <v>406</v>
      </c>
      <c r="B85" s="165" t="s">
        <v>407</v>
      </c>
      <c r="C85" s="162">
        <v>0</v>
      </c>
      <c r="D85" s="162">
        <v>0</v>
      </c>
      <c r="E85" s="162">
        <v>0</v>
      </c>
    </row>
    <row r="86" spans="1:5" ht="15" customHeight="1">
      <c r="A86" s="450" t="s">
        <v>292</v>
      </c>
      <c r="B86" s="450"/>
      <c r="C86" s="189">
        <f>C25+C53</f>
        <v>127259.532</v>
      </c>
      <c r="D86" s="189">
        <f>D25+D53</f>
        <v>159483.01113</v>
      </c>
      <c r="E86" s="189">
        <f>E25+E53</f>
        <v>85833.32</v>
      </c>
    </row>
    <row r="87" spans="3:5" ht="12.75">
      <c r="C87" s="134"/>
      <c r="D87" s="134"/>
      <c r="E87" s="134"/>
    </row>
    <row r="88" spans="3:5" ht="12.75">
      <c r="C88" s="138"/>
      <c r="D88" s="138"/>
      <c r="E88" s="138"/>
    </row>
    <row r="89" spans="3:5" ht="12.75">
      <c r="C89" s="134"/>
      <c r="D89" s="134"/>
      <c r="E89" s="134"/>
    </row>
    <row r="90" spans="3:5" ht="12.75">
      <c r="C90" s="134"/>
      <c r="D90" s="134"/>
      <c r="E90" s="134"/>
    </row>
    <row r="91" spans="2:5" ht="12.75">
      <c r="B91" s="136"/>
      <c r="C91" s="134"/>
      <c r="D91" s="134"/>
      <c r="E91" s="134"/>
    </row>
    <row r="92" spans="3:5" ht="12.75">
      <c r="C92" s="134"/>
      <c r="D92" s="134"/>
      <c r="E92" s="134"/>
    </row>
  </sheetData>
  <sheetProtection/>
  <mergeCells count="17">
    <mergeCell ref="A19:E19"/>
    <mergeCell ref="A17:E17"/>
    <mergeCell ref="A1:E1"/>
    <mergeCell ref="A2:E2"/>
    <mergeCell ref="A3:E3"/>
    <mergeCell ref="A4:E4"/>
    <mergeCell ref="A5:E5"/>
    <mergeCell ref="A21:A23"/>
    <mergeCell ref="B21:B23"/>
    <mergeCell ref="C21:E22"/>
    <mergeCell ref="A86:B86"/>
    <mergeCell ref="A18:E18"/>
    <mergeCell ref="A9:E9"/>
    <mergeCell ref="A10:E10"/>
    <mergeCell ref="A11:E11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1"/>
  <sheetViews>
    <sheetView view="pageBreakPreview" zoomScaleNormal="115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62" t="s">
        <v>681</v>
      </c>
      <c r="B1" s="463"/>
      <c r="C1" s="463"/>
      <c r="D1" s="463"/>
      <c r="E1" s="463"/>
      <c r="F1" s="463"/>
      <c r="G1" s="463"/>
      <c r="H1" s="463"/>
    </row>
    <row r="2" spans="1:8" ht="15" customHeight="1">
      <c r="A2" s="462" t="s">
        <v>32</v>
      </c>
      <c r="B2" s="463"/>
      <c r="C2" s="463"/>
      <c r="D2" s="463"/>
      <c r="E2" s="463"/>
      <c r="F2" s="463"/>
      <c r="G2" s="463"/>
      <c r="H2" s="463"/>
    </row>
    <row r="3" spans="1:8" ht="15" customHeight="1">
      <c r="A3" s="462" t="s">
        <v>33</v>
      </c>
      <c r="B3" s="463"/>
      <c r="C3" s="463"/>
      <c r="D3" s="463"/>
      <c r="E3" s="463"/>
      <c r="F3" s="463"/>
      <c r="G3" s="463"/>
      <c r="H3" s="463"/>
    </row>
    <row r="4" spans="1:8" ht="15" customHeight="1">
      <c r="A4" s="462" t="s">
        <v>34</v>
      </c>
      <c r="B4" s="463"/>
      <c r="C4" s="463"/>
      <c r="D4" s="463"/>
      <c r="E4" s="463"/>
      <c r="F4" s="463"/>
      <c r="G4" s="463"/>
      <c r="H4" s="463"/>
    </row>
    <row r="5" spans="1:8" ht="15" customHeight="1">
      <c r="A5" s="469" t="s">
        <v>685</v>
      </c>
      <c r="B5" s="463"/>
      <c r="C5" s="463"/>
      <c r="D5" s="463"/>
      <c r="E5" s="463"/>
      <c r="F5" s="463"/>
      <c r="G5" s="463"/>
      <c r="H5" s="463"/>
    </row>
    <row r="6" ht="15" customHeight="1"/>
    <row r="7" ht="15" customHeight="1"/>
    <row r="8" ht="15" customHeight="1"/>
    <row r="9" spans="1:8" ht="15" customHeight="1">
      <c r="A9" s="462" t="s">
        <v>456</v>
      </c>
      <c r="B9" s="463"/>
      <c r="C9" s="463"/>
      <c r="D9" s="463"/>
      <c r="E9" s="463"/>
      <c r="F9" s="463"/>
      <c r="G9" s="463"/>
      <c r="H9" s="463"/>
    </row>
    <row r="10" spans="1:8" ht="15" customHeight="1">
      <c r="A10" s="462" t="s">
        <v>32</v>
      </c>
      <c r="B10" s="463"/>
      <c r="C10" s="463"/>
      <c r="D10" s="463"/>
      <c r="E10" s="463"/>
      <c r="F10" s="463"/>
      <c r="G10" s="463"/>
      <c r="H10" s="463"/>
    </row>
    <row r="11" spans="1:8" ht="15" customHeight="1">
      <c r="A11" s="462" t="s">
        <v>33</v>
      </c>
      <c r="B11" s="463"/>
      <c r="C11" s="463"/>
      <c r="D11" s="463"/>
      <c r="E11" s="463"/>
      <c r="F11" s="463"/>
      <c r="G11" s="463"/>
      <c r="H11" s="463"/>
    </row>
    <row r="12" spans="1:8" ht="15" customHeight="1">
      <c r="A12" s="462" t="s">
        <v>34</v>
      </c>
      <c r="B12" s="463"/>
      <c r="C12" s="463"/>
      <c r="D12" s="463"/>
      <c r="E12" s="463"/>
      <c r="F12" s="463"/>
      <c r="G12" s="463"/>
      <c r="H12" s="463"/>
    </row>
    <row r="13" spans="1:8" ht="15" customHeight="1">
      <c r="A13" s="469" t="s">
        <v>680</v>
      </c>
      <c r="B13" s="463"/>
      <c r="C13" s="463"/>
      <c r="D13" s="463"/>
      <c r="E13" s="463"/>
      <c r="F13" s="463"/>
      <c r="G13" s="463"/>
      <c r="H13" s="463"/>
    </row>
    <row r="14" ht="15" customHeight="1"/>
    <row r="15" ht="15" customHeight="1"/>
    <row r="16" ht="15" customHeight="1"/>
    <row r="17" spans="1:8" ht="15" customHeight="1">
      <c r="A17" s="464" t="s">
        <v>42</v>
      </c>
      <c r="B17" s="464"/>
      <c r="C17" s="464"/>
      <c r="D17" s="464"/>
      <c r="E17" s="464"/>
      <c r="F17" s="464"/>
      <c r="G17" s="464"/>
      <c r="H17" s="464"/>
    </row>
    <row r="18" spans="1:8" ht="15" customHeight="1">
      <c r="A18" s="464" t="s">
        <v>43</v>
      </c>
      <c r="B18" s="464"/>
      <c r="C18" s="464"/>
      <c r="D18" s="464"/>
      <c r="E18" s="464"/>
      <c r="F18" s="464"/>
      <c r="G18" s="464"/>
      <c r="H18" s="464"/>
    </row>
    <row r="19" spans="1:8" ht="15" customHeight="1">
      <c r="A19" s="464" t="s">
        <v>44</v>
      </c>
      <c r="B19" s="464"/>
      <c r="C19" s="464"/>
      <c r="D19" s="464"/>
      <c r="E19" s="464"/>
      <c r="F19" s="464"/>
      <c r="G19" s="464"/>
      <c r="H19" s="464"/>
    </row>
    <row r="20" spans="1:8" ht="15" customHeight="1">
      <c r="A20" s="464" t="s">
        <v>45</v>
      </c>
      <c r="B20" s="464"/>
      <c r="C20" s="464"/>
      <c r="D20" s="464"/>
      <c r="E20" s="464"/>
      <c r="F20" s="464"/>
      <c r="G20" s="464"/>
      <c r="H20" s="464"/>
    </row>
    <row r="21" spans="1:8" ht="15" customHeight="1">
      <c r="A21" s="468" t="s">
        <v>510</v>
      </c>
      <c r="B21" s="468"/>
      <c r="C21" s="468"/>
      <c r="D21" s="468"/>
      <c r="E21" s="468"/>
      <c r="F21" s="468"/>
      <c r="G21" s="468"/>
      <c r="H21" s="468"/>
    </row>
    <row r="22" spans="1:8" ht="15" customHeight="1">
      <c r="A22" s="142"/>
      <c r="B22" s="142"/>
      <c r="C22" s="142"/>
      <c r="D22" s="142"/>
      <c r="E22" s="142"/>
      <c r="F22" s="142"/>
      <c r="G22" s="142"/>
      <c r="H22" s="142"/>
    </row>
    <row r="23" spans="1:8" s="78" customFormat="1" ht="30" customHeight="1">
      <c r="A23" s="461" t="s">
        <v>37</v>
      </c>
      <c r="B23" s="459" t="s">
        <v>46</v>
      </c>
      <c r="C23" s="459" t="s">
        <v>336</v>
      </c>
      <c r="D23" s="459" t="s">
        <v>335</v>
      </c>
      <c r="E23" s="459" t="s">
        <v>49</v>
      </c>
      <c r="F23" s="456" t="s">
        <v>35</v>
      </c>
      <c r="G23" s="457"/>
      <c r="H23" s="458"/>
    </row>
    <row r="24" spans="1:8" s="78" customFormat="1" ht="30" customHeight="1">
      <c r="A24" s="460"/>
      <c r="B24" s="460"/>
      <c r="C24" s="460"/>
      <c r="D24" s="460"/>
      <c r="E24" s="460"/>
      <c r="F24" s="54" t="s">
        <v>411</v>
      </c>
      <c r="G24" s="54" t="s">
        <v>443</v>
      </c>
      <c r="H24" s="54" t="s">
        <v>511</v>
      </c>
    </row>
    <row r="25" spans="1:8" s="78" customFormat="1" ht="15" customHeight="1">
      <c r="A25" s="11" t="s">
        <v>38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453" t="s">
        <v>50</v>
      </c>
      <c r="C26" s="454"/>
      <c r="D26" s="454"/>
      <c r="E26" s="455"/>
      <c r="F26" s="88">
        <f>F27+F34+F41+F88+F108+F126+F138+F164+F171+F184+F195+F208+F229+F240+F302+F315+F343+F350</f>
        <v>96979.04338</v>
      </c>
      <c r="G26" s="88">
        <f>G27+G34+G41+G88+G108+G126+G138+G164+G171+G184+G195+G208+G229+G240+G302+G315+G343+G350</f>
        <v>126284.56035999999</v>
      </c>
      <c r="H26" s="88">
        <f>H27+H34+H41+H88+H108+H126+H138+H164+H171+H184+H195+H208+H229+H240+H302+H315+H343+H350</f>
        <v>16323</v>
      </c>
    </row>
    <row r="27" spans="1:8" s="78" customFormat="1" ht="45" customHeight="1">
      <c r="A27" s="89">
        <v>1</v>
      </c>
      <c r="B27" s="273" t="s">
        <v>311</v>
      </c>
      <c r="C27" s="90" t="s">
        <v>313</v>
      </c>
      <c r="D27" s="91"/>
      <c r="E27" s="91"/>
      <c r="F27" s="92">
        <f aca="true" t="shared" si="0" ref="F27:H28">F28</f>
        <v>230</v>
      </c>
      <c r="G27" s="92">
        <f t="shared" si="0"/>
        <v>0</v>
      </c>
      <c r="H27" s="92">
        <f t="shared" si="0"/>
        <v>0</v>
      </c>
    </row>
    <row r="28" spans="1:8" s="78" customFormat="1" ht="15" customHeight="1">
      <c r="A28" s="409"/>
      <c r="B28" s="289" t="s">
        <v>522</v>
      </c>
      <c r="C28" s="146" t="s">
        <v>523</v>
      </c>
      <c r="D28" s="240"/>
      <c r="E28" s="240"/>
      <c r="F28" s="408">
        <f t="shared" si="0"/>
        <v>230</v>
      </c>
      <c r="G28" s="408">
        <f t="shared" si="0"/>
        <v>0</v>
      </c>
      <c r="H28" s="408">
        <f t="shared" si="0"/>
        <v>0</v>
      </c>
    </row>
    <row r="29" spans="1:8" s="78" customFormat="1" ht="105" customHeight="1">
      <c r="A29" s="93"/>
      <c r="B29" s="274" t="s">
        <v>675</v>
      </c>
      <c r="C29" s="94" t="s">
        <v>524</v>
      </c>
      <c r="D29" s="95"/>
      <c r="E29" s="95"/>
      <c r="F29" s="96">
        <f aca="true" t="shared" si="1" ref="F29:H32">F30</f>
        <v>230</v>
      </c>
      <c r="G29" s="96">
        <f t="shared" si="1"/>
        <v>0</v>
      </c>
      <c r="H29" s="96">
        <f t="shared" si="1"/>
        <v>0</v>
      </c>
    </row>
    <row r="30" spans="1:8" s="78" customFormat="1" ht="75" customHeight="1">
      <c r="A30" s="254"/>
      <c r="B30" s="295" t="s">
        <v>312</v>
      </c>
      <c r="C30" s="249" t="s">
        <v>525</v>
      </c>
      <c r="D30" s="250"/>
      <c r="E30" s="250"/>
      <c r="F30" s="296">
        <f t="shared" si="1"/>
        <v>230</v>
      </c>
      <c r="G30" s="296">
        <f t="shared" si="1"/>
        <v>0</v>
      </c>
      <c r="H30" s="296">
        <f t="shared" si="1"/>
        <v>0</v>
      </c>
    </row>
    <row r="31" spans="1:8" s="78" customFormat="1" ht="30" customHeight="1">
      <c r="A31" s="32"/>
      <c r="B31" s="190" t="s">
        <v>53</v>
      </c>
      <c r="C31" s="30" t="s">
        <v>525</v>
      </c>
      <c r="D31" s="31">
        <v>200</v>
      </c>
      <c r="E31" s="31"/>
      <c r="F31" s="97">
        <f t="shared" si="1"/>
        <v>230</v>
      </c>
      <c r="G31" s="97">
        <f t="shared" si="1"/>
        <v>0</v>
      </c>
      <c r="H31" s="97">
        <f t="shared" si="1"/>
        <v>0</v>
      </c>
    </row>
    <row r="32" spans="1:8" s="78" customFormat="1" ht="30" customHeight="1">
      <c r="A32" s="32"/>
      <c r="B32" s="275" t="s">
        <v>54</v>
      </c>
      <c r="C32" s="30" t="s">
        <v>525</v>
      </c>
      <c r="D32" s="30" t="s">
        <v>55</v>
      </c>
      <c r="E32" s="30"/>
      <c r="F32" s="98">
        <f t="shared" si="1"/>
        <v>230</v>
      </c>
      <c r="G32" s="98">
        <f t="shared" si="1"/>
        <v>0</v>
      </c>
      <c r="H32" s="98">
        <f t="shared" si="1"/>
        <v>0</v>
      </c>
    </row>
    <row r="33" spans="1:8" s="78" customFormat="1" ht="45" customHeight="1">
      <c r="A33" s="32"/>
      <c r="B33" s="275" t="s">
        <v>9</v>
      </c>
      <c r="C33" s="30" t="s">
        <v>525</v>
      </c>
      <c r="D33" s="30" t="s">
        <v>55</v>
      </c>
      <c r="E33" s="30" t="s">
        <v>157</v>
      </c>
      <c r="F33" s="98">
        <v>230</v>
      </c>
      <c r="G33" s="98">
        <v>0</v>
      </c>
      <c r="H33" s="98">
        <v>0</v>
      </c>
    </row>
    <row r="34" spans="1:8" ht="45" customHeight="1">
      <c r="A34" s="89">
        <v>2</v>
      </c>
      <c r="B34" s="273" t="s">
        <v>445</v>
      </c>
      <c r="C34" s="90" t="s">
        <v>51</v>
      </c>
      <c r="D34" s="91"/>
      <c r="E34" s="91"/>
      <c r="F34" s="92">
        <f aca="true" t="shared" si="2" ref="F34:H35">F35</f>
        <v>400</v>
      </c>
      <c r="G34" s="92">
        <f t="shared" si="2"/>
        <v>400</v>
      </c>
      <c r="H34" s="92">
        <f t="shared" si="2"/>
        <v>400</v>
      </c>
    </row>
    <row r="35" spans="1:8" ht="15" customHeight="1">
      <c r="A35" s="409"/>
      <c r="B35" s="289" t="s">
        <v>522</v>
      </c>
      <c r="C35" s="146" t="s">
        <v>526</v>
      </c>
      <c r="D35" s="145"/>
      <c r="E35" s="145"/>
      <c r="F35" s="408">
        <f t="shared" si="2"/>
        <v>400</v>
      </c>
      <c r="G35" s="408">
        <f t="shared" si="2"/>
        <v>400</v>
      </c>
      <c r="H35" s="408">
        <f t="shared" si="2"/>
        <v>400</v>
      </c>
    </row>
    <row r="36" spans="1:8" ht="30" customHeight="1">
      <c r="A36" s="93"/>
      <c r="B36" s="274" t="s">
        <v>527</v>
      </c>
      <c r="C36" s="94" t="s">
        <v>528</v>
      </c>
      <c r="D36" s="95"/>
      <c r="E36" s="95"/>
      <c r="F36" s="96">
        <f aca="true" t="shared" si="3" ref="F36:H39">F37</f>
        <v>400</v>
      </c>
      <c r="G36" s="96">
        <f t="shared" si="3"/>
        <v>400</v>
      </c>
      <c r="H36" s="96">
        <f t="shared" si="3"/>
        <v>400</v>
      </c>
    </row>
    <row r="37" spans="1:8" ht="30" customHeight="1">
      <c r="A37" s="254"/>
      <c r="B37" s="295" t="s">
        <v>52</v>
      </c>
      <c r="C37" s="249" t="s">
        <v>529</v>
      </c>
      <c r="D37" s="250"/>
      <c r="E37" s="250"/>
      <c r="F37" s="296">
        <f t="shared" si="3"/>
        <v>400</v>
      </c>
      <c r="G37" s="296">
        <f t="shared" si="3"/>
        <v>400</v>
      </c>
      <c r="H37" s="296">
        <f t="shared" si="3"/>
        <v>400</v>
      </c>
    </row>
    <row r="38" spans="1:8" ht="30" customHeight="1">
      <c r="A38" s="32"/>
      <c r="B38" s="190" t="s">
        <v>53</v>
      </c>
      <c r="C38" s="30" t="s">
        <v>529</v>
      </c>
      <c r="D38" s="31">
        <v>200</v>
      </c>
      <c r="E38" s="31"/>
      <c r="F38" s="97">
        <f t="shared" si="3"/>
        <v>400</v>
      </c>
      <c r="G38" s="97">
        <f t="shared" si="3"/>
        <v>400</v>
      </c>
      <c r="H38" s="97">
        <f t="shared" si="3"/>
        <v>400</v>
      </c>
    </row>
    <row r="39" spans="1:8" ht="30" customHeight="1">
      <c r="A39" s="32"/>
      <c r="B39" s="275" t="s">
        <v>54</v>
      </c>
      <c r="C39" s="30" t="s">
        <v>529</v>
      </c>
      <c r="D39" s="30" t="s">
        <v>55</v>
      </c>
      <c r="E39" s="30"/>
      <c r="F39" s="98">
        <f t="shared" si="3"/>
        <v>400</v>
      </c>
      <c r="G39" s="98">
        <f t="shared" si="3"/>
        <v>400</v>
      </c>
      <c r="H39" s="98">
        <f t="shared" si="3"/>
        <v>400</v>
      </c>
    </row>
    <row r="40" spans="1:8" ht="15" customHeight="1">
      <c r="A40" s="32"/>
      <c r="B40" s="275" t="s">
        <v>56</v>
      </c>
      <c r="C40" s="30" t="s">
        <v>529</v>
      </c>
      <c r="D40" s="30" t="s">
        <v>55</v>
      </c>
      <c r="E40" s="30" t="s">
        <v>57</v>
      </c>
      <c r="F40" s="98">
        <f>260+140</f>
        <v>400</v>
      </c>
      <c r="G40" s="98">
        <f>260+140</f>
        <v>400</v>
      </c>
      <c r="H40" s="98">
        <f>260+140</f>
        <v>400</v>
      </c>
    </row>
    <row r="41" spans="1:8" ht="45" customHeight="1">
      <c r="A41" s="89">
        <v>3</v>
      </c>
      <c r="B41" s="273" t="s">
        <v>350</v>
      </c>
      <c r="C41" s="90" t="s">
        <v>58</v>
      </c>
      <c r="D41" s="91" t="s">
        <v>59</v>
      </c>
      <c r="E41" s="91"/>
      <c r="F41" s="92">
        <f>F42+F56</f>
        <v>2867.6423800000002</v>
      </c>
      <c r="G41" s="92">
        <f>G42+G56</f>
        <v>63570.403360000004</v>
      </c>
      <c r="H41" s="92">
        <f>H42+H56</f>
        <v>0</v>
      </c>
    </row>
    <row r="42" spans="1:8" ht="15" customHeight="1">
      <c r="A42" s="409"/>
      <c r="B42" s="289" t="s">
        <v>602</v>
      </c>
      <c r="C42" s="146" t="s">
        <v>351</v>
      </c>
      <c r="D42" s="145"/>
      <c r="E42" s="145"/>
      <c r="F42" s="408">
        <f>F43</f>
        <v>601.64238</v>
      </c>
      <c r="G42" s="408">
        <f>G43</f>
        <v>61869.428420000004</v>
      </c>
      <c r="H42" s="408">
        <f>H43</f>
        <v>0</v>
      </c>
    </row>
    <row r="43" spans="1:8" ht="30" customHeight="1">
      <c r="A43" s="148"/>
      <c r="B43" s="293" t="s">
        <v>459</v>
      </c>
      <c r="C43" s="140" t="s">
        <v>625</v>
      </c>
      <c r="D43" s="140"/>
      <c r="E43" s="140"/>
      <c r="F43" s="141">
        <f>F44+F48+F52</f>
        <v>601.64238</v>
      </c>
      <c r="G43" s="141">
        <f>G44+G48+G52</f>
        <v>61869.428420000004</v>
      </c>
      <c r="H43" s="141">
        <f>H44+H48+H52</f>
        <v>0</v>
      </c>
    </row>
    <row r="44" spans="1:8" ht="30" customHeight="1">
      <c r="A44" s="254"/>
      <c r="B44" s="299" t="s">
        <v>471</v>
      </c>
      <c r="C44" s="249" t="s">
        <v>626</v>
      </c>
      <c r="D44" s="250"/>
      <c r="E44" s="250"/>
      <c r="F44" s="297">
        <f aca="true" t="shared" si="4" ref="F44:H46">F45</f>
        <v>0</v>
      </c>
      <c r="G44" s="297">
        <f t="shared" si="4"/>
        <v>37105.25811</v>
      </c>
      <c r="H44" s="297">
        <f t="shared" si="4"/>
        <v>0</v>
      </c>
    </row>
    <row r="45" spans="1:8" ht="30" customHeight="1">
      <c r="A45" s="32"/>
      <c r="B45" s="282" t="s">
        <v>60</v>
      </c>
      <c r="C45" s="30" t="s">
        <v>626</v>
      </c>
      <c r="D45" s="31">
        <v>400</v>
      </c>
      <c r="E45" s="31"/>
      <c r="F45" s="98">
        <f t="shared" si="4"/>
        <v>0</v>
      </c>
      <c r="G45" s="98">
        <f t="shared" si="4"/>
        <v>37105.25811</v>
      </c>
      <c r="H45" s="98">
        <f t="shared" si="4"/>
        <v>0</v>
      </c>
    </row>
    <row r="46" spans="1:8" ht="15" customHeight="1">
      <c r="A46" s="32"/>
      <c r="B46" s="275" t="s">
        <v>61</v>
      </c>
      <c r="C46" s="30" t="s">
        <v>626</v>
      </c>
      <c r="D46" s="30" t="s">
        <v>62</v>
      </c>
      <c r="E46" s="30"/>
      <c r="F46" s="97">
        <f t="shared" si="4"/>
        <v>0</v>
      </c>
      <c r="G46" s="97">
        <f t="shared" si="4"/>
        <v>37105.25811</v>
      </c>
      <c r="H46" s="97">
        <f t="shared" si="4"/>
        <v>0</v>
      </c>
    </row>
    <row r="47" spans="1:8" ht="15" customHeight="1">
      <c r="A47" s="32"/>
      <c r="B47" s="275" t="s">
        <v>63</v>
      </c>
      <c r="C47" s="30" t="s">
        <v>626</v>
      </c>
      <c r="D47" s="30" t="s">
        <v>62</v>
      </c>
      <c r="E47" s="30" t="s">
        <v>64</v>
      </c>
      <c r="F47" s="98">
        <v>0</v>
      </c>
      <c r="G47" s="98">
        <v>37105.25811</v>
      </c>
      <c r="H47" s="98">
        <v>0</v>
      </c>
    </row>
    <row r="48" spans="1:8" ht="30" customHeight="1">
      <c r="A48" s="254"/>
      <c r="B48" s="299" t="s">
        <v>472</v>
      </c>
      <c r="C48" s="249" t="s">
        <v>627</v>
      </c>
      <c r="D48" s="250"/>
      <c r="E48" s="250"/>
      <c r="F48" s="297">
        <f aca="true" t="shared" si="5" ref="F48:H50">F49</f>
        <v>0</v>
      </c>
      <c r="G48" s="297">
        <f t="shared" si="5"/>
        <v>24482.52859</v>
      </c>
      <c r="H48" s="297">
        <f t="shared" si="5"/>
        <v>0</v>
      </c>
    </row>
    <row r="49" spans="1:8" ht="30" customHeight="1">
      <c r="A49" s="32"/>
      <c r="B49" s="282" t="s">
        <v>60</v>
      </c>
      <c r="C49" s="30" t="s">
        <v>627</v>
      </c>
      <c r="D49" s="31">
        <v>400</v>
      </c>
      <c r="E49" s="31"/>
      <c r="F49" s="98">
        <f t="shared" si="5"/>
        <v>0</v>
      </c>
      <c r="G49" s="98">
        <f t="shared" si="5"/>
        <v>24482.52859</v>
      </c>
      <c r="H49" s="98">
        <f t="shared" si="5"/>
        <v>0</v>
      </c>
    </row>
    <row r="50" spans="1:8" ht="15" customHeight="1">
      <c r="A50" s="32"/>
      <c r="B50" s="275" t="s">
        <v>61</v>
      </c>
      <c r="C50" s="30" t="s">
        <v>627</v>
      </c>
      <c r="D50" s="30" t="s">
        <v>62</v>
      </c>
      <c r="E50" s="30"/>
      <c r="F50" s="97">
        <f t="shared" si="5"/>
        <v>0</v>
      </c>
      <c r="G50" s="97">
        <f t="shared" si="5"/>
        <v>24482.52859</v>
      </c>
      <c r="H50" s="97">
        <f t="shared" si="5"/>
        <v>0</v>
      </c>
    </row>
    <row r="51" spans="1:8" ht="15" customHeight="1">
      <c r="A51" s="32"/>
      <c r="B51" s="275" t="s">
        <v>63</v>
      </c>
      <c r="C51" s="30" t="s">
        <v>627</v>
      </c>
      <c r="D51" s="30" t="s">
        <v>62</v>
      </c>
      <c r="E51" s="30" t="s">
        <v>64</v>
      </c>
      <c r="F51" s="98">
        <v>0</v>
      </c>
      <c r="G51" s="98">
        <v>24482.52859</v>
      </c>
      <c r="H51" s="98">
        <v>0</v>
      </c>
    </row>
    <row r="52" spans="1:8" ht="30" customHeight="1">
      <c r="A52" s="254"/>
      <c r="B52" s="299" t="s">
        <v>455</v>
      </c>
      <c r="C52" s="249" t="s">
        <v>628</v>
      </c>
      <c r="D52" s="250"/>
      <c r="E52" s="250"/>
      <c r="F52" s="297">
        <f aca="true" t="shared" si="6" ref="F52:H54">F53</f>
        <v>601.64238</v>
      </c>
      <c r="G52" s="297">
        <f t="shared" si="6"/>
        <v>281.6417200000001</v>
      </c>
      <c r="H52" s="297">
        <f t="shared" si="6"/>
        <v>0</v>
      </c>
    </row>
    <row r="53" spans="1:8" ht="30" customHeight="1">
      <c r="A53" s="32"/>
      <c r="B53" s="282" t="s">
        <v>60</v>
      </c>
      <c r="C53" s="30" t="s">
        <v>628</v>
      </c>
      <c r="D53" s="31">
        <v>400</v>
      </c>
      <c r="E53" s="31"/>
      <c r="F53" s="98">
        <f t="shared" si="6"/>
        <v>601.64238</v>
      </c>
      <c r="G53" s="98">
        <f t="shared" si="6"/>
        <v>281.6417200000001</v>
      </c>
      <c r="H53" s="98">
        <f t="shared" si="6"/>
        <v>0</v>
      </c>
    </row>
    <row r="54" spans="1:8" ht="15" customHeight="1">
      <c r="A54" s="32"/>
      <c r="B54" s="275" t="s">
        <v>61</v>
      </c>
      <c r="C54" s="30" t="s">
        <v>628</v>
      </c>
      <c r="D54" s="30" t="s">
        <v>62</v>
      </c>
      <c r="E54" s="30"/>
      <c r="F54" s="97">
        <f t="shared" si="6"/>
        <v>601.64238</v>
      </c>
      <c r="G54" s="97">
        <f t="shared" si="6"/>
        <v>281.6417200000001</v>
      </c>
      <c r="H54" s="97">
        <f t="shared" si="6"/>
        <v>0</v>
      </c>
    </row>
    <row r="55" spans="1:8" ht="15" customHeight="1">
      <c r="A55" s="32"/>
      <c r="B55" s="275" t="s">
        <v>63</v>
      </c>
      <c r="C55" s="30" t="s">
        <v>628</v>
      </c>
      <c r="D55" s="30" t="s">
        <v>62</v>
      </c>
      <c r="E55" s="30" t="s">
        <v>64</v>
      </c>
      <c r="F55" s="98">
        <v>601.64238</v>
      </c>
      <c r="G55" s="98">
        <f>565.02506-283.38334</f>
        <v>281.6417200000001</v>
      </c>
      <c r="H55" s="98">
        <v>0</v>
      </c>
    </row>
    <row r="56" spans="1:8" ht="15" customHeight="1">
      <c r="A56" s="99"/>
      <c r="B56" s="279" t="s">
        <v>522</v>
      </c>
      <c r="C56" s="100" t="s">
        <v>629</v>
      </c>
      <c r="D56" s="100"/>
      <c r="E56" s="100"/>
      <c r="F56" s="102">
        <f>F57+F65+F77+F83</f>
        <v>2266</v>
      </c>
      <c r="G56" s="102">
        <f>G57+G65+G77+G83</f>
        <v>1700.97494</v>
      </c>
      <c r="H56" s="102">
        <f>H57+H65+H77+H83</f>
        <v>0</v>
      </c>
    </row>
    <row r="57" spans="1:8" ht="30" customHeight="1">
      <c r="A57" s="103"/>
      <c r="B57" s="276" t="s">
        <v>630</v>
      </c>
      <c r="C57" s="94" t="s">
        <v>631</v>
      </c>
      <c r="D57" s="94"/>
      <c r="E57" s="94"/>
      <c r="F57" s="96">
        <f>F58</f>
        <v>896</v>
      </c>
      <c r="G57" s="96">
        <f>G58</f>
        <v>896</v>
      </c>
      <c r="H57" s="96">
        <f>H58</f>
        <v>0</v>
      </c>
    </row>
    <row r="58" spans="1:8" ht="30" customHeight="1">
      <c r="A58" s="254"/>
      <c r="B58" s="299" t="s">
        <v>66</v>
      </c>
      <c r="C58" s="249" t="s">
        <v>632</v>
      </c>
      <c r="D58" s="249"/>
      <c r="E58" s="249"/>
      <c r="F58" s="296">
        <f>F59+F62</f>
        <v>896</v>
      </c>
      <c r="G58" s="296">
        <f>G59+G62</f>
        <v>896</v>
      </c>
      <c r="H58" s="296">
        <f>H59+H62</f>
        <v>0</v>
      </c>
    </row>
    <row r="59" spans="1:8" ht="30" customHeight="1">
      <c r="A59" s="32"/>
      <c r="B59" s="282" t="s">
        <v>53</v>
      </c>
      <c r="C59" s="30" t="s">
        <v>632</v>
      </c>
      <c r="D59" s="30" t="s">
        <v>67</v>
      </c>
      <c r="E59" s="30"/>
      <c r="F59" s="97">
        <f aca="true" t="shared" si="7" ref="F59:H60">F60</f>
        <v>896</v>
      </c>
      <c r="G59" s="97">
        <f t="shared" si="7"/>
        <v>896</v>
      </c>
      <c r="H59" s="97">
        <f t="shared" si="7"/>
        <v>0</v>
      </c>
    </row>
    <row r="60" spans="1:8" ht="30" customHeight="1">
      <c r="A60" s="32"/>
      <c r="B60" s="275" t="s">
        <v>54</v>
      </c>
      <c r="C60" s="30" t="s">
        <v>632</v>
      </c>
      <c r="D60" s="30" t="s">
        <v>55</v>
      </c>
      <c r="E60" s="30"/>
      <c r="F60" s="97">
        <f t="shared" si="7"/>
        <v>896</v>
      </c>
      <c r="G60" s="97">
        <f t="shared" si="7"/>
        <v>896</v>
      </c>
      <c r="H60" s="97">
        <f t="shared" si="7"/>
        <v>0</v>
      </c>
    </row>
    <row r="61" spans="1:8" ht="15" customHeight="1">
      <c r="A61" s="32"/>
      <c r="B61" s="275" t="s">
        <v>63</v>
      </c>
      <c r="C61" s="30" t="s">
        <v>632</v>
      </c>
      <c r="D61" s="30" t="s">
        <v>55</v>
      </c>
      <c r="E61" s="30" t="s">
        <v>64</v>
      </c>
      <c r="F61" s="97">
        <v>896</v>
      </c>
      <c r="G61" s="97">
        <v>896</v>
      </c>
      <c r="H61" s="97">
        <v>0</v>
      </c>
    </row>
    <row r="62" spans="1:8" ht="30" customHeight="1" hidden="1">
      <c r="A62" s="32"/>
      <c r="B62" s="281" t="s">
        <v>68</v>
      </c>
      <c r="C62" s="30" t="s">
        <v>632</v>
      </c>
      <c r="D62" s="30" t="s">
        <v>69</v>
      </c>
      <c r="E62" s="30"/>
      <c r="F62" s="97">
        <f aca="true" t="shared" si="8" ref="F62:H63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75" t="s">
        <v>70</v>
      </c>
      <c r="C63" s="30" t="s">
        <v>632</v>
      </c>
      <c r="D63" s="30" t="s">
        <v>71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75" t="s">
        <v>63</v>
      </c>
      <c r="C64" s="30" t="s">
        <v>632</v>
      </c>
      <c r="D64" s="30" t="s">
        <v>71</v>
      </c>
      <c r="E64" s="30" t="s">
        <v>64</v>
      </c>
      <c r="F64" s="97">
        <v>0</v>
      </c>
      <c r="G64" s="97">
        <v>0</v>
      </c>
      <c r="H64" s="97">
        <v>0</v>
      </c>
    </row>
    <row r="65" spans="1:8" ht="30" customHeight="1">
      <c r="A65" s="103"/>
      <c r="B65" s="276" t="s">
        <v>633</v>
      </c>
      <c r="C65" s="94" t="s">
        <v>634</v>
      </c>
      <c r="D65" s="104"/>
      <c r="E65" s="104"/>
      <c r="F65" s="96">
        <f>F66+F73</f>
        <v>1000</v>
      </c>
      <c r="G65" s="96">
        <f>G73+G66</f>
        <v>434.97494</v>
      </c>
      <c r="H65" s="96">
        <f>H73+H66</f>
        <v>0</v>
      </c>
    </row>
    <row r="66" spans="1:8" ht="30" customHeight="1">
      <c r="A66" s="254"/>
      <c r="B66" s="299" t="s">
        <v>72</v>
      </c>
      <c r="C66" s="249" t="s">
        <v>635</v>
      </c>
      <c r="D66" s="250"/>
      <c r="E66" s="250"/>
      <c r="F66" s="297">
        <f>F67+F70</f>
        <v>1000</v>
      </c>
      <c r="G66" s="297">
        <f>G67+G70</f>
        <v>434.97494</v>
      </c>
      <c r="H66" s="297">
        <f>H67+H70</f>
        <v>0</v>
      </c>
    </row>
    <row r="67" spans="1:8" ht="30" customHeight="1" hidden="1">
      <c r="A67" s="32"/>
      <c r="B67" s="282" t="s">
        <v>53</v>
      </c>
      <c r="C67" s="30" t="s">
        <v>635</v>
      </c>
      <c r="D67" s="31">
        <v>200</v>
      </c>
      <c r="E67" s="31"/>
      <c r="F67" s="98">
        <f aca="true" t="shared" si="9" ref="F67:H68">F68</f>
        <v>0</v>
      </c>
      <c r="G67" s="98">
        <f t="shared" si="9"/>
        <v>0</v>
      </c>
      <c r="H67" s="98">
        <f t="shared" si="9"/>
        <v>0</v>
      </c>
    </row>
    <row r="68" spans="1:8" ht="30" customHeight="1" hidden="1">
      <c r="A68" s="32"/>
      <c r="B68" s="275" t="s">
        <v>54</v>
      </c>
      <c r="C68" s="30" t="s">
        <v>635</v>
      </c>
      <c r="D68" s="30" t="s">
        <v>55</v>
      </c>
      <c r="E68" s="30"/>
      <c r="F68" s="97">
        <f t="shared" si="9"/>
        <v>0</v>
      </c>
      <c r="G68" s="97">
        <f t="shared" si="9"/>
        <v>0</v>
      </c>
      <c r="H68" s="97">
        <f t="shared" si="9"/>
        <v>0</v>
      </c>
    </row>
    <row r="69" spans="1:8" ht="15" customHeight="1" hidden="1">
      <c r="A69" s="32"/>
      <c r="B69" s="275" t="s">
        <v>63</v>
      </c>
      <c r="C69" s="30" t="s">
        <v>635</v>
      </c>
      <c r="D69" s="30" t="s">
        <v>55</v>
      </c>
      <c r="E69" s="30" t="s">
        <v>64</v>
      </c>
      <c r="F69" s="98">
        <f>1000-1000</f>
        <v>0</v>
      </c>
      <c r="G69" s="98">
        <f>434.97494-434.97494</f>
        <v>0</v>
      </c>
      <c r="H69" s="98">
        <v>0</v>
      </c>
    </row>
    <row r="70" spans="1:8" ht="30" customHeight="1">
      <c r="A70" s="32"/>
      <c r="B70" s="282" t="s">
        <v>60</v>
      </c>
      <c r="C70" s="30" t="s">
        <v>635</v>
      </c>
      <c r="D70" s="31">
        <v>400</v>
      </c>
      <c r="E70" s="30"/>
      <c r="F70" s="98">
        <f aca="true" t="shared" si="10" ref="F70:H71">F71</f>
        <v>1000</v>
      </c>
      <c r="G70" s="98">
        <f t="shared" si="10"/>
        <v>434.97494</v>
      </c>
      <c r="H70" s="98">
        <f t="shared" si="10"/>
        <v>0</v>
      </c>
    </row>
    <row r="71" spans="1:8" ht="15" customHeight="1">
      <c r="A71" s="32"/>
      <c r="B71" s="275" t="s">
        <v>61</v>
      </c>
      <c r="C71" s="30" t="s">
        <v>635</v>
      </c>
      <c r="D71" s="30" t="s">
        <v>62</v>
      </c>
      <c r="E71" s="30"/>
      <c r="F71" s="98">
        <f t="shared" si="10"/>
        <v>1000</v>
      </c>
      <c r="G71" s="98">
        <f t="shared" si="10"/>
        <v>434.97494</v>
      </c>
      <c r="H71" s="98">
        <f t="shared" si="10"/>
        <v>0</v>
      </c>
    </row>
    <row r="72" spans="1:8" ht="15" customHeight="1">
      <c r="A72" s="32"/>
      <c r="B72" s="275" t="s">
        <v>63</v>
      </c>
      <c r="C72" s="30" t="s">
        <v>635</v>
      </c>
      <c r="D72" s="30" t="s">
        <v>62</v>
      </c>
      <c r="E72" s="30" t="s">
        <v>64</v>
      </c>
      <c r="F72" s="98">
        <v>1000</v>
      </c>
      <c r="G72" s="98">
        <v>434.97494</v>
      </c>
      <c r="H72" s="98">
        <v>0</v>
      </c>
    </row>
    <row r="73" spans="1:8" ht="30" customHeight="1" hidden="1">
      <c r="A73" s="254"/>
      <c r="B73" s="299" t="s">
        <v>426</v>
      </c>
      <c r="C73" s="249" t="s">
        <v>636</v>
      </c>
      <c r="D73" s="250"/>
      <c r="E73" s="250"/>
      <c r="F73" s="297">
        <f aca="true" t="shared" si="11" ref="F73:H75">F74</f>
        <v>0</v>
      </c>
      <c r="G73" s="297">
        <f t="shared" si="11"/>
        <v>0</v>
      </c>
      <c r="H73" s="297">
        <f t="shared" si="11"/>
        <v>0</v>
      </c>
    </row>
    <row r="74" spans="1:8" ht="30" customHeight="1" hidden="1">
      <c r="A74" s="32"/>
      <c r="B74" s="282" t="s">
        <v>53</v>
      </c>
      <c r="C74" s="30" t="s">
        <v>636</v>
      </c>
      <c r="D74" s="31">
        <v>200</v>
      </c>
      <c r="E74" s="31"/>
      <c r="F74" s="98">
        <f t="shared" si="11"/>
        <v>0</v>
      </c>
      <c r="G74" s="98">
        <f t="shared" si="11"/>
        <v>0</v>
      </c>
      <c r="H74" s="98">
        <f t="shared" si="11"/>
        <v>0</v>
      </c>
    </row>
    <row r="75" spans="1:8" ht="30" customHeight="1" hidden="1">
      <c r="A75" s="32"/>
      <c r="B75" s="275" t="s">
        <v>54</v>
      </c>
      <c r="C75" s="30" t="s">
        <v>636</v>
      </c>
      <c r="D75" s="30" t="s">
        <v>55</v>
      </c>
      <c r="E75" s="30"/>
      <c r="F75" s="97">
        <f t="shared" si="11"/>
        <v>0</v>
      </c>
      <c r="G75" s="97">
        <f t="shared" si="11"/>
        <v>0</v>
      </c>
      <c r="H75" s="97">
        <f t="shared" si="11"/>
        <v>0</v>
      </c>
    </row>
    <row r="76" spans="1:8" ht="15" customHeight="1" hidden="1">
      <c r="A76" s="32"/>
      <c r="B76" s="275" t="s">
        <v>63</v>
      </c>
      <c r="C76" s="30" t="s">
        <v>636</v>
      </c>
      <c r="D76" s="30" t="s">
        <v>55</v>
      </c>
      <c r="E76" s="30" t="s">
        <v>64</v>
      </c>
      <c r="F76" s="98">
        <v>0</v>
      </c>
      <c r="G76" s="98">
        <v>0</v>
      </c>
      <c r="H76" s="98">
        <v>0</v>
      </c>
    </row>
    <row r="77" spans="1:8" ht="30" customHeight="1">
      <c r="A77" s="103"/>
      <c r="B77" s="276" t="s">
        <v>637</v>
      </c>
      <c r="C77" s="94" t="s">
        <v>638</v>
      </c>
      <c r="D77" s="94"/>
      <c r="E77" s="94"/>
      <c r="F77" s="108">
        <f aca="true" t="shared" si="12" ref="F77:H79">F78</f>
        <v>20</v>
      </c>
      <c r="G77" s="108">
        <f t="shared" si="12"/>
        <v>20</v>
      </c>
      <c r="H77" s="108">
        <f t="shared" si="12"/>
        <v>0</v>
      </c>
    </row>
    <row r="78" spans="1:8" ht="15" customHeight="1">
      <c r="A78" s="254"/>
      <c r="B78" s="299" t="s">
        <v>134</v>
      </c>
      <c r="C78" s="249" t="s">
        <v>639</v>
      </c>
      <c r="D78" s="249"/>
      <c r="E78" s="249"/>
      <c r="F78" s="297">
        <f t="shared" si="12"/>
        <v>20</v>
      </c>
      <c r="G78" s="297">
        <f t="shared" si="12"/>
        <v>20</v>
      </c>
      <c r="H78" s="297">
        <f t="shared" si="12"/>
        <v>0</v>
      </c>
    </row>
    <row r="79" spans="1:8" ht="30" customHeight="1">
      <c r="A79" s="32"/>
      <c r="B79" s="282" t="s">
        <v>53</v>
      </c>
      <c r="C79" s="30" t="s">
        <v>639</v>
      </c>
      <c r="D79" s="30" t="s">
        <v>67</v>
      </c>
      <c r="E79" s="30"/>
      <c r="F79" s="98">
        <f t="shared" si="12"/>
        <v>20</v>
      </c>
      <c r="G79" s="98">
        <f t="shared" si="12"/>
        <v>20</v>
      </c>
      <c r="H79" s="98">
        <f t="shared" si="12"/>
        <v>0</v>
      </c>
    </row>
    <row r="80" spans="1:8" ht="30" customHeight="1">
      <c r="A80" s="32"/>
      <c r="B80" s="275" t="s">
        <v>54</v>
      </c>
      <c r="C80" s="30" t="s">
        <v>639</v>
      </c>
      <c r="D80" s="30" t="s">
        <v>55</v>
      </c>
      <c r="E80" s="30"/>
      <c r="F80" s="98">
        <f>F81+F82</f>
        <v>20</v>
      </c>
      <c r="G80" s="98">
        <f>G81+G82</f>
        <v>20</v>
      </c>
      <c r="H80" s="98">
        <f>H81+H82</f>
        <v>0</v>
      </c>
    </row>
    <row r="81" spans="1:8" ht="15" customHeight="1">
      <c r="A81" s="32"/>
      <c r="B81" s="275" t="s">
        <v>130</v>
      </c>
      <c r="C81" s="30" t="s">
        <v>639</v>
      </c>
      <c r="D81" s="30" t="s">
        <v>55</v>
      </c>
      <c r="E81" s="30" t="s">
        <v>131</v>
      </c>
      <c r="F81" s="98">
        <v>20</v>
      </c>
      <c r="G81" s="98">
        <v>20</v>
      </c>
      <c r="H81" s="98">
        <v>0</v>
      </c>
    </row>
    <row r="82" spans="1:8" ht="15" customHeight="1" hidden="1">
      <c r="A82" s="32"/>
      <c r="B82" s="275" t="s">
        <v>63</v>
      </c>
      <c r="C82" s="30" t="s">
        <v>639</v>
      </c>
      <c r="D82" s="30" t="s">
        <v>55</v>
      </c>
      <c r="E82" s="30" t="s">
        <v>64</v>
      </c>
      <c r="F82" s="98">
        <v>0</v>
      </c>
      <c r="G82" s="98">
        <v>0</v>
      </c>
      <c r="H82" s="98">
        <v>0</v>
      </c>
    </row>
    <row r="83" spans="1:8" ht="30" customHeight="1">
      <c r="A83" s="103"/>
      <c r="B83" s="276" t="s">
        <v>640</v>
      </c>
      <c r="C83" s="94" t="s">
        <v>641</v>
      </c>
      <c r="D83" s="94"/>
      <c r="E83" s="94"/>
      <c r="F83" s="108">
        <f>F84</f>
        <v>350</v>
      </c>
      <c r="G83" s="108">
        <f aca="true" t="shared" si="13" ref="G83:H86">G84</f>
        <v>350</v>
      </c>
      <c r="H83" s="108">
        <f t="shared" si="13"/>
        <v>0</v>
      </c>
    </row>
    <row r="84" spans="1:8" ht="30" customHeight="1">
      <c r="A84" s="254"/>
      <c r="B84" s="299" t="s">
        <v>129</v>
      </c>
      <c r="C84" s="249" t="s">
        <v>642</v>
      </c>
      <c r="D84" s="249"/>
      <c r="E84" s="249"/>
      <c r="F84" s="297">
        <f>F85</f>
        <v>350</v>
      </c>
      <c r="G84" s="297">
        <f t="shared" si="13"/>
        <v>350</v>
      </c>
      <c r="H84" s="297">
        <f t="shared" si="13"/>
        <v>0</v>
      </c>
    </row>
    <row r="85" spans="1:8" ht="30" customHeight="1">
      <c r="A85" s="32"/>
      <c r="B85" s="282" t="s">
        <v>53</v>
      </c>
      <c r="C85" s="30" t="s">
        <v>642</v>
      </c>
      <c r="D85" s="30" t="s">
        <v>67</v>
      </c>
      <c r="E85" s="30"/>
      <c r="F85" s="98">
        <f>F86</f>
        <v>350</v>
      </c>
      <c r="G85" s="98">
        <f t="shared" si="13"/>
        <v>350</v>
      </c>
      <c r="H85" s="98">
        <f t="shared" si="13"/>
        <v>0</v>
      </c>
    </row>
    <row r="86" spans="1:8" ht="30" customHeight="1">
      <c r="A86" s="32"/>
      <c r="B86" s="275" t="s">
        <v>54</v>
      </c>
      <c r="C86" s="30" t="s">
        <v>642</v>
      </c>
      <c r="D86" s="30" t="s">
        <v>55</v>
      </c>
      <c r="E86" s="30"/>
      <c r="F86" s="98">
        <f>F87</f>
        <v>350</v>
      </c>
      <c r="G86" s="98">
        <f t="shared" si="13"/>
        <v>350</v>
      </c>
      <c r="H86" s="98">
        <f t="shared" si="13"/>
        <v>0</v>
      </c>
    </row>
    <row r="87" spans="1:8" ht="15" customHeight="1">
      <c r="A87" s="32"/>
      <c r="B87" s="275" t="s">
        <v>130</v>
      </c>
      <c r="C87" s="30" t="s">
        <v>642</v>
      </c>
      <c r="D87" s="30" t="s">
        <v>55</v>
      </c>
      <c r="E87" s="30" t="s">
        <v>131</v>
      </c>
      <c r="F87" s="98">
        <v>350</v>
      </c>
      <c r="G87" s="98">
        <v>350</v>
      </c>
      <c r="H87" s="98">
        <v>0</v>
      </c>
    </row>
    <row r="88" spans="1:8" ht="45" customHeight="1">
      <c r="A88" s="89">
        <v>4</v>
      </c>
      <c r="B88" s="283" t="s">
        <v>344</v>
      </c>
      <c r="C88" s="90" t="s">
        <v>73</v>
      </c>
      <c r="D88" s="105"/>
      <c r="E88" s="105"/>
      <c r="F88" s="92">
        <f aca="true" t="shared" si="14" ref="F88:H89">F89</f>
        <v>20985.001</v>
      </c>
      <c r="G88" s="92">
        <f t="shared" si="14"/>
        <v>13000</v>
      </c>
      <c r="H88" s="92">
        <f t="shared" si="14"/>
        <v>0</v>
      </c>
    </row>
    <row r="89" spans="1:8" ht="15" customHeight="1">
      <c r="A89" s="409"/>
      <c r="B89" s="317" t="s">
        <v>522</v>
      </c>
      <c r="C89" s="146" t="s">
        <v>530</v>
      </c>
      <c r="D89" s="146"/>
      <c r="E89" s="146"/>
      <c r="F89" s="408">
        <f t="shared" si="14"/>
        <v>20985.001</v>
      </c>
      <c r="G89" s="408">
        <f t="shared" si="14"/>
        <v>13000</v>
      </c>
      <c r="H89" s="408">
        <f t="shared" si="14"/>
        <v>0</v>
      </c>
    </row>
    <row r="90" spans="1:8" ht="30" customHeight="1">
      <c r="A90" s="103"/>
      <c r="B90" s="284" t="s">
        <v>531</v>
      </c>
      <c r="C90" s="94" t="s">
        <v>532</v>
      </c>
      <c r="D90" s="94"/>
      <c r="E90" s="94"/>
      <c r="F90" s="96">
        <f>F91+F104</f>
        <v>20985.001</v>
      </c>
      <c r="G90" s="96">
        <f>G91+G104</f>
        <v>13000</v>
      </c>
      <c r="H90" s="96">
        <f>H91+H104</f>
        <v>0</v>
      </c>
    </row>
    <row r="91" spans="1:8" ht="30" customHeight="1">
      <c r="A91" s="254"/>
      <c r="B91" s="295" t="s">
        <v>74</v>
      </c>
      <c r="C91" s="249" t="s">
        <v>533</v>
      </c>
      <c r="D91" s="249"/>
      <c r="E91" s="249"/>
      <c r="F91" s="297">
        <f>F92+F95+F98+F102</f>
        <v>15216.201000000001</v>
      </c>
      <c r="G91" s="297">
        <f>G92+G95+G98+G102</f>
        <v>13000</v>
      </c>
      <c r="H91" s="297">
        <f>H92+H95+H98+H102</f>
        <v>0</v>
      </c>
    </row>
    <row r="92" spans="1:8" ht="60" customHeight="1">
      <c r="A92" s="32"/>
      <c r="B92" s="285" t="s">
        <v>76</v>
      </c>
      <c r="C92" s="30" t="s">
        <v>533</v>
      </c>
      <c r="D92" s="30" t="s">
        <v>77</v>
      </c>
      <c r="E92" s="30"/>
      <c r="F92" s="98">
        <f aca="true" t="shared" si="15" ref="F92:H93">F93</f>
        <v>12266.941</v>
      </c>
      <c r="G92" s="98">
        <f t="shared" si="15"/>
        <v>12766.661</v>
      </c>
      <c r="H92" s="98">
        <f t="shared" si="15"/>
        <v>0</v>
      </c>
    </row>
    <row r="93" spans="1:8" ht="15" customHeight="1">
      <c r="A93" s="29"/>
      <c r="B93" s="275" t="s">
        <v>78</v>
      </c>
      <c r="C93" s="30" t="s">
        <v>533</v>
      </c>
      <c r="D93" s="31">
        <v>110</v>
      </c>
      <c r="E93" s="31"/>
      <c r="F93" s="97">
        <f t="shared" si="15"/>
        <v>12266.941</v>
      </c>
      <c r="G93" s="97">
        <f t="shared" si="15"/>
        <v>12766.661</v>
      </c>
      <c r="H93" s="97">
        <f t="shared" si="15"/>
        <v>0</v>
      </c>
    </row>
    <row r="94" spans="1:8" ht="15" customHeight="1">
      <c r="A94" s="32"/>
      <c r="B94" s="275" t="s">
        <v>79</v>
      </c>
      <c r="C94" s="30" t="s">
        <v>533</v>
      </c>
      <c r="D94" s="31">
        <v>110</v>
      </c>
      <c r="E94" s="30" t="s">
        <v>80</v>
      </c>
      <c r="F94" s="97">
        <f>9398.572+30+2838.369</f>
        <v>12266.941</v>
      </c>
      <c r="G94" s="97">
        <f>9805.423+2961.238</f>
        <v>12766.661</v>
      </c>
      <c r="H94" s="97">
        <v>0</v>
      </c>
    </row>
    <row r="95" spans="1:8" ht="30" customHeight="1">
      <c r="A95" s="32"/>
      <c r="B95" s="190" t="s">
        <v>53</v>
      </c>
      <c r="C95" s="30" t="s">
        <v>533</v>
      </c>
      <c r="D95" s="31">
        <v>200</v>
      </c>
      <c r="E95" s="30"/>
      <c r="F95" s="97">
        <f aca="true" t="shared" si="16" ref="F95:H96">F96</f>
        <v>2806.26</v>
      </c>
      <c r="G95" s="97">
        <f t="shared" si="16"/>
        <v>90.339</v>
      </c>
      <c r="H95" s="97">
        <f t="shared" si="16"/>
        <v>0</v>
      </c>
    </row>
    <row r="96" spans="1:8" ht="30" customHeight="1">
      <c r="A96" s="32"/>
      <c r="B96" s="275" t="s">
        <v>54</v>
      </c>
      <c r="C96" s="30" t="s">
        <v>533</v>
      </c>
      <c r="D96" s="30" t="s">
        <v>55</v>
      </c>
      <c r="E96" s="30"/>
      <c r="F96" s="98">
        <f t="shared" si="16"/>
        <v>2806.26</v>
      </c>
      <c r="G96" s="98">
        <f t="shared" si="16"/>
        <v>90.339</v>
      </c>
      <c r="H96" s="98">
        <f t="shared" si="16"/>
        <v>0</v>
      </c>
    </row>
    <row r="97" spans="1:8" ht="15" customHeight="1">
      <c r="A97" s="32"/>
      <c r="B97" s="275" t="s">
        <v>79</v>
      </c>
      <c r="C97" s="30" t="s">
        <v>533</v>
      </c>
      <c r="D97" s="30" t="s">
        <v>55</v>
      </c>
      <c r="E97" s="30" t="s">
        <v>80</v>
      </c>
      <c r="F97" s="98">
        <v>2806.26</v>
      </c>
      <c r="G97" s="98">
        <v>90.339</v>
      </c>
      <c r="H97" s="98">
        <v>0</v>
      </c>
    </row>
    <row r="98" spans="1:8" ht="30" customHeight="1" hidden="1">
      <c r="A98" s="32"/>
      <c r="B98" s="286" t="s">
        <v>60</v>
      </c>
      <c r="C98" s="30" t="s">
        <v>75</v>
      </c>
      <c r="D98" s="30" t="s">
        <v>65</v>
      </c>
      <c r="E98" s="30"/>
      <c r="F98" s="98">
        <f aca="true" t="shared" si="17" ref="F98:H99">F99</f>
        <v>0</v>
      </c>
      <c r="G98" s="98">
        <f t="shared" si="17"/>
        <v>0</v>
      </c>
      <c r="H98" s="98">
        <f t="shared" si="17"/>
        <v>0</v>
      </c>
    </row>
    <row r="99" spans="1:8" ht="15" customHeight="1" hidden="1">
      <c r="A99" s="32"/>
      <c r="B99" s="275" t="s">
        <v>61</v>
      </c>
      <c r="C99" s="30" t="s">
        <v>75</v>
      </c>
      <c r="D99" s="30" t="s">
        <v>62</v>
      </c>
      <c r="E99" s="30"/>
      <c r="F99" s="98">
        <f t="shared" si="17"/>
        <v>0</v>
      </c>
      <c r="G99" s="98">
        <f t="shared" si="17"/>
        <v>0</v>
      </c>
      <c r="H99" s="98">
        <f t="shared" si="17"/>
        <v>0</v>
      </c>
    </row>
    <row r="100" spans="1:8" ht="15" customHeight="1" hidden="1">
      <c r="A100" s="32"/>
      <c r="B100" s="275" t="s">
        <v>79</v>
      </c>
      <c r="C100" s="30" t="s">
        <v>75</v>
      </c>
      <c r="D100" s="30" t="s">
        <v>62</v>
      </c>
      <c r="E100" s="30" t="s">
        <v>80</v>
      </c>
      <c r="F100" s="98">
        <v>0</v>
      </c>
      <c r="G100" s="98">
        <v>0</v>
      </c>
      <c r="H100" s="98">
        <v>0</v>
      </c>
    </row>
    <row r="101" spans="1:8" ht="15" customHeight="1">
      <c r="A101" s="32"/>
      <c r="B101" s="275" t="s">
        <v>81</v>
      </c>
      <c r="C101" s="30" t="s">
        <v>533</v>
      </c>
      <c r="D101" s="30" t="s">
        <v>82</v>
      </c>
      <c r="E101" s="30"/>
      <c r="F101" s="98">
        <f aca="true" t="shared" si="18" ref="F101:H106">F102</f>
        <v>143</v>
      </c>
      <c r="G101" s="98">
        <f t="shared" si="18"/>
        <v>143</v>
      </c>
      <c r="H101" s="98">
        <f t="shared" si="18"/>
        <v>0</v>
      </c>
    </row>
    <row r="102" spans="1:8" ht="15" customHeight="1">
      <c r="A102" s="32"/>
      <c r="B102" s="275" t="s">
        <v>83</v>
      </c>
      <c r="C102" s="30" t="s">
        <v>533</v>
      </c>
      <c r="D102" s="30" t="s">
        <v>84</v>
      </c>
      <c r="E102" s="30"/>
      <c r="F102" s="97">
        <f t="shared" si="18"/>
        <v>143</v>
      </c>
      <c r="G102" s="97">
        <f t="shared" si="18"/>
        <v>143</v>
      </c>
      <c r="H102" s="97">
        <f t="shared" si="18"/>
        <v>0</v>
      </c>
    </row>
    <row r="103" spans="1:8" s="79" customFormat="1" ht="15" customHeight="1">
      <c r="A103" s="32"/>
      <c r="B103" s="275" t="s">
        <v>79</v>
      </c>
      <c r="C103" s="30" t="s">
        <v>533</v>
      </c>
      <c r="D103" s="30" t="s">
        <v>84</v>
      </c>
      <c r="E103" s="30" t="s">
        <v>80</v>
      </c>
      <c r="F103" s="98">
        <f>3+3+3+134</f>
        <v>143</v>
      </c>
      <c r="G103" s="98">
        <v>143</v>
      </c>
      <c r="H103" s="98">
        <v>0</v>
      </c>
    </row>
    <row r="104" spans="1:8" s="79" customFormat="1" ht="60" customHeight="1">
      <c r="A104" s="254"/>
      <c r="B104" s="266" t="s">
        <v>454</v>
      </c>
      <c r="C104" s="249" t="s">
        <v>534</v>
      </c>
      <c r="D104" s="249"/>
      <c r="E104" s="249"/>
      <c r="F104" s="297">
        <f t="shared" si="18"/>
        <v>5768.8</v>
      </c>
      <c r="G104" s="297">
        <f t="shared" si="18"/>
        <v>0</v>
      </c>
      <c r="H104" s="297">
        <f t="shared" si="18"/>
        <v>0</v>
      </c>
    </row>
    <row r="105" spans="1:8" s="79" customFormat="1" ht="60" customHeight="1">
      <c r="A105" s="32"/>
      <c r="B105" s="285" t="s">
        <v>76</v>
      </c>
      <c r="C105" s="30" t="s">
        <v>534</v>
      </c>
      <c r="D105" s="30" t="s">
        <v>77</v>
      </c>
      <c r="E105" s="30"/>
      <c r="F105" s="98">
        <f t="shared" si="18"/>
        <v>5768.8</v>
      </c>
      <c r="G105" s="98">
        <f t="shared" si="18"/>
        <v>0</v>
      </c>
      <c r="H105" s="98">
        <f t="shared" si="18"/>
        <v>0</v>
      </c>
    </row>
    <row r="106" spans="1:8" s="79" customFormat="1" ht="15" customHeight="1">
      <c r="A106" s="32"/>
      <c r="B106" s="275" t="s">
        <v>78</v>
      </c>
      <c r="C106" s="30" t="s">
        <v>534</v>
      </c>
      <c r="D106" s="30" t="s">
        <v>85</v>
      </c>
      <c r="E106" s="30"/>
      <c r="F106" s="98">
        <f t="shared" si="18"/>
        <v>5768.8</v>
      </c>
      <c r="G106" s="98">
        <f t="shared" si="18"/>
        <v>0</v>
      </c>
      <c r="H106" s="98">
        <f t="shared" si="18"/>
        <v>0</v>
      </c>
    </row>
    <row r="107" spans="1:8" s="79" customFormat="1" ht="15" customHeight="1">
      <c r="A107" s="32"/>
      <c r="B107" s="275" t="s">
        <v>79</v>
      </c>
      <c r="C107" s="30" t="s">
        <v>534</v>
      </c>
      <c r="D107" s="30" t="s">
        <v>85</v>
      </c>
      <c r="E107" s="30" t="s">
        <v>80</v>
      </c>
      <c r="F107" s="98">
        <f>2884.4+2884.4</f>
        <v>5768.8</v>
      </c>
      <c r="G107" s="98">
        <v>0</v>
      </c>
      <c r="H107" s="98">
        <v>0</v>
      </c>
    </row>
    <row r="108" spans="1:8" s="80" customFormat="1" ht="45" customHeight="1">
      <c r="A108" s="89">
        <v>5</v>
      </c>
      <c r="B108" s="283" t="s">
        <v>355</v>
      </c>
      <c r="C108" s="90" t="s">
        <v>86</v>
      </c>
      <c r="D108" s="106"/>
      <c r="E108" s="106"/>
      <c r="F108" s="92">
        <f>F109</f>
        <v>1710</v>
      </c>
      <c r="G108" s="92">
        <f>G109</f>
        <v>1310</v>
      </c>
      <c r="H108" s="92">
        <f>H109</f>
        <v>0</v>
      </c>
    </row>
    <row r="109" spans="1:8" s="80" customFormat="1" ht="15" customHeight="1">
      <c r="A109" s="409"/>
      <c r="B109" s="317" t="s">
        <v>522</v>
      </c>
      <c r="C109" s="146" t="s">
        <v>535</v>
      </c>
      <c r="D109" s="410"/>
      <c r="E109" s="410"/>
      <c r="F109" s="408">
        <f>F110+F116++F121</f>
        <v>1710</v>
      </c>
      <c r="G109" s="408">
        <f>G110+G116++G121</f>
        <v>1310</v>
      </c>
      <c r="H109" s="408">
        <f>H110+H116++H121</f>
        <v>0</v>
      </c>
    </row>
    <row r="110" spans="1:8" ht="45" customHeight="1">
      <c r="A110" s="103"/>
      <c r="B110" s="284" t="s">
        <v>536</v>
      </c>
      <c r="C110" s="94" t="s">
        <v>537</v>
      </c>
      <c r="D110" s="94"/>
      <c r="E110" s="94"/>
      <c r="F110" s="108">
        <f aca="true" t="shared" si="19" ref="F110:H112">F111</f>
        <v>200</v>
      </c>
      <c r="G110" s="108">
        <f t="shared" si="19"/>
        <v>200</v>
      </c>
      <c r="H110" s="108">
        <f t="shared" si="19"/>
        <v>0</v>
      </c>
    </row>
    <row r="111" spans="1:8" ht="30" customHeight="1">
      <c r="A111" s="254"/>
      <c r="B111" s="295" t="s">
        <v>91</v>
      </c>
      <c r="C111" s="249" t="s">
        <v>538</v>
      </c>
      <c r="D111" s="249"/>
      <c r="E111" s="249"/>
      <c r="F111" s="297">
        <f>F112</f>
        <v>200</v>
      </c>
      <c r="G111" s="297">
        <f t="shared" si="19"/>
        <v>200</v>
      </c>
      <c r="H111" s="297">
        <f t="shared" si="19"/>
        <v>0</v>
      </c>
    </row>
    <row r="112" spans="1:8" ht="30" customHeight="1">
      <c r="A112" s="32"/>
      <c r="B112" s="190" t="s">
        <v>53</v>
      </c>
      <c r="C112" s="30" t="s">
        <v>538</v>
      </c>
      <c r="D112" s="30" t="s">
        <v>67</v>
      </c>
      <c r="E112" s="30"/>
      <c r="F112" s="98">
        <f t="shared" si="19"/>
        <v>200</v>
      </c>
      <c r="G112" s="98">
        <f t="shared" si="19"/>
        <v>200</v>
      </c>
      <c r="H112" s="98">
        <f t="shared" si="19"/>
        <v>0</v>
      </c>
    </row>
    <row r="113" spans="1:8" ht="30" customHeight="1">
      <c r="A113" s="32"/>
      <c r="B113" s="275" t="s">
        <v>54</v>
      </c>
      <c r="C113" s="30" t="s">
        <v>538</v>
      </c>
      <c r="D113" s="30" t="s">
        <v>55</v>
      </c>
      <c r="E113" s="30"/>
      <c r="F113" s="98">
        <f>F114+F115</f>
        <v>200</v>
      </c>
      <c r="G113" s="98">
        <f>G114+G115</f>
        <v>200</v>
      </c>
      <c r="H113" s="98">
        <f>H114+H115</f>
        <v>0</v>
      </c>
    </row>
    <row r="114" spans="1:8" ht="15" customHeight="1" hidden="1">
      <c r="A114" s="32"/>
      <c r="B114" s="275" t="s">
        <v>450</v>
      </c>
      <c r="C114" s="30" t="s">
        <v>92</v>
      </c>
      <c r="D114" s="30" t="s">
        <v>55</v>
      </c>
      <c r="E114" s="30" t="s">
        <v>93</v>
      </c>
      <c r="F114" s="98">
        <v>0</v>
      </c>
      <c r="G114" s="98">
        <v>0</v>
      </c>
      <c r="H114" s="98">
        <v>0</v>
      </c>
    </row>
    <row r="115" spans="1:8" ht="30" customHeight="1">
      <c r="A115" s="32"/>
      <c r="B115" s="275" t="s">
        <v>451</v>
      </c>
      <c r="C115" s="30" t="s">
        <v>538</v>
      </c>
      <c r="D115" s="30" t="s">
        <v>55</v>
      </c>
      <c r="E115" s="30" t="s">
        <v>452</v>
      </c>
      <c r="F115" s="98">
        <f>100+100</f>
        <v>200</v>
      </c>
      <c r="G115" s="98">
        <f>100+100</f>
        <v>200</v>
      </c>
      <c r="H115" s="98">
        <v>0</v>
      </c>
    </row>
    <row r="116" spans="1:8" ht="30" customHeight="1">
      <c r="A116" s="103"/>
      <c r="B116" s="284" t="s">
        <v>539</v>
      </c>
      <c r="C116" s="94" t="s">
        <v>540</v>
      </c>
      <c r="D116" s="94"/>
      <c r="E116" s="94"/>
      <c r="F116" s="108">
        <f aca="true" t="shared" si="20" ref="F116:H119">F117</f>
        <v>810</v>
      </c>
      <c r="G116" s="108">
        <f t="shared" si="20"/>
        <v>410</v>
      </c>
      <c r="H116" s="108">
        <f t="shared" si="20"/>
        <v>0</v>
      </c>
    </row>
    <row r="117" spans="1:8" ht="15" customHeight="1">
      <c r="A117" s="259"/>
      <c r="B117" s="295" t="s">
        <v>94</v>
      </c>
      <c r="C117" s="249" t="s">
        <v>541</v>
      </c>
      <c r="D117" s="300"/>
      <c r="E117" s="300"/>
      <c r="F117" s="297">
        <f t="shared" si="20"/>
        <v>810</v>
      </c>
      <c r="G117" s="297">
        <f t="shared" si="20"/>
        <v>410</v>
      </c>
      <c r="H117" s="297">
        <f t="shared" si="20"/>
        <v>0</v>
      </c>
    </row>
    <row r="118" spans="1:8" ht="30" customHeight="1">
      <c r="A118" s="109"/>
      <c r="B118" s="190" t="s">
        <v>53</v>
      </c>
      <c r="C118" s="30" t="s">
        <v>541</v>
      </c>
      <c r="D118" s="110">
        <v>200</v>
      </c>
      <c r="E118" s="110"/>
      <c r="F118" s="98">
        <f t="shared" si="20"/>
        <v>810</v>
      </c>
      <c r="G118" s="98">
        <f t="shared" si="20"/>
        <v>410</v>
      </c>
      <c r="H118" s="98">
        <f t="shared" si="20"/>
        <v>0</v>
      </c>
    </row>
    <row r="119" spans="1:8" s="80" customFormat="1" ht="30" customHeight="1">
      <c r="A119" s="111"/>
      <c r="B119" s="275" t="s">
        <v>54</v>
      </c>
      <c r="C119" s="30" t="s">
        <v>541</v>
      </c>
      <c r="D119" s="30" t="s">
        <v>55</v>
      </c>
      <c r="E119" s="112"/>
      <c r="F119" s="98">
        <f t="shared" si="20"/>
        <v>810</v>
      </c>
      <c r="G119" s="98">
        <f t="shared" si="20"/>
        <v>410</v>
      </c>
      <c r="H119" s="98">
        <f t="shared" si="20"/>
        <v>0</v>
      </c>
    </row>
    <row r="120" spans="1:8" ht="30" customHeight="1">
      <c r="A120" s="32"/>
      <c r="B120" s="275" t="s">
        <v>451</v>
      </c>
      <c r="C120" s="30" t="s">
        <v>541</v>
      </c>
      <c r="D120" s="30" t="s">
        <v>55</v>
      </c>
      <c r="E120" s="30" t="s">
        <v>452</v>
      </c>
      <c r="F120" s="98">
        <f>10+200+500+100</f>
        <v>810</v>
      </c>
      <c r="G120" s="98">
        <f>10+200+100+100</f>
        <v>410</v>
      </c>
      <c r="H120" s="98">
        <v>0</v>
      </c>
    </row>
    <row r="121" spans="1:8" ht="60" customHeight="1">
      <c r="A121" s="103"/>
      <c r="B121" s="288" t="s">
        <v>542</v>
      </c>
      <c r="C121" s="94" t="s">
        <v>543</v>
      </c>
      <c r="D121" s="94"/>
      <c r="E121" s="94"/>
      <c r="F121" s="108">
        <f aca="true" t="shared" si="21" ref="F121:H122">F122</f>
        <v>700</v>
      </c>
      <c r="G121" s="108">
        <f t="shared" si="21"/>
        <v>700</v>
      </c>
      <c r="H121" s="108">
        <f t="shared" si="21"/>
        <v>0</v>
      </c>
    </row>
    <row r="122" spans="1:8" ht="30" customHeight="1">
      <c r="A122" s="254"/>
      <c r="B122" s="302" t="s">
        <v>364</v>
      </c>
      <c r="C122" s="249" t="s">
        <v>544</v>
      </c>
      <c r="D122" s="249"/>
      <c r="E122" s="249"/>
      <c r="F122" s="297">
        <f t="shared" si="21"/>
        <v>700</v>
      </c>
      <c r="G122" s="297">
        <f t="shared" si="21"/>
        <v>700</v>
      </c>
      <c r="H122" s="297">
        <f t="shared" si="21"/>
        <v>0</v>
      </c>
    </row>
    <row r="123" spans="1:8" ht="30" customHeight="1">
      <c r="A123" s="32"/>
      <c r="B123" s="190" t="s">
        <v>53</v>
      </c>
      <c r="C123" s="30" t="s">
        <v>544</v>
      </c>
      <c r="D123" s="30" t="s">
        <v>67</v>
      </c>
      <c r="E123" s="30"/>
      <c r="F123" s="98">
        <f aca="true" t="shared" si="22" ref="F123:H124">F124</f>
        <v>700</v>
      </c>
      <c r="G123" s="98">
        <f t="shared" si="22"/>
        <v>700</v>
      </c>
      <c r="H123" s="98">
        <f t="shared" si="22"/>
        <v>0</v>
      </c>
    </row>
    <row r="124" spans="1:8" ht="30" customHeight="1">
      <c r="A124" s="32"/>
      <c r="B124" s="275" t="s">
        <v>54</v>
      </c>
      <c r="C124" s="30" t="s">
        <v>544</v>
      </c>
      <c r="D124" s="30" t="s">
        <v>55</v>
      </c>
      <c r="E124" s="30"/>
      <c r="F124" s="98">
        <f t="shared" si="22"/>
        <v>700</v>
      </c>
      <c r="G124" s="98">
        <f t="shared" si="22"/>
        <v>700</v>
      </c>
      <c r="H124" s="98">
        <f t="shared" si="22"/>
        <v>0</v>
      </c>
    </row>
    <row r="125" spans="1:8" ht="30" customHeight="1">
      <c r="A125" s="32"/>
      <c r="B125" s="282" t="s">
        <v>95</v>
      </c>
      <c r="C125" s="30" t="s">
        <v>544</v>
      </c>
      <c r="D125" s="30" t="s">
        <v>55</v>
      </c>
      <c r="E125" s="30" t="s">
        <v>96</v>
      </c>
      <c r="F125" s="98">
        <v>700</v>
      </c>
      <c r="G125" s="98">
        <v>700</v>
      </c>
      <c r="H125" s="98">
        <v>0</v>
      </c>
    </row>
    <row r="126" spans="1:8" ht="45" customHeight="1">
      <c r="A126" s="89">
        <v>6</v>
      </c>
      <c r="B126" s="273" t="s">
        <v>429</v>
      </c>
      <c r="C126" s="91" t="s">
        <v>98</v>
      </c>
      <c r="D126" s="113"/>
      <c r="E126" s="113"/>
      <c r="F126" s="92">
        <f aca="true" t="shared" si="23" ref="F126:H127">F127</f>
        <v>380</v>
      </c>
      <c r="G126" s="92">
        <f t="shared" si="23"/>
        <v>0</v>
      </c>
      <c r="H126" s="92">
        <f t="shared" si="23"/>
        <v>0</v>
      </c>
    </row>
    <row r="127" spans="1:8" ht="15" customHeight="1">
      <c r="A127" s="409"/>
      <c r="B127" s="289" t="s">
        <v>522</v>
      </c>
      <c r="C127" s="145" t="s">
        <v>561</v>
      </c>
      <c r="D127" s="145"/>
      <c r="E127" s="145"/>
      <c r="F127" s="408">
        <f t="shared" si="23"/>
        <v>380</v>
      </c>
      <c r="G127" s="408">
        <f t="shared" si="23"/>
        <v>0</v>
      </c>
      <c r="H127" s="408">
        <f t="shared" si="23"/>
        <v>0</v>
      </c>
    </row>
    <row r="128" spans="1:8" ht="30" customHeight="1">
      <c r="A128" s="93"/>
      <c r="B128" s="276" t="s">
        <v>564</v>
      </c>
      <c r="C128" s="104" t="s">
        <v>562</v>
      </c>
      <c r="D128" s="104"/>
      <c r="E128" s="104"/>
      <c r="F128" s="96">
        <f>F129+F133</f>
        <v>380</v>
      </c>
      <c r="G128" s="96">
        <f>G129+G133</f>
        <v>0</v>
      </c>
      <c r="H128" s="96">
        <f>H129+H133</f>
        <v>0</v>
      </c>
    </row>
    <row r="129" spans="1:8" ht="15" customHeight="1">
      <c r="A129" s="303"/>
      <c r="B129" s="299" t="s">
        <v>226</v>
      </c>
      <c r="C129" s="250" t="s">
        <v>563</v>
      </c>
      <c r="D129" s="258"/>
      <c r="E129" s="258"/>
      <c r="F129" s="297">
        <f aca="true" t="shared" si="24" ref="F129:H131">F130</f>
        <v>30</v>
      </c>
      <c r="G129" s="297">
        <f t="shared" si="24"/>
        <v>0</v>
      </c>
      <c r="H129" s="297">
        <f t="shared" si="24"/>
        <v>0</v>
      </c>
    </row>
    <row r="130" spans="1:8" ht="30" customHeight="1">
      <c r="A130" s="115"/>
      <c r="B130" s="282" t="s">
        <v>53</v>
      </c>
      <c r="C130" s="31" t="s">
        <v>563</v>
      </c>
      <c r="D130" s="34" t="s">
        <v>67</v>
      </c>
      <c r="E130" s="34"/>
      <c r="F130" s="98">
        <f t="shared" si="24"/>
        <v>30</v>
      </c>
      <c r="G130" s="98">
        <f t="shared" si="24"/>
        <v>0</v>
      </c>
      <c r="H130" s="98">
        <f t="shared" si="24"/>
        <v>0</v>
      </c>
    </row>
    <row r="131" spans="1:8" ht="30" customHeight="1">
      <c r="A131" s="32"/>
      <c r="B131" s="275" t="s">
        <v>54</v>
      </c>
      <c r="C131" s="31" t="s">
        <v>563</v>
      </c>
      <c r="D131" s="30" t="s">
        <v>55</v>
      </c>
      <c r="E131" s="33"/>
      <c r="F131" s="98">
        <f t="shared" si="24"/>
        <v>30</v>
      </c>
      <c r="G131" s="98">
        <f t="shared" si="24"/>
        <v>0</v>
      </c>
      <c r="H131" s="98">
        <f t="shared" si="24"/>
        <v>0</v>
      </c>
    </row>
    <row r="132" spans="1:8" ht="15" customHeight="1">
      <c r="A132" s="32"/>
      <c r="B132" s="275" t="s">
        <v>110</v>
      </c>
      <c r="C132" s="31" t="s">
        <v>563</v>
      </c>
      <c r="D132" s="30" t="s">
        <v>55</v>
      </c>
      <c r="E132" s="34" t="s">
        <v>111</v>
      </c>
      <c r="F132" s="98">
        <v>30</v>
      </c>
      <c r="G132" s="98">
        <v>0</v>
      </c>
      <c r="H132" s="98">
        <v>0</v>
      </c>
    </row>
    <row r="133" spans="1:8" ht="30" customHeight="1">
      <c r="A133" s="303"/>
      <c r="B133" s="299" t="s">
        <v>303</v>
      </c>
      <c r="C133" s="250" t="s">
        <v>672</v>
      </c>
      <c r="D133" s="258"/>
      <c r="E133" s="258"/>
      <c r="F133" s="297">
        <f aca="true" t="shared" si="25" ref="F133:H134">F134</f>
        <v>350</v>
      </c>
      <c r="G133" s="297">
        <f t="shared" si="25"/>
        <v>0</v>
      </c>
      <c r="H133" s="297">
        <f t="shared" si="25"/>
        <v>0</v>
      </c>
    </row>
    <row r="134" spans="1:8" ht="30" customHeight="1">
      <c r="A134" s="115"/>
      <c r="B134" s="282" t="s">
        <v>53</v>
      </c>
      <c r="C134" s="31" t="s">
        <v>672</v>
      </c>
      <c r="D134" s="34" t="s">
        <v>67</v>
      </c>
      <c r="E134" s="34"/>
      <c r="F134" s="98">
        <f t="shared" si="25"/>
        <v>350</v>
      </c>
      <c r="G134" s="98">
        <f t="shared" si="25"/>
        <v>0</v>
      </c>
      <c r="H134" s="98">
        <f t="shared" si="25"/>
        <v>0</v>
      </c>
    </row>
    <row r="135" spans="1:8" ht="30" customHeight="1">
      <c r="A135" s="32"/>
      <c r="B135" s="275" t="s">
        <v>54</v>
      </c>
      <c r="C135" s="31" t="s">
        <v>672</v>
      </c>
      <c r="D135" s="30" t="s">
        <v>55</v>
      </c>
      <c r="E135" s="33"/>
      <c r="F135" s="98">
        <f>F136+F137</f>
        <v>350</v>
      </c>
      <c r="G135" s="98">
        <f>G136+G137</f>
        <v>0</v>
      </c>
      <c r="H135" s="98">
        <f>H136+H137</f>
        <v>0</v>
      </c>
    </row>
    <row r="136" spans="1:8" ht="15" customHeight="1">
      <c r="A136" s="32"/>
      <c r="B136" s="275" t="s">
        <v>110</v>
      </c>
      <c r="C136" s="31" t="s">
        <v>672</v>
      </c>
      <c r="D136" s="30" t="s">
        <v>55</v>
      </c>
      <c r="E136" s="34" t="s">
        <v>111</v>
      </c>
      <c r="F136" s="98">
        <f>300+50</f>
        <v>350</v>
      </c>
      <c r="G136" s="98">
        <v>0</v>
      </c>
      <c r="H136" s="98">
        <v>0</v>
      </c>
    </row>
    <row r="137" spans="1:8" ht="15" customHeight="1" hidden="1">
      <c r="A137" s="32"/>
      <c r="B137" s="275" t="s">
        <v>79</v>
      </c>
      <c r="C137" s="31" t="s">
        <v>672</v>
      </c>
      <c r="D137" s="30" t="s">
        <v>55</v>
      </c>
      <c r="E137" s="34" t="s">
        <v>80</v>
      </c>
      <c r="F137" s="98">
        <v>0</v>
      </c>
      <c r="G137" s="98">
        <v>0</v>
      </c>
      <c r="H137" s="98">
        <v>0</v>
      </c>
    </row>
    <row r="138" spans="1:8" ht="45" customHeight="1">
      <c r="A138" s="89">
        <v>7</v>
      </c>
      <c r="B138" s="283" t="s">
        <v>339</v>
      </c>
      <c r="C138" s="90" t="s">
        <v>103</v>
      </c>
      <c r="D138" s="105"/>
      <c r="E138" s="105"/>
      <c r="F138" s="92">
        <f>F139+F154</f>
        <v>36882.034</v>
      </c>
      <c r="G138" s="92">
        <f>G139+G154</f>
        <v>12100</v>
      </c>
      <c r="H138" s="92">
        <f>H139+H154</f>
        <v>0</v>
      </c>
    </row>
    <row r="139" spans="1:8" ht="15" customHeight="1">
      <c r="A139" s="409"/>
      <c r="B139" s="317" t="s">
        <v>522</v>
      </c>
      <c r="C139" s="146" t="s">
        <v>545</v>
      </c>
      <c r="D139" s="146"/>
      <c r="E139" s="146"/>
      <c r="F139" s="408">
        <f>F140</f>
        <v>36882.034</v>
      </c>
      <c r="G139" s="408">
        <f>G140</f>
        <v>9400</v>
      </c>
      <c r="H139" s="408">
        <f>H140</f>
        <v>0</v>
      </c>
    </row>
    <row r="140" spans="1:8" ht="60" customHeight="1">
      <c r="A140" s="103"/>
      <c r="B140" s="284" t="s">
        <v>546</v>
      </c>
      <c r="C140" s="94" t="s">
        <v>547</v>
      </c>
      <c r="D140" s="94"/>
      <c r="E140" s="94"/>
      <c r="F140" s="108">
        <f>F141+F146+F150</f>
        <v>36882.034</v>
      </c>
      <c r="G140" s="108">
        <f>G141+G146+G150</f>
        <v>9400</v>
      </c>
      <c r="H140" s="108">
        <f>H141+H146+H150</f>
        <v>0</v>
      </c>
    </row>
    <row r="141" spans="1:8" ht="30" customHeight="1">
      <c r="A141" s="254"/>
      <c r="B141" s="295" t="s">
        <v>104</v>
      </c>
      <c r="C141" s="249" t="s">
        <v>548</v>
      </c>
      <c r="D141" s="250"/>
      <c r="E141" s="250"/>
      <c r="F141" s="297">
        <f aca="true" t="shared" si="26" ref="F141:H142">F142</f>
        <v>12800</v>
      </c>
      <c r="G141" s="297">
        <f t="shared" si="26"/>
        <v>9400</v>
      </c>
      <c r="H141" s="297">
        <f t="shared" si="26"/>
        <v>0</v>
      </c>
    </row>
    <row r="142" spans="1:8" ht="30" customHeight="1">
      <c r="A142" s="32"/>
      <c r="B142" s="282" t="s">
        <v>53</v>
      </c>
      <c r="C142" s="30" t="s">
        <v>548</v>
      </c>
      <c r="D142" s="31">
        <v>200</v>
      </c>
      <c r="E142" s="31"/>
      <c r="F142" s="98">
        <f t="shared" si="26"/>
        <v>12800</v>
      </c>
      <c r="G142" s="98">
        <f t="shared" si="26"/>
        <v>9400</v>
      </c>
      <c r="H142" s="98">
        <f t="shared" si="26"/>
        <v>0</v>
      </c>
    </row>
    <row r="143" spans="1:8" s="80" customFormat="1" ht="30" customHeight="1">
      <c r="A143" s="114"/>
      <c r="B143" s="275" t="s">
        <v>54</v>
      </c>
      <c r="C143" s="30" t="s">
        <v>548</v>
      </c>
      <c r="D143" s="30" t="s">
        <v>55</v>
      </c>
      <c r="E143" s="112"/>
      <c r="F143" s="98">
        <f>F144+F145</f>
        <v>12800</v>
      </c>
      <c r="G143" s="98">
        <f>G144+G145</f>
        <v>9400</v>
      </c>
      <c r="H143" s="98">
        <f>H144+H145</f>
        <v>0</v>
      </c>
    </row>
    <row r="144" spans="1:8" ht="15" customHeight="1">
      <c r="A144" s="32"/>
      <c r="B144" s="275" t="s">
        <v>105</v>
      </c>
      <c r="C144" s="30" t="s">
        <v>548</v>
      </c>
      <c r="D144" s="30" t="s">
        <v>55</v>
      </c>
      <c r="E144" s="30" t="s">
        <v>106</v>
      </c>
      <c r="F144" s="98">
        <f>1000+500+100+300</f>
        <v>1900</v>
      </c>
      <c r="G144" s="98">
        <f>1000+100</f>
        <v>1100</v>
      </c>
      <c r="H144" s="98">
        <v>0</v>
      </c>
    </row>
    <row r="145" spans="1:8" ht="15" customHeight="1">
      <c r="A145" s="32"/>
      <c r="B145" s="275" t="s">
        <v>110</v>
      </c>
      <c r="C145" s="30" t="s">
        <v>548</v>
      </c>
      <c r="D145" s="30" t="s">
        <v>55</v>
      </c>
      <c r="E145" s="30" t="s">
        <v>111</v>
      </c>
      <c r="F145" s="98">
        <f>300+800+500+1000+8000+200+100</f>
        <v>10900</v>
      </c>
      <c r="G145" s="98">
        <f>8000+200+100</f>
        <v>8300</v>
      </c>
      <c r="H145" s="98">
        <v>0</v>
      </c>
    </row>
    <row r="146" spans="1:8" s="81" customFormat="1" ht="30" customHeight="1">
      <c r="A146" s="248"/>
      <c r="B146" s="295" t="s">
        <v>107</v>
      </c>
      <c r="C146" s="249" t="s">
        <v>549</v>
      </c>
      <c r="D146" s="249"/>
      <c r="E146" s="249"/>
      <c r="F146" s="297">
        <f aca="true" t="shared" si="27" ref="F146:H148">F147</f>
        <v>24082.034</v>
      </c>
      <c r="G146" s="297">
        <f t="shared" si="27"/>
        <v>0</v>
      </c>
      <c r="H146" s="297">
        <f t="shared" si="27"/>
        <v>0</v>
      </c>
    </row>
    <row r="147" spans="1:8" s="81" customFormat="1" ht="30" customHeight="1">
      <c r="A147" s="29"/>
      <c r="B147" s="282" t="s">
        <v>53</v>
      </c>
      <c r="C147" s="30" t="s">
        <v>549</v>
      </c>
      <c r="D147" s="30" t="s">
        <v>67</v>
      </c>
      <c r="E147" s="30"/>
      <c r="F147" s="98">
        <f t="shared" si="27"/>
        <v>24082.034</v>
      </c>
      <c r="G147" s="98">
        <f t="shared" si="27"/>
        <v>0</v>
      </c>
      <c r="H147" s="98">
        <f t="shared" si="27"/>
        <v>0</v>
      </c>
    </row>
    <row r="148" spans="1:8" ht="30" customHeight="1">
      <c r="A148" s="32"/>
      <c r="B148" s="275" t="s">
        <v>54</v>
      </c>
      <c r="C148" s="30" t="s">
        <v>549</v>
      </c>
      <c r="D148" s="30" t="s">
        <v>55</v>
      </c>
      <c r="E148" s="30"/>
      <c r="F148" s="98">
        <f t="shared" si="27"/>
        <v>24082.034</v>
      </c>
      <c r="G148" s="98">
        <f t="shared" si="27"/>
        <v>0</v>
      </c>
      <c r="H148" s="98">
        <f t="shared" si="27"/>
        <v>0</v>
      </c>
    </row>
    <row r="149" spans="1:8" ht="15" customHeight="1">
      <c r="A149" s="32"/>
      <c r="B149" s="275" t="s">
        <v>105</v>
      </c>
      <c r="C149" s="30" t="s">
        <v>549</v>
      </c>
      <c r="D149" s="30" t="s">
        <v>55</v>
      </c>
      <c r="E149" s="30" t="s">
        <v>106</v>
      </c>
      <c r="F149" s="98">
        <f>(3600+300+300+3000+8000+1500)+7382.034</f>
        <v>24082.034</v>
      </c>
      <c r="G149" s="98">
        <v>0</v>
      </c>
      <c r="H149" s="98">
        <v>0</v>
      </c>
    </row>
    <row r="150" spans="1:8" ht="45" customHeight="1" hidden="1">
      <c r="A150" s="254"/>
      <c r="B150" s="295" t="s">
        <v>108</v>
      </c>
      <c r="C150" s="249" t="s">
        <v>550</v>
      </c>
      <c r="D150" s="250"/>
      <c r="E150" s="250"/>
      <c r="F150" s="297">
        <f aca="true" t="shared" si="28" ref="F150:H152">F151</f>
        <v>0</v>
      </c>
      <c r="G150" s="297">
        <f t="shared" si="28"/>
        <v>0</v>
      </c>
      <c r="H150" s="297">
        <f t="shared" si="28"/>
        <v>0</v>
      </c>
    </row>
    <row r="151" spans="1:8" ht="30" customHeight="1" hidden="1">
      <c r="A151" s="32"/>
      <c r="B151" s="282" t="s">
        <v>53</v>
      </c>
      <c r="C151" s="30" t="s">
        <v>550</v>
      </c>
      <c r="D151" s="31">
        <v>200</v>
      </c>
      <c r="E151" s="31"/>
      <c r="F151" s="98">
        <f t="shared" si="28"/>
        <v>0</v>
      </c>
      <c r="G151" s="98">
        <f t="shared" si="28"/>
        <v>0</v>
      </c>
      <c r="H151" s="98">
        <f t="shared" si="28"/>
        <v>0</v>
      </c>
    </row>
    <row r="152" spans="1:8" ht="30" customHeight="1" hidden="1">
      <c r="A152" s="32"/>
      <c r="B152" s="275" t="s">
        <v>54</v>
      </c>
      <c r="C152" s="30" t="s">
        <v>550</v>
      </c>
      <c r="D152" s="30" t="s">
        <v>55</v>
      </c>
      <c r="E152" s="112"/>
      <c r="F152" s="98">
        <f t="shared" si="28"/>
        <v>0</v>
      </c>
      <c r="G152" s="98">
        <f t="shared" si="28"/>
        <v>0</v>
      </c>
      <c r="H152" s="98">
        <f t="shared" si="28"/>
        <v>0</v>
      </c>
    </row>
    <row r="153" spans="1:8" ht="15" customHeight="1" hidden="1">
      <c r="A153" s="32"/>
      <c r="B153" s="275" t="s">
        <v>105</v>
      </c>
      <c r="C153" s="30" t="s">
        <v>550</v>
      </c>
      <c r="D153" s="30" t="s">
        <v>55</v>
      </c>
      <c r="E153" s="30" t="s">
        <v>106</v>
      </c>
      <c r="F153" s="98">
        <v>0</v>
      </c>
      <c r="G153" s="98">
        <v>0</v>
      </c>
      <c r="H153" s="98">
        <v>0</v>
      </c>
    </row>
    <row r="154" spans="1:8" ht="15" customHeight="1">
      <c r="A154" s="409"/>
      <c r="B154" s="317" t="s">
        <v>552</v>
      </c>
      <c r="C154" s="146" t="s">
        <v>551</v>
      </c>
      <c r="D154" s="146"/>
      <c r="E154" s="146"/>
      <c r="F154" s="408">
        <f>F155</f>
        <v>0</v>
      </c>
      <c r="G154" s="408">
        <f>G155</f>
        <v>2700</v>
      </c>
      <c r="H154" s="408">
        <f>H155</f>
        <v>0</v>
      </c>
    </row>
    <row r="155" spans="1:8" ht="30" customHeight="1">
      <c r="A155" s="103"/>
      <c r="B155" s="284" t="s">
        <v>554</v>
      </c>
      <c r="C155" s="94" t="s">
        <v>553</v>
      </c>
      <c r="D155" s="94"/>
      <c r="E155" s="94"/>
      <c r="F155" s="108">
        <f>F156+F160</f>
        <v>0</v>
      </c>
      <c r="G155" s="108">
        <f>G156+G160</f>
        <v>2700</v>
      </c>
      <c r="H155" s="108">
        <f>H156+H160</f>
        <v>0</v>
      </c>
    </row>
    <row r="156" spans="1:8" s="78" customFormat="1" ht="30" customHeight="1">
      <c r="A156" s="259"/>
      <c r="B156" s="295" t="s">
        <v>676</v>
      </c>
      <c r="C156" s="249" t="s">
        <v>555</v>
      </c>
      <c r="D156" s="249"/>
      <c r="E156" s="249"/>
      <c r="F156" s="297">
        <f aca="true" t="shared" si="29" ref="F156:H162">F157</f>
        <v>0</v>
      </c>
      <c r="G156" s="297">
        <f t="shared" si="29"/>
        <v>700</v>
      </c>
      <c r="H156" s="297">
        <f t="shared" si="29"/>
        <v>0</v>
      </c>
    </row>
    <row r="157" spans="1:8" s="78" customFormat="1" ht="30" customHeight="1">
      <c r="A157" s="109"/>
      <c r="B157" s="282" t="s">
        <v>53</v>
      </c>
      <c r="C157" s="30" t="s">
        <v>555</v>
      </c>
      <c r="D157" s="30" t="s">
        <v>67</v>
      </c>
      <c r="E157" s="30"/>
      <c r="F157" s="98">
        <f t="shared" si="29"/>
        <v>0</v>
      </c>
      <c r="G157" s="98">
        <f t="shared" si="29"/>
        <v>700</v>
      </c>
      <c r="H157" s="98">
        <f t="shared" si="29"/>
        <v>0</v>
      </c>
    </row>
    <row r="158" spans="1:8" s="78" customFormat="1" ht="30" customHeight="1">
      <c r="A158" s="109"/>
      <c r="B158" s="275" t="s">
        <v>54</v>
      </c>
      <c r="C158" s="30" t="s">
        <v>555</v>
      </c>
      <c r="D158" s="30" t="s">
        <v>55</v>
      </c>
      <c r="E158" s="30"/>
      <c r="F158" s="98">
        <f t="shared" si="29"/>
        <v>0</v>
      </c>
      <c r="G158" s="98">
        <f t="shared" si="29"/>
        <v>700</v>
      </c>
      <c r="H158" s="98">
        <f t="shared" si="29"/>
        <v>0</v>
      </c>
    </row>
    <row r="159" spans="1:8" s="78" customFormat="1" ht="15" customHeight="1">
      <c r="A159" s="109"/>
      <c r="B159" s="275" t="s">
        <v>105</v>
      </c>
      <c r="C159" s="30" t="s">
        <v>555</v>
      </c>
      <c r="D159" s="30" t="s">
        <v>55</v>
      </c>
      <c r="E159" s="30" t="s">
        <v>106</v>
      </c>
      <c r="F159" s="98">
        <f>700-700</f>
        <v>0</v>
      </c>
      <c r="G159" s="98">
        <v>700</v>
      </c>
      <c r="H159" s="98">
        <v>0</v>
      </c>
    </row>
    <row r="160" spans="1:8" s="78" customFormat="1" ht="45" customHeight="1">
      <c r="A160" s="259"/>
      <c r="B160" s="295" t="s">
        <v>412</v>
      </c>
      <c r="C160" s="249" t="s">
        <v>556</v>
      </c>
      <c r="D160" s="249"/>
      <c r="E160" s="249"/>
      <c r="F160" s="297">
        <f t="shared" si="29"/>
        <v>0</v>
      </c>
      <c r="G160" s="297">
        <f t="shared" si="29"/>
        <v>2000</v>
      </c>
      <c r="H160" s="297">
        <f t="shared" si="29"/>
        <v>0</v>
      </c>
    </row>
    <row r="161" spans="1:8" s="78" customFormat="1" ht="30" customHeight="1">
      <c r="A161" s="109"/>
      <c r="B161" s="282" t="s">
        <v>53</v>
      </c>
      <c r="C161" s="30" t="s">
        <v>556</v>
      </c>
      <c r="D161" s="30" t="s">
        <v>67</v>
      </c>
      <c r="E161" s="30"/>
      <c r="F161" s="98">
        <f t="shared" si="29"/>
        <v>0</v>
      </c>
      <c r="G161" s="98">
        <f t="shared" si="29"/>
        <v>2000</v>
      </c>
      <c r="H161" s="98">
        <f t="shared" si="29"/>
        <v>0</v>
      </c>
    </row>
    <row r="162" spans="1:8" s="78" customFormat="1" ht="30" customHeight="1">
      <c r="A162" s="109"/>
      <c r="B162" s="275" t="s">
        <v>54</v>
      </c>
      <c r="C162" s="30" t="s">
        <v>556</v>
      </c>
      <c r="D162" s="30" t="s">
        <v>55</v>
      </c>
      <c r="E162" s="30"/>
      <c r="F162" s="98">
        <f t="shared" si="29"/>
        <v>0</v>
      </c>
      <c r="G162" s="98">
        <f t="shared" si="29"/>
        <v>2000</v>
      </c>
      <c r="H162" s="98">
        <f t="shared" si="29"/>
        <v>0</v>
      </c>
    </row>
    <row r="163" spans="1:8" s="78" customFormat="1" ht="15" customHeight="1">
      <c r="A163" s="109"/>
      <c r="B163" s="275" t="s">
        <v>105</v>
      </c>
      <c r="C163" s="30" t="s">
        <v>556</v>
      </c>
      <c r="D163" s="30" t="s">
        <v>55</v>
      </c>
      <c r="E163" s="30" t="s">
        <v>106</v>
      </c>
      <c r="F163" s="98">
        <f>2000-2000</f>
        <v>0</v>
      </c>
      <c r="G163" s="98">
        <v>2000</v>
      </c>
      <c r="H163" s="98">
        <v>0</v>
      </c>
    </row>
    <row r="164" spans="1:8" ht="60" customHeight="1">
      <c r="A164" s="89">
        <v>8</v>
      </c>
      <c r="B164" s="273" t="s">
        <v>413</v>
      </c>
      <c r="C164" s="91" t="s">
        <v>109</v>
      </c>
      <c r="D164" s="113"/>
      <c r="E164" s="113"/>
      <c r="F164" s="92">
        <f aca="true" t="shared" si="30" ref="F164:H165">F165</f>
        <v>2520</v>
      </c>
      <c r="G164" s="92">
        <f t="shared" si="30"/>
        <v>800</v>
      </c>
      <c r="H164" s="92">
        <f t="shared" si="30"/>
        <v>800</v>
      </c>
    </row>
    <row r="165" spans="1:8" ht="15" customHeight="1">
      <c r="A165" s="409"/>
      <c r="B165" s="289" t="s">
        <v>522</v>
      </c>
      <c r="C165" s="145" t="s">
        <v>557</v>
      </c>
      <c r="D165" s="145"/>
      <c r="E165" s="145"/>
      <c r="F165" s="408">
        <f t="shared" si="30"/>
        <v>2520</v>
      </c>
      <c r="G165" s="408">
        <f t="shared" si="30"/>
        <v>800</v>
      </c>
      <c r="H165" s="408">
        <f t="shared" si="30"/>
        <v>800</v>
      </c>
    </row>
    <row r="166" spans="1:8" ht="30" customHeight="1">
      <c r="A166" s="93"/>
      <c r="B166" s="276" t="s">
        <v>558</v>
      </c>
      <c r="C166" s="104" t="s">
        <v>559</v>
      </c>
      <c r="D166" s="104"/>
      <c r="E166" s="104"/>
      <c r="F166" s="96">
        <f aca="true" t="shared" si="31" ref="F166:H169">F167</f>
        <v>2520</v>
      </c>
      <c r="G166" s="96">
        <f t="shared" si="31"/>
        <v>800</v>
      </c>
      <c r="H166" s="96">
        <f t="shared" si="31"/>
        <v>800</v>
      </c>
    </row>
    <row r="167" spans="1:8" ht="25.5">
      <c r="A167" s="303"/>
      <c r="B167" s="299" t="s">
        <v>226</v>
      </c>
      <c r="C167" s="250" t="s">
        <v>560</v>
      </c>
      <c r="D167" s="258"/>
      <c r="E167" s="258"/>
      <c r="F167" s="297">
        <f t="shared" si="31"/>
        <v>2520</v>
      </c>
      <c r="G167" s="297">
        <f t="shared" si="31"/>
        <v>800</v>
      </c>
      <c r="H167" s="297">
        <f t="shared" si="31"/>
        <v>800</v>
      </c>
    </row>
    <row r="168" spans="1:8" ht="30" customHeight="1">
      <c r="A168" s="115"/>
      <c r="B168" s="282" t="s">
        <v>53</v>
      </c>
      <c r="C168" s="31" t="s">
        <v>560</v>
      </c>
      <c r="D168" s="34" t="s">
        <v>67</v>
      </c>
      <c r="E168" s="34"/>
      <c r="F168" s="98">
        <f t="shared" si="31"/>
        <v>2520</v>
      </c>
      <c r="G168" s="98">
        <f t="shared" si="31"/>
        <v>800</v>
      </c>
      <c r="H168" s="98">
        <f t="shared" si="31"/>
        <v>800</v>
      </c>
    </row>
    <row r="169" spans="1:8" ht="30" customHeight="1">
      <c r="A169" s="32"/>
      <c r="B169" s="275" t="s">
        <v>54</v>
      </c>
      <c r="C169" s="31" t="s">
        <v>560</v>
      </c>
      <c r="D169" s="30" t="s">
        <v>55</v>
      </c>
      <c r="E169" s="33"/>
      <c r="F169" s="98">
        <f t="shared" si="31"/>
        <v>2520</v>
      </c>
      <c r="G169" s="98">
        <f t="shared" si="31"/>
        <v>800</v>
      </c>
      <c r="H169" s="98">
        <f t="shared" si="31"/>
        <v>800</v>
      </c>
    </row>
    <row r="170" spans="1:8" ht="15" customHeight="1">
      <c r="A170" s="32"/>
      <c r="B170" s="275" t="s">
        <v>110</v>
      </c>
      <c r="C170" s="31" t="s">
        <v>560</v>
      </c>
      <c r="D170" s="30" t="s">
        <v>55</v>
      </c>
      <c r="E170" s="34" t="s">
        <v>111</v>
      </c>
      <c r="F170" s="98">
        <f>(100+600+100)+1720</f>
        <v>2520</v>
      </c>
      <c r="G170" s="98">
        <f>100+600+100</f>
        <v>800</v>
      </c>
      <c r="H170" s="98">
        <f>100+600+100</f>
        <v>800</v>
      </c>
    </row>
    <row r="171" spans="1:8" s="82" customFormat="1" ht="60" customHeight="1">
      <c r="A171" s="89">
        <v>9</v>
      </c>
      <c r="B171" s="292" t="s">
        <v>324</v>
      </c>
      <c r="C171" s="157" t="s">
        <v>328</v>
      </c>
      <c r="D171" s="155"/>
      <c r="E171" s="155"/>
      <c r="F171" s="156">
        <f aca="true" t="shared" si="32" ref="F171:H172">F172</f>
        <v>2639.7</v>
      </c>
      <c r="G171" s="156">
        <f t="shared" si="32"/>
        <v>0</v>
      </c>
      <c r="H171" s="156">
        <f t="shared" si="32"/>
        <v>0</v>
      </c>
    </row>
    <row r="172" spans="1:8" s="411" customFormat="1" ht="15" customHeight="1">
      <c r="A172" s="409"/>
      <c r="B172" s="317" t="s">
        <v>522</v>
      </c>
      <c r="C172" s="145" t="s">
        <v>565</v>
      </c>
      <c r="D172" s="146"/>
      <c r="E172" s="146"/>
      <c r="F172" s="147">
        <f t="shared" si="32"/>
        <v>2639.7</v>
      </c>
      <c r="G172" s="147">
        <f t="shared" si="32"/>
        <v>0</v>
      </c>
      <c r="H172" s="147">
        <f t="shared" si="32"/>
        <v>0</v>
      </c>
    </row>
    <row r="173" spans="1:8" s="82" customFormat="1" ht="30" customHeight="1">
      <c r="A173" s="148"/>
      <c r="B173" s="293" t="s">
        <v>566</v>
      </c>
      <c r="C173" s="149" t="s">
        <v>567</v>
      </c>
      <c r="D173" s="140"/>
      <c r="E173" s="140"/>
      <c r="F173" s="141">
        <f>F174+F179</f>
        <v>2639.7</v>
      </c>
      <c r="G173" s="141">
        <f>G174+G179</f>
        <v>0</v>
      </c>
      <c r="H173" s="141">
        <f>H174+H179</f>
        <v>0</v>
      </c>
    </row>
    <row r="174" spans="1:8" s="82" customFormat="1" ht="60" customHeight="1">
      <c r="A174" s="303"/>
      <c r="B174" s="299" t="s">
        <v>570</v>
      </c>
      <c r="C174" s="250" t="s">
        <v>569</v>
      </c>
      <c r="D174" s="258"/>
      <c r="E174" s="258"/>
      <c r="F174" s="297">
        <f aca="true" t="shared" si="33" ref="F174:H175">F175</f>
        <v>150</v>
      </c>
      <c r="G174" s="297">
        <f t="shared" si="33"/>
        <v>0</v>
      </c>
      <c r="H174" s="297">
        <f t="shared" si="33"/>
        <v>0</v>
      </c>
    </row>
    <row r="175" spans="1:8" s="82" customFormat="1" ht="30" customHeight="1">
      <c r="A175" s="115"/>
      <c r="B175" s="282" t="s">
        <v>53</v>
      </c>
      <c r="C175" s="31" t="s">
        <v>569</v>
      </c>
      <c r="D175" s="34" t="s">
        <v>67</v>
      </c>
      <c r="E175" s="34"/>
      <c r="F175" s="98">
        <f t="shared" si="33"/>
        <v>150</v>
      </c>
      <c r="G175" s="98">
        <f t="shared" si="33"/>
        <v>0</v>
      </c>
      <c r="H175" s="98">
        <f t="shared" si="33"/>
        <v>0</v>
      </c>
    </row>
    <row r="176" spans="1:8" s="82" customFormat="1" ht="30" customHeight="1">
      <c r="A176" s="32"/>
      <c r="B176" s="275" t="s">
        <v>54</v>
      </c>
      <c r="C176" s="31" t="s">
        <v>569</v>
      </c>
      <c r="D176" s="30" t="s">
        <v>55</v>
      </c>
      <c r="E176" s="33"/>
      <c r="F176" s="98">
        <f>F177+F178</f>
        <v>150</v>
      </c>
      <c r="G176" s="98">
        <f>G177+G178</f>
        <v>0</v>
      </c>
      <c r="H176" s="98">
        <f>H177+H178</f>
        <v>0</v>
      </c>
    </row>
    <row r="177" spans="1:8" s="82" customFormat="1" ht="15" customHeight="1" hidden="1">
      <c r="A177" s="32"/>
      <c r="B177" s="275" t="s">
        <v>105</v>
      </c>
      <c r="C177" s="31" t="s">
        <v>569</v>
      </c>
      <c r="D177" s="30" t="s">
        <v>55</v>
      </c>
      <c r="E177" s="30" t="s">
        <v>106</v>
      </c>
      <c r="F177" s="98">
        <v>0</v>
      </c>
      <c r="G177" s="98">
        <v>0</v>
      </c>
      <c r="H177" s="98">
        <v>0</v>
      </c>
    </row>
    <row r="178" spans="1:8" s="82" customFormat="1" ht="15" customHeight="1">
      <c r="A178" s="32"/>
      <c r="B178" s="275" t="s">
        <v>110</v>
      </c>
      <c r="C178" s="31" t="s">
        <v>569</v>
      </c>
      <c r="D178" s="30" t="s">
        <v>55</v>
      </c>
      <c r="E178" s="34" t="s">
        <v>111</v>
      </c>
      <c r="F178" s="98">
        <f>75+75</f>
        <v>150</v>
      </c>
      <c r="G178" s="98">
        <v>0</v>
      </c>
      <c r="H178" s="98">
        <v>0</v>
      </c>
    </row>
    <row r="179" spans="1:8" s="82" customFormat="1" ht="60" customHeight="1">
      <c r="A179" s="254"/>
      <c r="B179" s="295" t="s">
        <v>367</v>
      </c>
      <c r="C179" s="250" t="s">
        <v>568</v>
      </c>
      <c r="D179" s="249"/>
      <c r="E179" s="249"/>
      <c r="F179" s="297">
        <f aca="true" t="shared" si="34" ref="F179:H180">F180</f>
        <v>2489.7</v>
      </c>
      <c r="G179" s="297">
        <f t="shared" si="34"/>
        <v>0</v>
      </c>
      <c r="H179" s="297">
        <f t="shared" si="34"/>
        <v>0</v>
      </c>
    </row>
    <row r="180" spans="1:8" s="82" customFormat="1" ht="30" customHeight="1">
      <c r="A180" s="32"/>
      <c r="B180" s="282" t="s">
        <v>53</v>
      </c>
      <c r="C180" s="31" t="s">
        <v>568</v>
      </c>
      <c r="D180" s="30" t="s">
        <v>67</v>
      </c>
      <c r="E180" s="30"/>
      <c r="F180" s="98">
        <f t="shared" si="34"/>
        <v>2489.7</v>
      </c>
      <c r="G180" s="98">
        <f t="shared" si="34"/>
        <v>0</v>
      </c>
      <c r="H180" s="98">
        <f t="shared" si="34"/>
        <v>0</v>
      </c>
    </row>
    <row r="181" spans="1:8" s="82" customFormat="1" ht="30" customHeight="1">
      <c r="A181" s="32"/>
      <c r="B181" s="275" t="s">
        <v>54</v>
      </c>
      <c r="C181" s="31" t="s">
        <v>568</v>
      </c>
      <c r="D181" s="30" t="s">
        <v>55</v>
      </c>
      <c r="E181" s="30"/>
      <c r="F181" s="98">
        <f>F182+F183</f>
        <v>2489.7</v>
      </c>
      <c r="G181" s="98">
        <f>G182+G183</f>
        <v>0</v>
      </c>
      <c r="H181" s="98">
        <f>H182+H183</f>
        <v>0</v>
      </c>
    </row>
    <row r="182" spans="1:8" s="82" customFormat="1" ht="15" customHeight="1" hidden="1">
      <c r="A182" s="32"/>
      <c r="B182" s="275" t="s">
        <v>105</v>
      </c>
      <c r="C182" s="31" t="s">
        <v>568</v>
      </c>
      <c r="D182" s="30" t="s">
        <v>55</v>
      </c>
      <c r="E182" s="30" t="s">
        <v>106</v>
      </c>
      <c r="F182" s="98">
        <v>0</v>
      </c>
      <c r="G182" s="98">
        <v>0</v>
      </c>
      <c r="H182" s="98">
        <v>0</v>
      </c>
    </row>
    <row r="183" spans="1:8" s="82" customFormat="1" ht="15" customHeight="1">
      <c r="A183" s="32"/>
      <c r="B183" s="275" t="s">
        <v>110</v>
      </c>
      <c r="C183" s="31" t="s">
        <v>568</v>
      </c>
      <c r="D183" s="30" t="s">
        <v>55</v>
      </c>
      <c r="E183" s="30" t="s">
        <v>111</v>
      </c>
      <c r="F183" s="98">
        <f>2109.7+380</f>
        <v>2489.7</v>
      </c>
      <c r="G183" s="98">
        <v>0</v>
      </c>
      <c r="H183" s="98">
        <v>0</v>
      </c>
    </row>
    <row r="184" spans="1:8" s="82" customFormat="1" ht="60" customHeight="1">
      <c r="A184" s="89">
        <v>10</v>
      </c>
      <c r="B184" s="283" t="s">
        <v>415</v>
      </c>
      <c r="C184" s="90" t="s">
        <v>121</v>
      </c>
      <c r="D184" s="105"/>
      <c r="E184" s="105"/>
      <c r="F184" s="92">
        <f aca="true" t="shared" si="35" ref="F184:H185">F185</f>
        <v>1100</v>
      </c>
      <c r="G184" s="92">
        <f t="shared" si="35"/>
        <v>300</v>
      </c>
      <c r="H184" s="92">
        <f t="shared" si="35"/>
        <v>300</v>
      </c>
    </row>
    <row r="185" spans="1:8" s="82" customFormat="1" ht="15" customHeight="1">
      <c r="A185" s="409"/>
      <c r="B185" s="317" t="s">
        <v>522</v>
      </c>
      <c r="C185" s="146" t="s">
        <v>571</v>
      </c>
      <c r="D185" s="146"/>
      <c r="E185" s="146"/>
      <c r="F185" s="408">
        <f t="shared" si="35"/>
        <v>1100</v>
      </c>
      <c r="G185" s="408">
        <f t="shared" si="35"/>
        <v>300</v>
      </c>
      <c r="H185" s="408">
        <f t="shared" si="35"/>
        <v>300</v>
      </c>
    </row>
    <row r="186" spans="1:8" s="82" customFormat="1" ht="30" customHeight="1">
      <c r="A186" s="93"/>
      <c r="B186" s="284" t="s">
        <v>572</v>
      </c>
      <c r="C186" s="94" t="s">
        <v>573</v>
      </c>
      <c r="D186" s="94"/>
      <c r="E186" s="94"/>
      <c r="F186" s="96">
        <f>F187+F191</f>
        <v>1100</v>
      </c>
      <c r="G186" s="96">
        <f>G187+G191</f>
        <v>300</v>
      </c>
      <c r="H186" s="96">
        <f>H187+H191</f>
        <v>300</v>
      </c>
    </row>
    <row r="187" spans="1:8" s="82" customFormat="1" ht="15" customHeight="1">
      <c r="A187" s="254"/>
      <c r="B187" s="295" t="s">
        <v>123</v>
      </c>
      <c r="C187" s="249" t="s">
        <v>574</v>
      </c>
      <c r="D187" s="249"/>
      <c r="E187" s="249"/>
      <c r="F187" s="297">
        <f>F190</f>
        <v>1100</v>
      </c>
      <c r="G187" s="297">
        <f>G190</f>
        <v>300</v>
      </c>
      <c r="H187" s="297">
        <f>H190</f>
        <v>300</v>
      </c>
    </row>
    <row r="188" spans="1:8" s="82" customFormat="1" ht="30" customHeight="1">
      <c r="A188" s="32"/>
      <c r="B188" s="282" t="s">
        <v>53</v>
      </c>
      <c r="C188" s="30" t="s">
        <v>574</v>
      </c>
      <c r="D188" s="30" t="s">
        <v>67</v>
      </c>
      <c r="E188" s="30"/>
      <c r="F188" s="98">
        <f aca="true" t="shared" si="36" ref="F188:H189">F189</f>
        <v>1100</v>
      </c>
      <c r="G188" s="98">
        <f t="shared" si="36"/>
        <v>300</v>
      </c>
      <c r="H188" s="98">
        <f t="shared" si="36"/>
        <v>300</v>
      </c>
    </row>
    <row r="189" spans="1:8" s="82" customFormat="1" ht="30" customHeight="1">
      <c r="A189" s="32"/>
      <c r="B189" s="275" t="s">
        <v>54</v>
      </c>
      <c r="C189" s="30" t="s">
        <v>574</v>
      </c>
      <c r="D189" s="30" t="s">
        <v>55</v>
      </c>
      <c r="E189" s="30"/>
      <c r="F189" s="98">
        <f t="shared" si="36"/>
        <v>1100</v>
      </c>
      <c r="G189" s="98">
        <f t="shared" si="36"/>
        <v>300</v>
      </c>
      <c r="H189" s="98">
        <f t="shared" si="36"/>
        <v>300</v>
      </c>
    </row>
    <row r="190" spans="1:8" s="82" customFormat="1" ht="15" customHeight="1">
      <c r="A190" s="32"/>
      <c r="B190" s="275" t="s">
        <v>125</v>
      </c>
      <c r="C190" s="30" t="s">
        <v>574</v>
      </c>
      <c r="D190" s="30" t="s">
        <v>55</v>
      </c>
      <c r="E190" s="30" t="s">
        <v>126</v>
      </c>
      <c r="F190" s="98">
        <f>600+500</f>
        <v>1100</v>
      </c>
      <c r="G190" s="98">
        <v>300</v>
      </c>
      <c r="H190" s="98">
        <v>300</v>
      </c>
    </row>
    <row r="191" spans="1:8" s="82" customFormat="1" ht="30" customHeight="1" hidden="1">
      <c r="A191" s="254"/>
      <c r="B191" s="295" t="s">
        <v>127</v>
      </c>
      <c r="C191" s="249" t="s">
        <v>575</v>
      </c>
      <c r="D191" s="249"/>
      <c r="E191" s="249"/>
      <c r="F191" s="297">
        <f>F192</f>
        <v>0</v>
      </c>
      <c r="G191" s="297">
        <f aca="true" t="shared" si="37" ref="G191:H193">G192</f>
        <v>0</v>
      </c>
      <c r="H191" s="297">
        <f t="shared" si="37"/>
        <v>0</v>
      </c>
    </row>
    <row r="192" spans="1:8" s="82" customFormat="1" ht="30" customHeight="1" hidden="1">
      <c r="A192" s="32"/>
      <c r="B192" s="282" t="s">
        <v>53</v>
      </c>
      <c r="C192" s="30" t="s">
        <v>575</v>
      </c>
      <c r="D192" s="30" t="s">
        <v>67</v>
      </c>
      <c r="E192" s="30"/>
      <c r="F192" s="98">
        <f>F193</f>
        <v>0</v>
      </c>
      <c r="G192" s="98">
        <f t="shared" si="37"/>
        <v>0</v>
      </c>
      <c r="H192" s="98">
        <f t="shared" si="37"/>
        <v>0</v>
      </c>
    </row>
    <row r="193" spans="1:8" s="82" customFormat="1" ht="30" customHeight="1" hidden="1">
      <c r="A193" s="32"/>
      <c r="B193" s="275" t="s">
        <v>54</v>
      </c>
      <c r="C193" s="30" t="s">
        <v>575</v>
      </c>
      <c r="D193" s="30" t="s">
        <v>55</v>
      </c>
      <c r="E193" s="30"/>
      <c r="F193" s="98">
        <f>F194</f>
        <v>0</v>
      </c>
      <c r="G193" s="98">
        <f t="shared" si="37"/>
        <v>0</v>
      </c>
      <c r="H193" s="98">
        <f t="shared" si="37"/>
        <v>0</v>
      </c>
    </row>
    <row r="194" spans="1:8" s="82" customFormat="1" ht="15" customHeight="1" hidden="1">
      <c r="A194" s="32"/>
      <c r="B194" s="275" t="s">
        <v>125</v>
      </c>
      <c r="C194" s="30" t="s">
        <v>575</v>
      </c>
      <c r="D194" s="30" t="s">
        <v>55</v>
      </c>
      <c r="E194" s="30" t="s">
        <v>126</v>
      </c>
      <c r="F194" s="98">
        <v>0</v>
      </c>
      <c r="G194" s="98">
        <v>0</v>
      </c>
      <c r="H194" s="98">
        <v>0</v>
      </c>
    </row>
    <row r="195" spans="1:8" s="82" customFormat="1" ht="45" customHeight="1">
      <c r="A195" s="89">
        <v>11</v>
      </c>
      <c r="B195" s="273" t="s">
        <v>338</v>
      </c>
      <c r="C195" s="118" t="s">
        <v>128</v>
      </c>
      <c r="D195" s="105"/>
      <c r="E195" s="105"/>
      <c r="F195" s="92">
        <f>F196+F202</f>
        <v>1330</v>
      </c>
      <c r="G195" s="92">
        <f>G196+G202</f>
        <v>420</v>
      </c>
      <c r="H195" s="92">
        <f>H196+H202</f>
        <v>0</v>
      </c>
    </row>
    <row r="196" spans="1:8" s="82" customFormat="1" ht="15" customHeight="1">
      <c r="A196" s="99"/>
      <c r="B196" s="287" t="s">
        <v>522</v>
      </c>
      <c r="C196" s="119" t="s">
        <v>576</v>
      </c>
      <c r="D196" s="100"/>
      <c r="E196" s="100"/>
      <c r="F196" s="107">
        <f aca="true" t="shared" si="38" ref="F196:H200">F197</f>
        <v>1330</v>
      </c>
      <c r="G196" s="107">
        <f t="shared" si="38"/>
        <v>420</v>
      </c>
      <c r="H196" s="107">
        <f t="shared" si="38"/>
        <v>0</v>
      </c>
    </row>
    <row r="197" spans="1:8" s="82" customFormat="1" ht="30" customHeight="1">
      <c r="A197" s="103"/>
      <c r="B197" s="284" t="s">
        <v>577</v>
      </c>
      <c r="C197" s="120" t="s">
        <v>578</v>
      </c>
      <c r="D197" s="94"/>
      <c r="E197" s="94"/>
      <c r="F197" s="108">
        <f t="shared" si="38"/>
        <v>1330</v>
      </c>
      <c r="G197" s="108">
        <f t="shared" si="38"/>
        <v>420</v>
      </c>
      <c r="H197" s="108">
        <f t="shared" si="38"/>
        <v>0</v>
      </c>
    </row>
    <row r="198" spans="1:8" ht="30" customHeight="1">
      <c r="A198" s="306"/>
      <c r="B198" s="299" t="s">
        <v>129</v>
      </c>
      <c r="C198" s="258" t="s">
        <v>579</v>
      </c>
      <c r="D198" s="307"/>
      <c r="E198" s="307"/>
      <c r="F198" s="297">
        <f t="shared" si="38"/>
        <v>1330</v>
      </c>
      <c r="G198" s="297">
        <f t="shared" si="38"/>
        <v>420</v>
      </c>
      <c r="H198" s="297">
        <f t="shared" si="38"/>
        <v>0</v>
      </c>
    </row>
    <row r="199" spans="1:8" ht="30" customHeight="1">
      <c r="A199" s="111"/>
      <c r="B199" s="282" t="s">
        <v>53</v>
      </c>
      <c r="C199" s="34" t="s">
        <v>579</v>
      </c>
      <c r="D199" s="30" t="s">
        <v>67</v>
      </c>
      <c r="E199" s="112"/>
      <c r="F199" s="98">
        <f t="shared" si="38"/>
        <v>1330</v>
      </c>
      <c r="G199" s="98">
        <f t="shared" si="38"/>
        <v>420</v>
      </c>
      <c r="H199" s="98">
        <f t="shared" si="38"/>
        <v>0</v>
      </c>
    </row>
    <row r="200" spans="1:8" ht="30" customHeight="1">
      <c r="A200" s="32"/>
      <c r="B200" s="275" t="s">
        <v>54</v>
      </c>
      <c r="C200" s="34" t="s">
        <v>579</v>
      </c>
      <c r="D200" s="30" t="s">
        <v>55</v>
      </c>
      <c r="E200" s="30"/>
      <c r="F200" s="98">
        <f t="shared" si="38"/>
        <v>1330</v>
      </c>
      <c r="G200" s="98">
        <f t="shared" si="38"/>
        <v>420</v>
      </c>
      <c r="H200" s="98">
        <f t="shared" si="38"/>
        <v>0</v>
      </c>
    </row>
    <row r="201" spans="1:8" ht="15" customHeight="1">
      <c r="A201" s="32"/>
      <c r="B201" s="275" t="s">
        <v>130</v>
      </c>
      <c r="C201" s="34" t="s">
        <v>579</v>
      </c>
      <c r="D201" s="30" t="s">
        <v>55</v>
      </c>
      <c r="E201" s="30" t="s">
        <v>131</v>
      </c>
      <c r="F201" s="98">
        <f>1060+250+20</f>
        <v>1330</v>
      </c>
      <c r="G201" s="98">
        <f>300+100+20</f>
        <v>420</v>
      </c>
      <c r="H201" s="98">
        <v>0</v>
      </c>
    </row>
    <row r="202" spans="1:8" ht="45" customHeight="1" hidden="1">
      <c r="A202" s="99"/>
      <c r="B202" s="279" t="s">
        <v>135</v>
      </c>
      <c r="C202" s="100" t="s">
        <v>132</v>
      </c>
      <c r="D202" s="100"/>
      <c r="E202" s="100"/>
      <c r="F202" s="107">
        <f aca="true" t="shared" si="39" ref="F202:H206">F203</f>
        <v>0</v>
      </c>
      <c r="G202" s="107">
        <f t="shared" si="39"/>
        <v>0</v>
      </c>
      <c r="H202" s="107">
        <f t="shared" si="39"/>
        <v>0</v>
      </c>
    </row>
    <row r="203" spans="1:8" ht="30" customHeight="1" hidden="1">
      <c r="A203" s="103"/>
      <c r="B203" s="276" t="s">
        <v>136</v>
      </c>
      <c r="C203" s="94" t="s">
        <v>133</v>
      </c>
      <c r="D203" s="94"/>
      <c r="E203" s="94"/>
      <c r="F203" s="108">
        <f t="shared" si="39"/>
        <v>0</v>
      </c>
      <c r="G203" s="108">
        <f t="shared" si="39"/>
        <v>0</v>
      </c>
      <c r="H203" s="108">
        <f t="shared" si="39"/>
        <v>0</v>
      </c>
    </row>
    <row r="204" spans="1:8" ht="15" customHeight="1" hidden="1">
      <c r="A204" s="254"/>
      <c r="B204" s="299" t="s">
        <v>137</v>
      </c>
      <c r="C204" s="249" t="s">
        <v>343</v>
      </c>
      <c r="D204" s="249"/>
      <c r="E204" s="249"/>
      <c r="F204" s="297">
        <f t="shared" si="39"/>
        <v>0</v>
      </c>
      <c r="G204" s="297">
        <f t="shared" si="39"/>
        <v>0</v>
      </c>
      <c r="H204" s="297">
        <f t="shared" si="39"/>
        <v>0</v>
      </c>
    </row>
    <row r="205" spans="1:8" ht="30" customHeight="1" hidden="1">
      <c r="A205" s="32"/>
      <c r="B205" s="282" t="s">
        <v>53</v>
      </c>
      <c r="C205" s="30" t="s">
        <v>343</v>
      </c>
      <c r="D205" s="30" t="s">
        <v>67</v>
      </c>
      <c r="E205" s="30"/>
      <c r="F205" s="98">
        <f t="shared" si="39"/>
        <v>0</v>
      </c>
      <c r="G205" s="98">
        <f t="shared" si="39"/>
        <v>0</v>
      </c>
      <c r="H205" s="98">
        <f t="shared" si="39"/>
        <v>0</v>
      </c>
    </row>
    <row r="206" spans="1:8" ht="30" customHeight="1" hidden="1">
      <c r="A206" s="32"/>
      <c r="B206" s="275" t="s">
        <v>54</v>
      </c>
      <c r="C206" s="30" t="s">
        <v>343</v>
      </c>
      <c r="D206" s="30" t="s">
        <v>55</v>
      </c>
      <c r="E206" s="30"/>
      <c r="F206" s="98">
        <f t="shared" si="39"/>
        <v>0</v>
      </c>
      <c r="G206" s="98">
        <f t="shared" si="39"/>
        <v>0</v>
      </c>
      <c r="H206" s="98">
        <f t="shared" si="39"/>
        <v>0</v>
      </c>
    </row>
    <row r="207" spans="1:8" ht="15" customHeight="1" hidden="1">
      <c r="A207" s="32"/>
      <c r="B207" s="275" t="s">
        <v>79</v>
      </c>
      <c r="C207" s="30" t="s">
        <v>343</v>
      </c>
      <c r="D207" s="30" t="s">
        <v>55</v>
      </c>
      <c r="E207" s="30" t="s">
        <v>80</v>
      </c>
      <c r="F207" s="98">
        <v>0</v>
      </c>
      <c r="G207" s="98">
        <v>0</v>
      </c>
      <c r="H207" s="98">
        <v>0</v>
      </c>
    </row>
    <row r="208" spans="1:8" ht="45" customHeight="1">
      <c r="A208" s="89">
        <v>12</v>
      </c>
      <c r="B208" s="273" t="s">
        <v>414</v>
      </c>
      <c r="C208" s="91" t="s">
        <v>138</v>
      </c>
      <c r="D208" s="105"/>
      <c r="E208" s="105"/>
      <c r="F208" s="92">
        <f>F209+F223</f>
        <v>9895.966</v>
      </c>
      <c r="G208" s="92">
        <f>G209+G223</f>
        <v>8648</v>
      </c>
      <c r="H208" s="92">
        <f>H209+H223</f>
        <v>5648</v>
      </c>
    </row>
    <row r="209" spans="1:8" ht="15" customHeight="1">
      <c r="A209" s="409"/>
      <c r="B209" s="289" t="s">
        <v>522</v>
      </c>
      <c r="C209" s="145" t="s">
        <v>580</v>
      </c>
      <c r="D209" s="146"/>
      <c r="E209" s="146"/>
      <c r="F209" s="408">
        <f>F210</f>
        <v>9847.966</v>
      </c>
      <c r="G209" s="408">
        <f>G210</f>
        <v>8600</v>
      </c>
      <c r="H209" s="408">
        <f>H210</f>
        <v>5600</v>
      </c>
    </row>
    <row r="210" spans="1:8" ht="30" customHeight="1">
      <c r="A210" s="93"/>
      <c r="B210" s="276" t="s">
        <v>581</v>
      </c>
      <c r="C210" s="104" t="s">
        <v>582</v>
      </c>
      <c r="D210" s="94"/>
      <c r="E210" s="94"/>
      <c r="F210" s="96">
        <f>F211+F215+F219</f>
        <v>9847.966</v>
      </c>
      <c r="G210" s="96">
        <f>G211+G215+G219</f>
        <v>8600</v>
      </c>
      <c r="H210" s="96">
        <f>H211+H215+H219</f>
        <v>5600</v>
      </c>
    </row>
    <row r="211" spans="1:8" ht="15" customHeight="1">
      <c r="A211" s="254"/>
      <c r="B211" s="295" t="s">
        <v>226</v>
      </c>
      <c r="C211" s="256" t="s">
        <v>583</v>
      </c>
      <c r="D211" s="300"/>
      <c r="E211" s="300"/>
      <c r="F211" s="297">
        <f aca="true" t="shared" si="40" ref="F211:H213">F212</f>
        <v>6125</v>
      </c>
      <c r="G211" s="297">
        <f t="shared" si="40"/>
        <v>4200</v>
      </c>
      <c r="H211" s="297">
        <f t="shared" si="40"/>
        <v>4200</v>
      </c>
    </row>
    <row r="212" spans="1:8" ht="30" customHeight="1">
      <c r="A212" s="32"/>
      <c r="B212" s="282" t="s">
        <v>53</v>
      </c>
      <c r="C212" s="33" t="s">
        <v>583</v>
      </c>
      <c r="D212" s="110">
        <v>200</v>
      </c>
      <c r="E212" s="110"/>
      <c r="F212" s="98">
        <f t="shared" si="40"/>
        <v>6125</v>
      </c>
      <c r="G212" s="98">
        <f t="shared" si="40"/>
        <v>4200</v>
      </c>
      <c r="H212" s="98">
        <f t="shared" si="40"/>
        <v>4200</v>
      </c>
    </row>
    <row r="213" spans="1:8" ht="30" customHeight="1">
      <c r="A213" s="32"/>
      <c r="B213" s="275" t="s">
        <v>54</v>
      </c>
      <c r="C213" s="33" t="s">
        <v>583</v>
      </c>
      <c r="D213" s="30" t="s">
        <v>55</v>
      </c>
      <c r="E213" s="112"/>
      <c r="F213" s="98">
        <f t="shared" si="40"/>
        <v>6125</v>
      </c>
      <c r="G213" s="98">
        <f t="shared" si="40"/>
        <v>4200</v>
      </c>
      <c r="H213" s="98">
        <f t="shared" si="40"/>
        <v>4200</v>
      </c>
    </row>
    <row r="214" spans="1:8" ht="15" customHeight="1">
      <c r="A214" s="32"/>
      <c r="B214" s="275" t="s">
        <v>110</v>
      </c>
      <c r="C214" s="33" t="s">
        <v>583</v>
      </c>
      <c r="D214" s="30" t="s">
        <v>55</v>
      </c>
      <c r="E214" s="30" t="s">
        <v>111</v>
      </c>
      <c r="F214" s="98">
        <f>(700+3400+100)+1925</f>
        <v>6125</v>
      </c>
      <c r="G214" s="98">
        <f>700+3400+100</f>
        <v>4200</v>
      </c>
      <c r="H214" s="98">
        <f>600+3500+100</f>
        <v>4200</v>
      </c>
    </row>
    <row r="215" spans="1:8" ht="15" customHeight="1">
      <c r="A215" s="259"/>
      <c r="B215" s="295" t="s">
        <v>141</v>
      </c>
      <c r="C215" s="256" t="s">
        <v>584</v>
      </c>
      <c r="D215" s="300"/>
      <c r="E215" s="300"/>
      <c r="F215" s="297">
        <f>F216</f>
        <v>3722.966</v>
      </c>
      <c r="G215" s="297">
        <f>G216</f>
        <v>4400</v>
      </c>
      <c r="H215" s="297">
        <f>H216</f>
        <v>1400</v>
      </c>
    </row>
    <row r="216" spans="1:8" ht="30" customHeight="1">
      <c r="A216" s="109"/>
      <c r="B216" s="282" t="s">
        <v>53</v>
      </c>
      <c r="C216" s="33" t="s">
        <v>584</v>
      </c>
      <c r="D216" s="110">
        <v>200</v>
      </c>
      <c r="E216" s="110"/>
      <c r="F216" s="98">
        <f aca="true" t="shared" si="41" ref="F216:H217">F217</f>
        <v>3722.966</v>
      </c>
      <c r="G216" s="98">
        <f t="shared" si="41"/>
        <v>4400</v>
      </c>
      <c r="H216" s="98">
        <f t="shared" si="41"/>
        <v>1400</v>
      </c>
    </row>
    <row r="217" spans="1:8" ht="30" customHeight="1">
      <c r="A217" s="111"/>
      <c r="B217" s="275" t="s">
        <v>54</v>
      </c>
      <c r="C217" s="33" t="s">
        <v>584</v>
      </c>
      <c r="D217" s="30" t="s">
        <v>55</v>
      </c>
      <c r="E217" s="112"/>
      <c r="F217" s="98">
        <f t="shared" si="41"/>
        <v>3722.966</v>
      </c>
      <c r="G217" s="98">
        <f t="shared" si="41"/>
        <v>4400</v>
      </c>
      <c r="H217" s="98">
        <f t="shared" si="41"/>
        <v>1400</v>
      </c>
    </row>
    <row r="218" spans="1:8" ht="15" customHeight="1">
      <c r="A218" s="32"/>
      <c r="B218" s="275" t="s">
        <v>110</v>
      </c>
      <c r="C218" s="33" t="s">
        <v>584</v>
      </c>
      <c r="D218" s="30" t="s">
        <v>55</v>
      </c>
      <c r="E218" s="30" t="s">
        <v>111</v>
      </c>
      <c r="F218" s="98">
        <f>(4000+400)-677.034</f>
        <v>3722.966</v>
      </c>
      <c r="G218" s="98">
        <f>4000+400</f>
        <v>4400</v>
      </c>
      <c r="H218" s="98">
        <f>1000+400</f>
        <v>1400</v>
      </c>
    </row>
    <row r="219" spans="1:8" ht="15" customHeight="1" hidden="1">
      <c r="A219" s="254"/>
      <c r="B219" s="295" t="s">
        <v>442</v>
      </c>
      <c r="C219" s="256" t="s">
        <v>673</v>
      </c>
      <c r="D219" s="300"/>
      <c r="E219" s="300"/>
      <c r="F219" s="297">
        <f aca="true" t="shared" si="42" ref="F219:H221">F220</f>
        <v>0</v>
      </c>
      <c r="G219" s="297">
        <f t="shared" si="42"/>
        <v>0</v>
      </c>
      <c r="H219" s="297">
        <f t="shared" si="42"/>
        <v>0</v>
      </c>
    </row>
    <row r="220" spans="1:8" ht="30" customHeight="1" hidden="1">
      <c r="A220" s="32"/>
      <c r="B220" s="282" t="s">
        <v>53</v>
      </c>
      <c r="C220" s="33" t="s">
        <v>673</v>
      </c>
      <c r="D220" s="110">
        <v>200</v>
      </c>
      <c r="E220" s="110"/>
      <c r="F220" s="98">
        <f t="shared" si="42"/>
        <v>0</v>
      </c>
      <c r="G220" s="98">
        <f t="shared" si="42"/>
        <v>0</v>
      </c>
      <c r="H220" s="98">
        <f t="shared" si="42"/>
        <v>0</v>
      </c>
    </row>
    <row r="221" spans="1:8" ht="30" customHeight="1" hidden="1">
      <c r="A221" s="32"/>
      <c r="B221" s="275" t="s">
        <v>54</v>
      </c>
      <c r="C221" s="33" t="s">
        <v>673</v>
      </c>
      <c r="D221" s="30" t="s">
        <v>55</v>
      </c>
      <c r="E221" s="112"/>
      <c r="F221" s="98">
        <f t="shared" si="42"/>
        <v>0</v>
      </c>
      <c r="G221" s="98">
        <f t="shared" si="42"/>
        <v>0</v>
      </c>
      <c r="H221" s="98">
        <f t="shared" si="42"/>
        <v>0</v>
      </c>
    </row>
    <row r="222" spans="1:8" ht="15" customHeight="1" hidden="1">
      <c r="A222" s="32"/>
      <c r="B222" s="275" t="s">
        <v>110</v>
      </c>
      <c r="C222" s="33" t="s">
        <v>673</v>
      </c>
      <c r="D222" s="30" t="s">
        <v>55</v>
      </c>
      <c r="E222" s="30" t="s">
        <v>111</v>
      </c>
      <c r="F222" s="98">
        <f>123.2-123.2</f>
        <v>0</v>
      </c>
      <c r="G222" s="98">
        <v>0</v>
      </c>
      <c r="H222" s="98">
        <v>0</v>
      </c>
    </row>
    <row r="223" spans="1:8" ht="15" customHeight="1">
      <c r="A223" s="409"/>
      <c r="B223" s="289" t="s">
        <v>585</v>
      </c>
      <c r="C223" s="145" t="s">
        <v>586</v>
      </c>
      <c r="D223" s="146"/>
      <c r="E223" s="146"/>
      <c r="F223" s="408">
        <f aca="true" t="shared" si="43" ref="F223:H224">F224</f>
        <v>48</v>
      </c>
      <c r="G223" s="408">
        <f t="shared" si="43"/>
        <v>48</v>
      </c>
      <c r="H223" s="408">
        <f t="shared" si="43"/>
        <v>48</v>
      </c>
    </row>
    <row r="224" spans="1:8" ht="30" customHeight="1">
      <c r="A224" s="93"/>
      <c r="B224" s="276" t="s">
        <v>587</v>
      </c>
      <c r="C224" s="104" t="s">
        <v>588</v>
      </c>
      <c r="D224" s="94"/>
      <c r="E224" s="94"/>
      <c r="F224" s="96">
        <f t="shared" si="43"/>
        <v>48</v>
      </c>
      <c r="G224" s="96">
        <f t="shared" si="43"/>
        <v>48</v>
      </c>
      <c r="H224" s="96">
        <f t="shared" si="43"/>
        <v>48</v>
      </c>
    </row>
    <row r="225" spans="1:8" ht="30" customHeight="1">
      <c r="A225" s="254"/>
      <c r="B225" s="295" t="s">
        <v>440</v>
      </c>
      <c r="C225" s="256" t="s">
        <v>589</v>
      </c>
      <c r="D225" s="300"/>
      <c r="E225" s="300"/>
      <c r="F225" s="297">
        <f aca="true" t="shared" si="44" ref="F225:H227">F226</f>
        <v>48</v>
      </c>
      <c r="G225" s="297">
        <f t="shared" si="44"/>
        <v>48</v>
      </c>
      <c r="H225" s="297">
        <f t="shared" si="44"/>
        <v>48</v>
      </c>
    </row>
    <row r="226" spans="1:8" ht="30" customHeight="1">
      <c r="A226" s="32"/>
      <c r="B226" s="282" t="s">
        <v>53</v>
      </c>
      <c r="C226" s="33" t="s">
        <v>589</v>
      </c>
      <c r="D226" s="110">
        <v>200</v>
      </c>
      <c r="E226" s="110"/>
      <c r="F226" s="98">
        <f t="shared" si="44"/>
        <v>48</v>
      </c>
      <c r="G226" s="98">
        <f t="shared" si="44"/>
        <v>48</v>
      </c>
      <c r="H226" s="98">
        <f t="shared" si="44"/>
        <v>48</v>
      </c>
    </row>
    <row r="227" spans="1:8" ht="30" customHeight="1">
      <c r="A227" s="32"/>
      <c r="B227" s="275" t="s">
        <v>54</v>
      </c>
      <c r="C227" s="33" t="s">
        <v>589</v>
      </c>
      <c r="D227" s="30" t="s">
        <v>55</v>
      </c>
      <c r="E227" s="112"/>
      <c r="F227" s="98">
        <f t="shared" si="44"/>
        <v>48</v>
      </c>
      <c r="G227" s="98">
        <f t="shared" si="44"/>
        <v>48</v>
      </c>
      <c r="H227" s="98">
        <f t="shared" si="44"/>
        <v>48</v>
      </c>
    </row>
    <row r="228" spans="1:8" ht="15" customHeight="1">
      <c r="A228" s="32"/>
      <c r="B228" s="275" t="s">
        <v>110</v>
      </c>
      <c r="C228" s="33" t="s">
        <v>589</v>
      </c>
      <c r="D228" s="30" t="s">
        <v>55</v>
      </c>
      <c r="E228" s="30" t="s">
        <v>111</v>
      </c>
      <c r="F228" s="98">
        <f>(552+48)-552</f>
        <v>48</v>
      </c>
      <c r="G228" s="98">
        <v>48</v>
      </c>
      <c r="H228" s="98">
        <v>48</v>
      </c>
    </row>
    <row r="229" spans="1:8" ht="45" customHeight="1">
      <c r="A229" s="89">
        <v>13</v>
      </c>
      <c r="B229" s="283" t="s">
        <v>446</v>
      </c>
      <c r="C229" s="118" t="s">
        <v>143</v>
      </c>
      <c r="D229" s="105"/>
      <c r="E229" s="105"/>
      <c r="F229" s="92">
        <f aca="true" t="shared" si="45" ref="F229:H230">F230</f>
        <v>525</v>
      </c>
      <c r="G229" s="92">
        <f t="shared" si="45"/>
        <v>525</v>
      </c>
      <c r="H229" s="92">
        <f t="shared" si="45"/>
        <v>525</v>
      </c>
    </row>
    <row r="230" spans="1:8" ht="15" customHeight="1">
      <c r="A230" s="409"/>
      <c r="B230" s="317" t="s">
        <v>522</v>
      </c>
      <c r="C230" s="239" t="s">
        <v>590</v>
      </c>
      <c r="D230" s="146"/>
      <c r="E230" s="146"/>
      <c r="F230" s="408">
        <f t="shared" si="45"/>
        <v>525</v>
      </c>
      <c r="G230" s="408">
        <f t="shared" si="45"/>
        <v>525</v>
      </c>
      <c r="H230" s="408">
        <f t="shared" si="45"/>
        <v>525</v>
      </c>
    </row>
    <row r="231" spans="1:8" ht="15" customHeight="1">
      <c r="A231" s="93"/>
      <c r="B231" s="276" t="s">
        <v>591</v>
      </c>
      <c r="C231" s="94" t="s">
        <v>592</v>
      </c>
      <c r="D231" s="94"/>
      <c r="E231" s="94"/>
      <c r="F231" s="96">
        <f>F232+F236</f>
        <v>525</v>
      </c>
      <c r="G231" s="96">
        <f>G232+G236</f>
        <v>525</v>
      </c>
      <c r="H231" s="96">
        <f>H232+H236</f>
        <v>525</v>
      </c>
    </row>
    <row r="232" spans="1:8" ht="15" customHeight="1">
      <c r="A232" s="254"/>
      <c r="B232" s="299" t="s">
        <v>337</v>
      </c>
      <c r="C232" s="249" t="s">
        <v>593</v>
      </c>
      <c r="D232" s="249"/>
      <c r="E232" s="249"/>
      <c r="F232" s="297">
        <f aca="true" t="shared" si="46" ref="F232:H234">F233</f>
        <v>272</v>
      </c>
      <c r="G232" s="297">
        <f t="shared" si="46"/>
        <v>272</v>
      </c>
      <c r="H232" s="297">
        <f t="shared" si="46"/>
        <v>272</v>
      </c>
    </row>
    <row r="233" spans="1:8" ht="30" customHeight="1">
      <c r="A233" s="32"/>
      <c r="B233" s="282" t="s">
        <v>53</v>
      </c>
      <c r="C233" s="30" t="s">
        <v>593</v>
      </c>
      <c r="D233" s="30" t="s">
        <v>67</v>
      </c>
      <c r="E233" s="30"/>
      <c r="F233" s="98">
        <f t="shared" si="46"/>
        <v>272</v>
      </c>
      <c r="G233" s="98">
        <f t="shared" si="46"/>
        <v>272</v>
      </c>
      <c r="H233" s="98">
        <f t="shared" si="46"/>
        <v>272</v>
      </c>
    </row>
    <row r="234" spans="1:8" ht="30" customHeight="1">
      <c r="A234" s="32"/>
      <c r="B234" s="275" t="s">
        <v>54</v>
      </c>
      <c r="C234" s="30" t="s">
        <v>593</v>
      </c>
      <c r="D234" s="30" t="s">
        <v>55</v>
      </c>
      <c r="E234" s="30"/>
      <c r="F234" s="98">
        <f t="shared" si="46"/>
        <v>272</v>
      </c>
      <c r="G234" s="98">
        <f t="shared" si="46"/>
        <v>272</v>
      </c>
      <c r="H234" s="98">
        <f t="shared" si="46"/>
        <v>272</v>
      </c>
    </row>
    <row r="235" spans="1:8" ht="15" customHeight="1">
      <c r="A235" s="114"/>
      <c r="B235" s="275" t="s">
        <v>368</v>
      </c>
      <c r="C235" s="30" t="s">
        <v>593</v>
      </c>
      <c r="D235" s="30" t="s">
        <v>55</v>
      </c>
      <c r="E235" s="30" t="s">
        <v>145</v>
      </c>
      <c r="F235" s="98">
        <v>272</v>
      </c>
      <c r="G235" s="98">
        <v>272</v>
      </c>
      <c r="H235" s="98">
        <v>272</v>
      </c>
    </row>
    <row r="236" spans="1:8" ht="15" customHeight="1">
      <c r="A236" s="254"/>
      <c r="B236" s="299" t="s">
        <v>144</v>
      </c>
      <c r="C236" s="249" t="s">
        <v>594</v>
      </c>
      <c r="D236" s="249"/>
      <c r="E236" s="249"/>
      <c r="F236" s="297">
        <f aca="true" t="shared" si="47" ref="F236:H238">F237</f>
        <v>253</v>
      </c>
      <c r="G236" s="297">
        <f t="shared" si="47"/>
        <v>253</v>
      </c>
      <c r="H236" s="297">
        <f t="shared" si="47"/>
        <v>253</v>
      </c>
    </row>
    <row r="237" spans="1:8" ht="30" customHeight="1">
      <c r="A237" s="32"/>
      <c r="B237" s="282" t="s">
        <v>53</v>
      </c>
      <c r="C237" s="30" t="s">
        <v>594</v>
      </c>
      <c r="D237" s="30" t="s">
        <v>67</v>
      </c>
      <c r="E237" s="30"/>
      <c r="F237" s="98">
        <f t="shared" si="47"/>
        <v>253</v>
      </c>
      <c r="G237" s="98">
        <f t="shared" si="47"/>
        <v>253</v>
      </c>
      <c r="H237" s="98">
        <f t="shared" si="47"/>
        <v>253</v>
      </c>
    </row>
    <row r="238" spans="1:8" ht="30" customHeight="1">
      <c r="A238" s="32"/>
      <c r="B238" s="275" t="s">
        <v>54</v>
      </c>
      <c r="C238" s="30" t="s">
        <v>594</v>
      </c>
      <c r="D238" s="30" t="s">
        <v>55</v>
      </c>
      <c r="E238" s="30"/>
      <c r="F238" s="98">
        <f t="shared" si="47"/>
        <v>253</v>
      </c>
      <c r="G238" s="98">
        <f t="shared" si="47"/>
        <v>253</v>
      </c>
      <c r="H238" s="98">
        <f t="shared" si="47"/>
        <v>253</v>
      </c>
    </row>
    <row r="239" spans="1:8" ht="15" customHeight="1">
      <c r="A239" s="114"/>
      <c r="B239" s="275" t="s">
        <v>368</v>
      </c>
      <c r="C239" s="30" t="s">
        <v>594</v>
      </c>
      <c r="D239" s="30" t="s">
        <v>55</v>
      </c>
      <c r="E239" s="30" t="s">
        <v>145</v>
      </c>
      <c r="F239" s="98">
        <v>253</v>
      </c>
      <c r="G239" s="98">
        <v>253</v>
      </c>
      <c r="H239" s="98">
        <v>253</v>
      </c>
    </row>
    <row r="240" spans="1:8" ht="75" customHeight="1">
      <c r="A240" s="89">
        <v>14</v>
      </c>
      <c r="B240" s="273" t="s">
        <v>353</v>
      </c>
      <c r="C240" s="91" t="s">
        <v>643</v>
      </c>
      <c r="D240" s="113"/>
      <c r="E240" s="113"/>
      <c r="F240" s="92">
        <f>F241+F280</f>
        <v>14550</v>
      </c>
      <c r="G240" s="92">
        <f>G241+G280</f>
        <v>15000</v>
      </c>
      <c r="H240" s="92">
        <f>H241+H280</f>
        <v>0</v>
      </c>
    </row>
    <row r="241" spans="1:8" ht="15" customHeight="1">
      <c r="A241" s="116"/>
      <c r="B241" s="279" t="s">
        <v>522</v>
      </c>
      <c r="C241" s="101" t="s">
        <v>644</v>
      </c>
      <c r="D241" s="100"/>
      <c r="E241" s="100"/>
      <c r="F241" s="107">
        <f>F242+F254+F263+F275</f>
        <v>14550</v>
      </c>
      <c r="G241" s="107">
        <f>G242+G254+G263+G275</f>
        <v>14000</v>
      </c>
      <c r="H241" s="107">
        <f>H242+H254+H263+H275</f>
        <v>0</v>
      </c>
    </row>
    <row r="242" spans="1:8" s="82" customFormat="1" ht="15" customHeight="1">
      <c r="A242" s="148"/>
      <c r="B242" s="290" t="s">
        <v>645</v>
      </c>
      <c r="C242" s="149" t="s">
        <v>646</v>
      </c>
      <c r="D242" s="140"/>
      <c r="E242" s="140"/>
      <c r="F242" s="141">
        <f>F243+F247</f>
        <v>100</v>
      </c>
      <c r="G242" s="141">
        <f>G243+G247</f>
        <v>100</v>
      </c>
      <c r="H242" s="141">
        <f>H243+H247</f>
        <v>0</v>
      </c>
    </row>
    <row r="243" spans="1:8" s="82" customFormat="1" ht="30" customHeight="1">
      <c r="A243" s="254"/>
      <c r="B243" s="295" t="s">
        <v>521</v>
      </c>
      <c r="C243" s="250" t="s">
        <v>647</v>
      </c>
      <c r="D243" s="249"/>
      <c r="E243" s="249"/>
      <c r="F243" s="297">
        <f aca="true" t="shared" si="48" ref="F243:H245">F244</f>
        <v>100</v>
      </c>
      <c r="G243" s="297">
        <f t="shared" si="48"/>
        <v>100</v>
      </c>
      <c r="H243" s="297">
        <f t="shared" si="48"/>
        <v>0</v>
      </c>
    </row>
    <row r="244" spans="1:8" s="82" customFormat="1" ht="30" customHeight="1">
      <c r="A244" s="32"/>
      <c r="B244" s="282" t="s">
        <v>53</v>
      </c>
      <c r="C244" s="31" t="s">
        <v>647</v>
      </c>
      <c r="D244" s="30" t="s">
        <v>67</v>
      </c>
      <c r="E244" s="30"/>
      <c r="F244" s="98">
        <f t="shared" si="48"/>
        <v>100</v>
      </c>
      <c r="G244" s="98">
        <f t="shared" si="48"/>
        <v>100</v>
      </c>
      <c r="H244" s="98">
        <f t="shared" si="48"/>
        <v>0</v>
      </c>
    </row>
    <row r="245" spans="1:8" s="82" customFormat="1" ht="30" customHeight="1">
      <c r="A245" s="32"/>
      <c r="B245" s="275" t="s">
        <v>54</v>
      </c>
      <c r="C245" s="31" t="s">
        <v>647</v>
      </c>
      <c r="D245" s="30" t="s">
        <v>55</v>
      </c>
      <c r="E245" s="30"/>
      <c r="F245" s="98">
        <f t="shared" si="48"/>
        <v>100</v>
      </c>
      <c r="G245" s="98">
        <f t="shared" si="48"/>
        <v>100</v>
      </c>
      <c r="H245" s="98">
        <f t="shared" si="48"/>
        <v>0</v>
      </c>
    </row>
    <row r="246" spans="1:8" s="82" customFormat="1" ht="15" customHeight="1">
      <c r="A246" s="32"/>
      <c r="B246" s="277" t="s">
        <v>113</v>
      </c>
      <c r="C246" s="31" t="s">
        <v>647</v>
      </c>
      <c r="D246" s="30" t="s">
        <v>55</v>
      </c>
      <c r="E246" s="30" t="s">
        <v>114</v>
      </c>
      <c r="F246" s="98">
        <v>100</v>
      </c>
      <c r="G246" s="98">
        <v>100</v>
      </c>
      <c r="H246" s="98">
        <v>0</v>
      </c>
    </row>
    <row r="247" spans="1:8" s="82" customFormat="1" ht="30" customHeight="1" hidden="1">
      <c r="A247" s="254"/>
      <c r="B247" s="295" t="s">
        <v>314</v>
      </c>
      <c r="C247" s="250" t="s">
        <v>656</v>
      </c>
      <c r="D247" s="249"/>
      <c r="E247" s="249"/>
      <c r="F247" s="297">
        <f>F248+F251</f>
        <v>0</v>
      </c>
      <c r="G247" s="297">
        <f>G248+G251</f>
        <v>0</v>
      </c>
      <c r="H247" s="297">
        <f>H248+H251</f>
        <v>0</v>
      </c>
    </row>
    <row r="248" spans="1:8" s="82" customFormat="1" ht="30" customHeight="1" hidden="1">
      <c r="A248" s="32"/>
      <c r="B248" s="282" t="s">
        <v>53</v>
      </c>
      <c r="C248" s="31" t="s">
        <v>656</v>
      </c>
      <c r="D248" s="30" t="s">
        <v>67</v>
      </c>
      <c r="E248" s="30"/>
      <c r="F248" s="98">
        <f aca="true" t="shared" si="49" ref="F248:H249">F249</f>
        <v>0</v>
      </c>
      <c r="G248" s="98">
        <f t="shared" si="49"/>
        <v>0</v>
      </c>
      <c r="H248" s="98">
        <f t="shared" si="49"/>
        <v>0</v>
      </c>
    </row>
    <row r="249" spans="1:8" s="82" customFormat="1" ht="30" customHeight="1" hidden="1">
      <c r="A249" s="32"/>
      <c r="B249" s="275" t="s">
        <v>54</v>
      </c>
      <c r="C249" s="31" t="s">
        <v>656</v>
      </c>
      <c r="D249" s="30" t="s">
        <v>55</v>
      </c>
      <c r="E249" s="30"/>
      <c r="F249" s="98">
        <f t="shared" si="49"/>
        <v>0</v>
      </c>
      <c r="G249" s="98">
        <f t="shared" si="49"/>
        <v>0</v>
      </c>
      <c r="H249" s="98">
        <f t="shared" si="49"/>
        <v>0</v>
      </c>
    </row>
    <row r="250" spans="1:8" s="82" customFormat="1" ht="15" customHeight="1" hidden="1">
      <c r="A250" s="32"/>
      <c r="B250" s="277" t="s">
        <v>113</v>
      </c>
      <c r="C250" s="31" t="s">
        <v>656</v>
      </c>
      <c r="D250" s="30" t="s">
        <v>55</v>
      </c>
      <c r="E250" s="30" t="s">
        <v>114</v>
      </c>
      <c r="F250" s="98">
        <v>0</v>
      </c>
      <c r="G250" s="98">
        <v>0</v>
      </c>
      <c r="H250" s="98">
        <v>0</v>
      </c>
    </row>
    <row r="251" spans="1:8" s="82" customFormat="1" ht="30" customHeight="1" hidden="1">
      <c r="A251" s="32"/>
      <c r="B251" s="277" t="s">
        <v>60</v>
      </c>
      <c r="C251" s="31" t="s">
        <v>656</v>
      </c>
      <c r="D251" s="30" t="s">
        <v>65</v>
      </c>
      <c r="E251" s="30"/>
      <c r="F251" s="98">
        <f aca="true" t="shared" si="50" ref="F251:H252">F252</f>
        <v>0</v>
      </c>
      <c r="G251" s="98">
        <f t="shared" si="50"/>
        <v>0</v>
      </c>
      <c r="H251" s="98">
        <f t="shared" si="50"/>
        <v>0</v>
      </c>
    </row>
    <row r="252" spans="1:8" s="82" customFormat="1" ht="15" customHeight="1" hidden="1">
      <c r="A252" s="32"/>
      <c r="B252" s="277" t="s">
        <v>61</v>
      </c>
      <c r="C252" s="31" t="s">
        <v>656</v>
      </c>
      <c r="D252" s="30" t="s">
        <v>62</v>
      </c>
      <c r="E252" s="30"/>
      <c r="F252" s="98">
        <f t="shared" si="50"/>
        <v>0</v>
      </c>
      <c r="G252" s="98">
        <f t="shared" si="50"/>
        <v>0</v>
      </c>
      <c r="H252" s="98">
        <f t="shared" si="50"/>
        <v>0</v>
      </c>
    </row>
    <row r="253" spans="1:8" s="82" customFormat="1" ht="15" customHeight="1" hidden="1">
      <c r="A253" s="32"/>
      <c r="B253" s="277" t="s">
        <v>113</v>
      </c>
      <c r="C253" s="152" t="s">
        <v>656</v>
      </c>
      <c r="D253" s="30" t="s">
        <v>62</v>
      </c>
      <c r="E253" s="30" t="s">
        <v>114</v>
      </c>
      <c r="F253" s="98">
        <v>0</v>
      </c>
      <c r="G253" s="98">
        <v>0</v>
      </c>
      <c r="H253" s="98">
        <v>0</v>
      </c>
    </row>
    <row r="254" spans="1:8" ht="15" customHeight="1">
      <c r="A254" s="117"/>
      <c r="B254" s="276" t="s">
        <v>648</v>
      </c>
      <c r="C254" s="104" t="s">
        <v>649</v>
      </c>
      <c r="D254" s="94"/>
      <c r="E254" s="94"/>
      <c r="F254" s="108">
        <f>F255+F259</f>
        <v>1950</v>
      </c>
      <c r="G254" s="108">
        <f>G255+G259</f>
        <v>1600</v>
      </c>
      <c r="H254" s="108">
        <f>H255+H259</f>
        <v>0</v>
      </c>
    </row>
    <row r="255" spans="1:8" ht="45" customHeight="1">
      <c r="A255" s="303"/>
      <c r="B255" s="299" t="s">
        <v>112</v>
      </c>
      <c r="C255" s="250" t="s">
        <v>651</v>
      </c>
      <c r="D255" s="249"/>
      <c r="E255" s="249"/>
      <c r="F255" s="297">
        <f>F256</f>
        <v>350</v>
      </c>
      <c r="G255" s="297">
        <f>G256</f>
        <v>0</v>
      </c>
      <c r="H255" s="297">
        <f>H256</f>
        <v>0</v>
      </c>
    </row>
    <row r="256" spans="1:8" ht="30" customHeight="1">
      <c r="A256" s="115"/>
      <c r="B256" s="280" t="s">
        <v>60</v>
      </c>
      <c r="C256" s="31" t="s">
        <v>651</v>
      </c>
      <c r="D256" s="30" t="s">
        <v>65</v>
      </c>
      <c r="E256" s="30"/>
      <c r="F256" s="98">
        <f aca="true" t="shared" si="51" ref="F256:H257">F257</f>
        <v>350</v>
      </c>
      <c r="G256" s="98">
        <f t="shared" si="51"/>
        <v>0</v>
      </c>
      <c r="H256" s="98">
        <f t="shared" si="51"/>
        <v>0</v>
      </c>
    </row>
    <row r="257" spans="1:8" ht="15" customHeight="1">
      <c r="A257" s="32"/>
      <c r="B257" s="278" t="s">
        <v>61</v>
      </c>
      <c r="C257" s="31" t="s">
        <v>651</v>
      </c>
      <c r="D257" s="31">
        <v>410</v>
      </c>
      <c r="E257" s="31"/>
      <c r="F257" s="98">
        <f t="shared" si="51"/>
        <v>350</v>
      </c>
      <c r="G257" s="98">
        <f t="shared" si="51"/>
        <v>0</v>
      </c>
      <c r="H257" s="98">
        <f t="shared" si="51"/>
        <v>0</v>
      </c>
    </row>
    <row r="258" spans="1:8" ht="15" customHeight="1">
      <c r="A258" s="32"/>
      <c r="B258" s="277" t="s">
        <v>113</v>
      </c>
      <c r="C258" s="31" t="s">
        <v>651</v>
      </c>
      <c r="D258" s="31">
        <v>410</v>
      </c>
      <c r="E258" s="30" t="s">
        <v>114</v>
      </c>
      <c r="F258" s="98">
        <v>350</v>
      </c>
      <c r="G258" s="98">
        <v>0</v>
      </c>
      <c r="H258" s="98">
        <v>0</v>
      </c>
    </row>
    <row r="259" spans="1:8" ht="15" customHeight="1">
      <c r="A259" s="254"/>
      <c r="B259" s="299" t="s">
        <v>116</v>
      </c>
      <c r="C259" s="250" t="s">
        <v>650</v>
      </c>
      <c r="D259" s="249"/>
      <c r="E259" s="249"/>
      <c r="F259" s="297">
        <f>F260</f>
        <v>1600</v>
      </c>
      <c r="G259" s="297">
        <f>G260</f>
        <v>1600</v>
      </c>
      <c r="H259" s="297">
        <f>H260</f>
        <v>0</v>
      </c>
    </row>
    <row r="260" spans="1:8" ht="30" customHeight="1">
      <c r="A260" s="32"/>
      <c r="B260" s="282" t="s">
        <v>53</v>
      </c>
      <c r="C260" s="31" t="s">
        <v>650</v>
      </c>
      <c r="D260" s="30" t="s">
        <v>67</v>
      </c>
      <c r="E260" s="30"/>
      <c r="F260" s="98">
        <f aca="true" t="shared" si="52" ref="F260:H261">F261</f>
        <v>1600</v>
      </c>
      <c r="G260" s="98">
        <f t="shared" si="52"/>
        <v>1600</v>
      </c>
      <c r="H260" s="98">
        <f t="shared" si="52"/>
        <v>0</v>
      </c>
    </row>
    <row r="261" spans="1:8" ht="30" customHeight="1">
      <c r="A261" s="32"/>
      <c r="B261" s="275" t="s">
        <v>54</v>
      </c>
      <c r="C261" s="31" t="s">
        <v>650</v>
      </c>
      <c r="D261" s="30" t="s">
        <v>55</v>
      </c>
      <c r="E261" s="30"/>
      <c r="F261" s="98">
        <f t="shared" si="52"/>
        <v>1600</v>
      </c>
      <c r="G261" s="98">
        <f t="shared" si="52"/>
        <v>1600</v>
      </c>
      <c r="H261" s="98">
        <f t="shared" si="52"/>
        <v>0</v>
      </c>
    </row>
    <row r="262" spans="1:8" ht="15" customHeight="1">
      <c r="A262" s="32"/>
      <c r="B262" s="277" t="s">
        <v>113</v>
      </c>
      <c r="C262" s="31" t="s">
        <v>650</v>
      </c>
      <c r="D262" s="30" t="s">
        <v>55</v>
      </c>
      <c r="E262" s="30" t="s">
        <v>114</v>
      </c>
      <c r="F262" s="98">
        <v>1600</v>
      </c>
      <c r="G262" s="98">
        <v>1600</v>
      </c>
      <c r="H262" s="98">
        <v>0</v>
      </c>
    </row>
    <row r="263" spans="1:8" ht="15" customHeight="1">
      <c r="A263" s="103"/>
      <c r="B263" s="276" t="s">
        <v>652</v>
      </c>
      <c r="C263" s="104" t="s">
        <v>653</v>
      </c>
      <c r="D263" s="104"/>
      <c r="E263" s="104"/>
      <c r="F263" s="108">
        <f>F264+F271</f>
        <v>400</v>
      </c>
      <c r="G263" s="108">
        <f>G264+G271</f>
        <v>400</v>
      </c>
      <c r="H263" s="108">
        <f>H264+H271</f>
        <v>0</v>
      </c>
    </row>
    <row r="264" spans="1:8" ht="30" customHeight="1" hidden="1">
      <c r="A264" s="254"/>
      <c r="B264" s="295" t="s">
        <v>117</v>
      </c>
      <c r="C264" s="250" t="s">
        <v>654</v>
      </c>
      <c r="D264" s="249"/>
      <c r="E264" s="249"/>
      <c r="F264" s="297">
        <f>F265+F268</f>
        <v>0</v>
      </c>
      <c r="G264" s="297">
        <f>G265+G268</f>
        <v>0</v>
      </c>
      <c r="H264" s="297">
        <f>H265+H268</f>
        <v>0</v>
      </c>
    </row>
    <row r="265" spans="1:8" ht="30" customHeight="1" hidden="1">
      <c r="A265" s="32"/>
      <c r="B265" s="282" t="s">
        <v>53</v>
      </c>
      <c r="C265" s="31" t="s">
        <v>654</v>
      </c>
      <c r="D265" s="30" t="s">
        <v>67</v>
      </c>
      <c r="E265" s="30"/>
      <c r="F265" s="98">
        <f aca="true" t="shared" si="53" ref="F265:H266">F266</f>
        <v>0</v>
      </c>
      <c r="G265" s="98">
        <f t="shared" si="53"/>
        <v>0</v>
      </c>
      <c r="H265" s="98">
        <f t="shared" si="53"/>
        <v>0</v>
      </c>
    </row>
    <row r="266" spans="1:8" ht="30" customHeight="1" hidden="1">
      <c r="A266" s="32"/>
      <c r="B266" s="275" t="s">
        <v>54</v>
      </c>
      <c r="C266" s="31" t="s">
        <v>654</v>
      </c>
      <c r="D266" s="30" t="s">
        <v>55</v>
      </c>
      <c r="E266" s="30"/>
      <c r="F266" s="98">
        <f t="shared" si="53"/>
        <v>0</v>
      </c>
      <c r="G266" s="98">
        <f t="shared" si="53"/>
        <v>0</v>
      </c>
      <c r="H266" s="98">
        <f t="shared" si="53"/>
        <v>0</v>
      </c>
    </row>
    <row r="267" spans="1:8" ht="15" customHeight="1" hidden="1">
      <c r="A267" s="32"/>
      <c r="B267" s="277" t="s">
        <v>113</v>
      </c>
      <c r="C267" s="31" t="s">
        <v>654</v>
      </c>
      <c r="D267" s="30" t="s">
        <v>55</v>
      </c>
      <c r="E267" s="30" t="s">
        <v>114</v>
      </c>
      <c r="F267" s="98">
        <v>0</v>
      </c>
      <c r="G267" s="98">
        <v>0</v>
      </c>
      <c r="H267" s="98">
        <v>0</v>
      </c>
    </row>
    <row r="268" spans="1:8" ht="30" customHeight="1" hidden="1">
      <c r="A268" s="32"/>
      <c r="B268" s="277" t="s">
        <v>60</v>
      </c>
      <c r="C268" s="31" t="s">
        <v>654</v>
      </c>
      <c r="D268" s="30" t="s">
        <v>65</v>
      </c>
      <c r="E268" s="30"/>
      <c r="F268" s="98">
        <f aca="true" t="shared" si="54" ref="F268:H269">F269</f>
        <v>0</v>
      </c>
      <c r="G268" s="98">
        <f t="shared" si="54"/>
        <v>0</v>
      </c>
      <c r="H268" s="98">
        <f t="shared" si="54"/>
        <v>0</v>
      </c>
    </row>
    <row r="269" spans="1:8" ht="15" customHeight="1" hidden="1">
      <c r="A269" s="32"/>
      <c r="B269" s="277" t="s">
        <v>61</v>
      </c>
      <c r="C269" s="31" t="s">
        <v>654</v>
      </c>
      <c r="D269" s="30" t="s">
        <v>62</v>
      </c>
      <c r="E269" s="30"/>
      <c r="F269" s="98">
        <f t="shared" si="54"/>
        <v>0</v>
      </c>
      <c r="G269" s="98">
        <f t="shared" si="54"/>
        <v>0</v>
      </c>
      <c r="H269" s="98">
        <f t="shared" si="54"/>
        <v>0</v>
      </c>
    </row>
    <row r="270" spans="1:8" ht="15" customHeight="1" hidden="1">
      <c r="A270" s="32"/>
      <c r="B270" s="277" t="s">
        <v>113</v>
      </c>
      <c r="C270" s="31" t="s">
        <v>654</v>
      </c>
      <c r="D270" s="30" t="s">
        <v>62</v>
      </c>
      <c r="E270" s="30" t="s">
        <v>114</v>
      </c>
      <c r="F270" s="98">
        <v>0</v>
      </c>
      <c r="G270" s="98">
        <v>0</v>
      </c>
      <c r="H270" s="98">
        <v>0</v>
      </c>
    </row>
    <row r="271" spans="1:8" ht="30" customHeight="1">
      <c r="A271" s="254"/>
      <c r="B271" s="295" t="s">
        <v>118</v>
      </c>
      <c r="C271" s="250" t="s">
        <v>655</v>
      </c>
      <c r="D271" s="249"/>
      <c r="E271" s="249"/>
      <c r="F271" s="297">
        <f>F273</f>
        <v>400</v>
      </c>
      <c r="G271" s="297">
        <f>G273</f>
        <v>400</v>
      </c>
      <c r="H271" s="297">
        <f>H273</f>
        <v>0</v>
      </c>
    </row>
    <row r="272" spans="1:8" ht="30" customHeight="1">
      <c r="A272" s="32"/>
      <c r="B272" s="282" t="s">
        <v>53</v>
      </c>
      <c r="C272" s="31" t="s">
        <v>655</v>
      </c>
      <c r="D272" s="30" t="s">
        <v>67</v>
      </c>
      <c r="E272" s="30"/>
      <c r="F272" s="98">
        <f aca="true" t="shared" si="55" ref="F272:H273">F273</f>
        <v>400</v>
      </c>
      <c r="G272" s="98">
        <f t="shared" si="55"/>
        <v>400</v>
      </c>
      <c r="H272" s="98">
        <f t="shared" si="55"/>
        <v>0</v>
      </c>
    </row>
    <row r="273" spans="1:8" ht="30" customHeight="1">
      <c r="A273" s="32"/>
      <c r="B273" s="275" t="s">
        <v>54</v>
      </c>
      <c r="C273" s="31" t="s">
        <v>655</v>
      </c>
      <c r="D273" s="30" t="s">
        <v>55</v>
      </c>
      <c r="E273" s="30"/>
      <c r="F273" s="98">
        <f t="shared" si="55"/>
        <v>400</v>
      </c>
      <c r="G273" s="98">
        <f t="shared" si="55"/>
        <v>400</v>
      </c>
      <c r="H273" s="98">
        <f t="shared" si="55"/>
        <v>0</v>
      </c>
    </row>
    <row r="274" spans="1:8" ht="15" customHeight="1">
      <c r="A274" s="32"/>
      <c r="B274" s="277" t="s">
        <v>113</v>
      </c>
      <c r="C274" s="31" t="s">
        <v>655</v>
      </c>
      <c r="D274" s="30" t="s">
        <v>55</v>
      </c>
      <c r="E274" s="30" t="s">
        <v>114</v>
      </c>
      <c r="F274" s="98">
        <f>200+200</f>
        <v>400</v>
      </c>
      <c r="G274" s="98">
        <f>200+200</f>
        <v>400</v>
      </c>
      <c r="H274" s="98">
        <v>0</v>
      </c>
    </row>
    <row r="275" spans="1:8" s="83" customFormat="1" ht="30" customHeight="1">
      <c r="A275" s="103"/>
      <c r="B275" s="276" t="s">
        <v>660</v>
      </c>
      <c r="C275" s="104" t="s">
        <v>657</v>
      </c>
      <c r="D275" s="94"/>
      <c r="E275" s="94"/>
      <c r="F275" s="108">
        <f>F276</f>
        <v>12100</v>
      </c>
      <c r="G275" s="108">
        <f>G276</f>
        <v>11900</v>
      </c>
      <c r="H275" s="108">
        <f>H276</f>
        <v>0</v>
      </c>
    </row>
    <row r="276" spans="1:8" ht="30" customHeight="1">
      <c r="A276" s="254"/>
      <c r="B276" s="299" t="s">
        <v>119</v>
      </c>
      <c r="C276" s="250" t="s">
        <v>658</v>
      </c>
      <c r="D276" s="249"/>
      <c r="E276" s="249"/>
      <c r="F276" s="297">
        <f aca="true" t="shared" si="56" ref="F276:H278">F277</f>
        <v>12100</v>
      </c>
      <c r="G276" s="297">
        <f t="shared" si="56"/>
        <v>11900</v>
      </c>
      <c r="H276" s="297">
        <f t="shared" si="56"/>
        <v>0</v>
      </c>
    </row>
    <row r="277" spans="1:8" ht="30" customHeight="1">
      <c r="A277" s="32"/>
      <c r="B277" s="282" t="s">
        <v>53</v>
      </c>
      <c r="C277" s="31" t="s">
        <v>658</v>
      </c>
      <c r="D277" s="30" t="s">
        <v>67</v>
      </c>
      <c r="E277" s="30"/>
      <c r="F277" s="98">
        <f t="shared" si="56"/>
        <v>12100</v>
      </c>
      <c r="G277" s="98">
        <f t="shared" si="56"/>
        <v>11900</v>
      </c>
      <c r="H277" s="98">
        <f t="shared" si="56"/>
        <v>0</v>
      </c>
    </row>
    <row r="278" spans="1:8" ht="30" customHeight="1">
      <c r="A278" s="32"/>
      <c r="B278" s="275" t="s">
        <v>54</v>
      </c>
      <c r="C278" s="31" t="s">
        <v>658</v>
      </c>
      <c r="D278" s="30" t="s">
        <v>55</v>
      </c>
      <c r="E278" s="30"/>
      <c r="F278" s="98">
        <f t="shared" si="56"/>
        <v>12100</v>
      </c>
      <c r="G278" s="98">
        <f t="shared" si="56"/>
        <v>11900</v>
      </c>
      <c r="H278" s="98">
        <f t="shared" si="56"/>
        <v>0</v>
      </c>
    </row>
    <row r="279" spans="1:8" s="82" customFormat="1" ht="15" customHeight="1">
      <c r="A279" s="32"/>
      <c r="B279" s="275" t="s">
        <v>110</v>
      </c>
      <c r="C279" s="31" t="s">
        <v>658</v>
      </c>
      <c r="D279" s="30" t="s">
        <v>55</v>
      </c>
      <c r="E279" s="30" t="s">
        <v>111</v>
      </c>
      <c r="F279" s="98">
        <f>10600+200+600+500+100+100</f>
        <v>12100</v>
      </c>
      <c r="G279" s="98">
        <f>10600+600+500+100+100</f>
        <v>11900</v>
      </c>
      <c r="H279" s="98">
        <v>0</v>
      </c>
    </row>
    <row r="280" spans="1:8" s="82" customFormat="1" ht="15" customHeight="1">
      <c r="A280" s="144"/>
      <c r="B280" s="317" t="s">
        <v>585</v>
      </c>
      <c r="C280" s="145" t="s">
        <v>659</v>
      </c>
      <c r="D280" s="146"/>
      <c r="E280" s="146"/>
      <c r="F280" s="147">
        <f>F281</f>
        <v>0</v>
      </c>
      <c r="G280" s="147">
        <f>G281</f>
        <v>1000</v>
      </c>
      <c r="H280" s="147">
        <f>H281</f>
        <v>0</v>
      </c>
    </row>
    <row r="281" spans="1:8" s="82" customFormat="1" ht="45" customHeight="1">
      <c r="A281" s="103"/>
      <c r="B281" s="276" t="s">
        <v>677</v>
      </c>
      <c r="C281" s="104" t="s">
        <v>661</v>
      </c>
      <c r="D281" s="94"/>
      <c r="E281" s="94"/>
      <c r="F281" s="108">
        <f>F282+F286+F290+F294+F298</f>
        <v>0</v>
      </c>
      <c r="G281" s="108">
        <f>G282+G286+G290+G294+G298</f>
        <v>1000</v>
      </c>
      <c r="H281" s="108">
        <f>H282+H286+H290+H294+H298</f>
        <v>0</v>
      </c>
    </row>
    <row r="282" spans="1:8" ht="45" customHeight="1" hidden="1">
      <c r="A282" s="254"/>
      <c r="B282" s="299" t="s">
        <v>112</v>
      </c>
      <c r="C282" s="250" t="s">
        <v>663</v>
      </c>
      <c r="D282" s="249"/>
      <c r="E282" s="249"/>
      <c r="F282" s="297">
        <f aca="true" t="shared" si="57" ref="F282:H284">F283</f>
        <v>0</v>
      </c>
      <c r="G282" s="297">
        <f t="shared" si="57"/>
        <v>0</v>
      </c>
      <c r="H282" s="297">
        <f t="shared" si="57"/>
        <v>0</v>
      </c>
    </row>
    <row r="283" spans="1:8" ht="30" customHeight="1" hidden="1">
      <c r="A283" s="32"/>
      <c r="B283" s="280" t="s">
        <v>60</v>
      </c>
      <c r="C283" s="31" t="s">
        <v>663</v>
      </c>
      <c r="D283" s="31">
        <v>400</v>
      </c>
      <c r="E283" s="30"/>
      <c r="F283" s="98">
        <f t="shared" si="57"/>
        <v>0</v>
      </c>
      <c r="G283" s="98">
        <f t="shared" si="57"/>
        <v>0</v>
      </c>
      <c r="H283" s="98">
        <f t="shared" si="57"/>
        <v>0</v>
      </c>
    </row>
    <row r="284" spans="1:8" ht="15" customHeight="1" hidden="1">
      <c r="A284" s="32"/>
      <c r="B284" s="278" t="s">
        <v>61</v>
      </c>
      <c r="C284" s="31" t="s">
        <v>663</v>
      </c>
      <c r="D284" s="31">
        <v>410</v>
      </c>
      <c r="E284" s="30"/>
      <c r="F284" s="98">
        <f t="shared" si="57"/>
        <v>0</v>
      </c>
      <c r="G284" s="98">
        <f t="shared" si="57"/>
        <v>0</v>
      </c>
      <c r="H284" s="98">
        <f t="shared" si="57"/>
        <v>0</v>
      </c>
    </row>
    <row r="285" spans="1:8" ht="15" customHeight="1" hidden="1">
      <c r="A285" s="32"/>
      <c r="B285" s="277" t="s">
        <v>113</v>
      </c>
      <c r="C285" s="31" t="s">
        <v>663</v>
      </c>
      <c r="D285" s="31">
        <v>410</v>
      </c>
      <c r="E285" s="30" t="s">
        <v>114</v>
      </c>
      <c r="F285" s="98">
        <f>500-500</f>
        <v>0</v>
      </c>
      <c r="G285" s="98">
        <v>0</v>
      </c>
      <c r="H285" s="98">
        <v>0</v>
      </c>
    </row>
    <row r="286" spans="1:8" s="82" customFormat="1" ht="30" customHeight="1" hidden="1">
      <c r="A286" s="254"/>
      <c r="B286" s="295" t="s">
        <v>365</v>
      </c>
      <c r="C286" s="250" t="s">
        <v>664</v>
      </c>
      <c r="D286" s="249"/>
      <c r="E286" s="249"/>
      <c r="F286" s="297">
        <f aca="true" t="shared" si="58" ref="F286:H288">F287</f>
        <v>0</v>
      </c>
      <c r="G286" s="297">
        <f t="shared" si="58"/>
        <v>0</v>
      </c>
      <c r="H286" s="297">
        <f t="shared" si="58"/>
        <v>0</v>
      </c>
    </row>
    <row r="287" spans="1:8" s="82" customFormat="1" ht="30" customHeight="1" hidden="1">
      <c r="A287" s="32"/>
      <c r="B287" s="277" t="s">
        <v>60</v>
      </c>
      <c r="C287" s="31" t="s">
        <v>664</v>
      </c>
      <c r="D287" s="30" t="s">
        <v>65</v>
      </c>
      <c r="E287" s="30"/>
      <c r="F287" s="98">
        <f t="shared" si="58"/>
        <v>0</v>
      </c>
      <c r="G287" s="98">
        <f t="shared" si="58"/>
        <v>0</v>
      </c>
      <c r="H287" s="98">
        <f t="shared" si="58"/>
        <v>0</v>
      </c>
    </row>
    <row r="288" spans="1:8" s="82" customFormat="1" ht="15" customHeight="1" hidden="1">
      <c r="A288" s="32"/>
      <c r="B288" s="277" t="s">
        <v>61</v>
      </c>
      <c r="C288" s="31" t="s">
        <v>664</v>
      </c>
      <c r="D288" s="30" t="s">
        <v>62</v>
      </c>
      <c r="E288" s="30"/>
      <c r="F288" s="98">
        <f t="shared" si="58"/>
        <v>0</v>
      </c>
      <c r="G288" s="98">
        <f t="shared" si="58"/>
        <v>0</v>
      </c>
      <c r="H288" s="98">
        <f t="shared" si="58"/>
        <v>0</v>
      </c>
    </row>
    <row r="289" spans="1:8" s="82" customFormat="1" ht="15" customHeight="1" hidden="1">
      <c r="A289" s="32"/>
      <c r="B289" s="277" t="s">
        <v>113</v>
      </c>
      <c r="C289" s="31" t="s">
        <v>664</v>
      </c>
      <c r="D289" s="30" t="s">
        <v>62</v>
      </c>
      <c r="E289" s="30" t="s">
        <v>114</v>
      </c>
      <c r="F289" s="98">
        <v>0</v>
      </c>
      <c r="G289" s="98">
        <v>0</v>
      </c>
      <c r="H289" s="98">
        <v>0</v>
      </c>
    </row>
    <row r="290" spans="1:8" s="82" customFormat="1" ht="30" customHeight="1" hidden="1">
      <c r="A290" s="254"/>
      <c r="B290" s="295" t="s">
        <v>304</v>
      </c>
      <c r="C290" s="250" t="s">
        <v>665</v>
      </c>
      <c r="D290" s="249"/>
      <c r="E290" s="249"/>
      <c r="F290" s="297">
        <f aca="true" t="shared" si="59" ref="F290:H292">F291</f>
        <v>0</v>
      </c>
      <c r="G290" s="297">
        <f t="shared" si="59"/>
        <v>0</v>
      </c>
      <c r="H290" s="297">
        <f t="shared" si="59"/>
        <v>0</v>
      </c>
    </row>
    <row r="291" spans="1:8" s="82" customFormat="1" ht="30" customHeight="1" hidden="1">
      <c r="A291" s="32"/>
      <c r="B291" s="282" t="s">
        <v>53</v>
      </c>
      <c r="C291" s="31" t="s">
        <v>665</v>
      </c>
      <c r="D291" s="30" t="s">
        <v>67</v>
      </c>
      <c r="E291" s="30"/>
      <c r="F291" s="98">
        <f t="shared" si="59"/>
        <v>0</v>
      </c>
      <c r="G291" s="98">
        <f t="shared" si="59"/>
        <v>0</v>
      </c>
      <c r="H291" s="98">
        <f t="shared" si="59"/>
        <v>0</v>
      </c>
    </row>
    <row r="292" spans="1:8" s="82" customFormat="1" ht="30" customHeight="1" hidden="1">
      <c r="A292" s="32"/>
      <c r="B292" s="275" t="s">
        <v>54</v>
      </c>
      <c r="C292" s="31" t="s">
        <v>665</v>
      </c>
      <c r="D292" s="30" t="s">
        <v>55</v>
      </c>
      <c r="E292" s="30"/>
      <c r="F292" s="98">
        <f t="shared" si="59"/>
        <v>0</v>
      </c>
      <c r="G292" s="98">
        <f t="shared" si="59"/>
        <v>0</v>
      </c>
      <c r="H292" s="98">
        <f t="shared" si="59"/>
        <v>0</v>
      </c>
    </row>
    <row r="293" spans="1:8" s="82" customFormat="1" ht="15" customHeight="1" hidden="1">
      <c r="A293" s="32"/>
      <c r="B293" s="277" t="s">
        <v>113</v>
      </c>
      <c r="C293" s="31" t="s">
        <v>665</v>
      </c>
      <c r="D293" s="30" t="s">
        <v>55</v>
      </c>
      <c r="E293" s="30" t="s">
        <v>114</v>
      </c>
      <c r="F293" s="98">
        <v>0</v>
      </c>
      <c r="G293" s="98">
        <v>0</v>
      </c>
      <c r="H293" s="98">
        <v>0</v>
      </c>
    </row>
    <row r="294" spans="1:8" s="82" customFormat="1" ht="45" customHeight="1" hidden="1">
      <c r="A294" s="254"/>
      <c r="B294" s="305" t="s">
        <v>366</v>
      </c>
      <c r="C294" s="250" t="s">
        <v>666</v>
      </c>
      <c r="D294" s="249"/>
      <c r="E294" s="249"/>
      <c r="F294" s="297">
        <f aca="true" t="shared" si="60" ref="F294:H296">F295</f>
        <v>0</v>
      </c>
      <c r="G294" s="297">
        <f t="shared" si="60"/>
        <v>0</v>
      </c>
      <c r="H294" s="297">
        <f t="shared" si="60"/>
        <v>0</v>
      </c>
    </row>
    <row r="295" spans="1:8" s="82" customFormat="1" ht="30" customHeight="1" hidden="1">
      <c r="A295" s="32"/>
      <c r="B295" s="282" t="s">
        <v>53</v>
      </c>
      <c r="C295" s="31" t="s">
        <v>666</v>
      </c>
      <c r="D295" s="30" t="s">
        <v>67</v>
      </c>
      <c r="E295" s="30"/>
      <c r="F295" s="98">
        <f t="shared" si="60"/>
        <v>0</v>
      </c>
      <c r="G295" s="98">
        <f t="shared" si="60"/>
        <v>0</v>
      </c>
      <c r="H295" s="98">
        <f t="shared" si="60"/>
        <v>0</v>
      </c>
    </row>
    <row r="296" spans="1:8" s="82" customFormat="1" ht="30" customHeight="1" hidden="1">
      <c r="A296" s="32"/>
      <c r="B296" s="275" t="s">
        <v>54</v>
      </c>
      <c r="C296" s="31" t="s">
        <v>666</v>
      </c>
      <c r="D296" s="30" t="s">
        <v>55</v>
      </c>
      <c r="E296" s="30"/>
      <c r="F296" s="98">
        <f t="shared" si="60"/>
        <v>0</v>
      </c>
      <c r="G296" s="98">
        <f t="shared" si="60"/>
        <v>0</v>
      </c>
      <c r="H296" s="98">
        <f t="shared" si="60"/>
        <v>0</v>
      </c>
    </row>
    <row r="297" spans="1:8" s="82" customFormat="1" ht="15" customHeight="1" hidden="1">
      <c r="A297" s="32"/>
      <c r="B297" s="275" t="s">
        <v>110</v>
      </c>
      <c r="C297" s="31" t="s">
        <v>666</v>
      </c>
      <c r="D297" s="30" t="s">
        <v>55</v>
      </c>
      <c r="E297" s="30" t="s">
        <v>111</v>
      </c>
      <c r="F297" s="98">
        <v>0</v>
      </c>
      <c r="G297" s="98">
        <v>0</v>
      </c>
      <c r="H297" s="98">
        <v>0</v>
      </c>
    </row>
    <row r="298" spans="1:8" s="82" customFormat="1" ht="30" customHeight="1">
      <c r="A298" s="254"/>
      <c r="B298" s="304" t="s">
        <v>678</v>
      </c>
      <c r="C298" s="250" t="s">
        <v>667</v>
      </c>
      <c r="D298" s="249"/>
      <c r="E298" s="249"/>
      <c r="F298" s="297">
        <f>F299</f>
        <v>0</v>
      </c>
      <c r="G298" s="297">
        <f>G299</f>
        <v>1000</v>
      </c>
      <c r="H298" s="297">
        <f>H299</f>
        <v>0</v>
      </c>
    </row>
    <row r="299" spans="1:8" s="82" customFormat="1" ht="30" customHeight="1">
      <c r="A299" s="32"/>
      <c r="B299" s="277" t="s">
        <v>60</v>
      </c>
      <c r="C299" s="31" t="s">
        <v>667</v>
      </c>
      <c r="D299" s="30" t="s">
        <v>65</v>
      </c>
      <c r="E299" s="30"/>
      <c r="F299" s="98">
        <f aca="true" t="shared" si="61" ref="F299:H300">F300</f>
        <v>0</v>
      </c>
      <c r="G299" s="98">
        <f t="shared" si="61"/>
        <v>1000</v>
      </c>
      <c r="H299" s="98">
        <f t="shared" si="61"/>
        <v>0</v>
      </c>
    </row>
    <row r="300" spans="1:8" s="82" customFormat="1" ht="15" customHeight="1">
      <c r="A300" s="32"/>
      <c r="B300" s="277" t="s">
        <v>61</v>
      </c>
      <c r="C300" s="31" t="s">
        <v>667</v>
      </c>
      <c r="D300" s="30" t="s">
        <v>62</v>
      </c>
      <c r="E300" s="30"/>
      <c r="F300" s="98">
        <f t="shared" si="61"/>
        <v>0</v>
      </c>
      <c r="G300" s="98">
        <f t="shared" si="61"/>
        <v>1000</v>
      </c>
      <c r="H300" s="98">
        <f t="shared" si="61"/>
        <v>0</v>
      </c>
    </row>
    <row r="301" spans="1:8" s="82" customFormat="1" ht="15" customHeight="1">
      <c r="A301" s="32"/>
      <c r="B301" s="277" t="s">
        <v>113</v>
      </c>
      <c r="C301" s="31" t="s">
        <v>667</v>
      </c>
      <c r="D301" s="30" t="s">
        <v>62</v>
      </c>
      <c r="E301" s="30" t="s">
        <v>114</v>
      </c>
      <c r="F301" s="98">
        <f>1000-1000</f>
        <v>0</v>
      </c>
      <c r="G301" s="98">
        <v>1000</v>
      </c>
      <c r="H301" s="98">
        <v>0</v>
      </c>
    </row>
    <row r="302" spans="1:8" ht="45" customHeight="1">
      <c r="A302" s="89">
        <v>15</v>
      </c>
      <c r="B302" s="273" t="s">
        <v>447</v>
      </c>
      <c r="C302" s="90" t="s">
        <v>448</v>
      </c>
      <c r="D302" s="91"/>
      <c r="E302" s="91"/>
      <c r="F302" s="92">
        <f>F303+F309</f>
        <v>63.7</v>
      </c>
      <c r="G302" s="92">
        <f>G303+G309</f>
        <v>60.9</v>
      </c>
      <c r="H302" s="92">
        <f>H303+H309</f>
        <v>50</v>
      </c>
    </row>
    <row r="303" spans="1:8" ht="15" customHeight="1">
      <c r="A303" s="409"/>
      <c r="B303" s="289" t="s">
        <v>522</v>
      </c>
      <c r="C303" s="146" t="s">
        <v>595</v>
      </c>
      <c r="D303" s="145"/>
      <c r="E303" s="145"/>
      <c r="F303" s="408">
        <f aca="true" t="shared" si="62" ref="F303:H304">F304</f>
        <v>50</v>
      </c>
      <c r="G303" s="408">
        <f t="shared" si="62"/>
        <v>50</v>
      </c>
      <c r="H303" s="408">
        <f t="shared" si="62"/>
        <v>50</v>
      </c>
    </row>
    <row r="304" spans="1:8" ht="45" customHeight="1">
      <c r="A304" s="93"/>
      <c r="B304" s="274" t="s">
        <v>596</v>
      </c>
      <c r="C304" s="94" t="s">
        <v>597</v>
      </c>
      <c r="D304" s="95"/>
      <c r="E304" s="95"/>
      <c r="F304" s="96">
        <f t="shared" si="62"/>
        <v>50</v>
      </c>
      <c r="G304" s="96">
        <f t="shared" si="62"/>
        <v>50</v>
      </c>
      <c r="H304" s="96">
        <f t="shared" si="62"/>
        <v>50</v>
      </c>
    </row>
    <row r="305" spans="1:8" ht="45" customHeight="1">
      <c r="A305" s="254"/>
      <c r="B305" s="295" t="s">
        <v>457</v>
      </c>
      <c r="C305" s="249" t="s">
        <v>598</v>
      </c>
      <c r="D305" s="250"/>
      <c r="E305" s="250"/>
      <c r="F305" s="296">
        <f aca="true" t="shared" si="63" ref="F305:H313">F306</f>
        <v>50</v>
      </c>
      <c r="G305" s="296">
        <f t="shared" si="63"/>
        <v>50</v>
      </c>
      <c r="H305" s="296">
        <f t="shared" si="63"/>
        <v>50</v>
      </c>
    </row>
    <row r="306" spans="1:8" ht="30" customHeight="1">
      <c r="A306" s="32"/>
      <c r="B306" s="190" t="s">
        <v>53</v>
      </c>
      <c r="C306" s="30" t="s">
        <v>598</v>
      </c>
      <c r="D306" s="31">
        <v>200</v>
      </c>
      <c r="E306" s="31"/>
      <c r="F306" s="97">
        <f t="shared" si="63"/>
        <v>50</v>
      </c>
      <c r="G306" s="97">
        <f t="shared" si="63"/>
        <v>50</v>
      </c>
      <c r="H306" s="97">
        <f t="shared" si="63"/>
        <v>50</v>
      </c>
    </row>
    <row r="307" spans="1:8" ht="30" customHeight="1">
      <c r="A307" s="32"/>
      <c r="B307" s="275" t="s">
        <v>54</v>
      </c>
      <c r="C307" s="30" t="s">
        <v>598</v>
      </c>
      <c r="D307" s="30" t="s">
        <v>55</v>
      </c>
      <c r="E307" s="30"/>
      <c r="F307" s="98">
        <f t="shared" si="63"/>
        <v>50</v>
      </c>
      <c r="G307" s="98">
        <f t="shared" si="63"/>
        <v>50</v>
      </c>
      <c r="H307" s="98">
        <f t="shared" si="63"/>
        <v>50</v>
      </c>
    </row>
    <row r="308" spans="1:8" ht="15" customHeight="1">
      <c r="A308" s="32"/>
      <c r="B308" s="275" t="s">
        <v>110</v>
      </c>
      <c r="C308" s="30" t="s">
        <v>598</v>
      </c>
      <c r="D308" s="30" t="s">
        <v>55</v>
      </c>
      <c r="E308" s="30" t="s">
        <v>111</v>
      </c>
      <c r="F308" s="98">
        <f>15+20+15</f>
        <v>50</v>
      </c>
      <c r="G308" s="98">
        <f>15+20+15</f>
        <v>50</v>
      </c>
      <c r="H308" s="98">
        <f>15+20+15</f>
        <v>50</v>
      </c>
    </row>
    <row r="309" spans="1:8" ht="15" customHeight="1">
      <c r="A309" s="144"/>
      <c r="B309" s="317" t="s">
        <v>552</v>
      </c>
      <c r="C309" s="146" t="s">
        <v>599</v>
      </c>
      <c r="D309" s="146"/>
      <c r="E309" s="146"/>
      <c r="F309" s="147">
        <f aca="true" t="shared" si="64" ref="F309:H310">F310</f>
        <v>13.7</v>
      </c>
      <c r="G309" s="147">
        <f t="shared" si="64"/>
        <v>10.9</v>
      </c>
      <c r="H309" s="147">
        <f t="shared" si="64"/>
        <v>0</v>
      </c>
    </row>
    <row r="310" spans="1:8" ht="30" customHeight="1">
      <c r="A310" s="93"/>
      <c r="B310" s="274" t="s">
        <v>674</v>
      </c>
      <c r="C310" s="94" t="s">
        <v>600</v>
      </c>
      <c r="D310" s="95"/>
      <c r="E310" s="95"/>
      <c r="F310" s="96">
        <f t="shared" si="64"/>
        <v>13.7</v>
      </c>
      <c r="G310" s="96">
        <f t="shared" si="64"/>
        <v>10.9</v>
      </c>
      <c r="H310" s="96">
        <f t="shared" si="64"/>
        <v>0</v>
      </c>
    </row>
    <row r="311" spans="1:8" ht="45" customHeight="1">
      <c r="A311" s="254"/>
      <c r="B311" s="295" t="s">
        <v>458</v>
      </c>
      <c r="C311" s="249" t="s">
        <v>601</v>
      </c>
      <c r="D311" s="250"/>
      <c r="E311" s="250"/>
      <c r="F311" s="296">
        <f t="shared" si="63"/>
        <v>13.7</v>
      </c>
      <c r="G311" s="296">
        <f t="shared" si="63"/>
        <v>10.9</v>
      </c>
      <c r="H311" s="296">
        <f t="shared" si="63"/>
        <v>0</v>
      </c>
    </row>
    <row r="312" spans="1:8" ht="30" customHeight="1">
      <c r="A312" s="32"/>
      <c r="B312" s="190" t="s">
        <v>53</v>
      </c>
      <c r="C312" s="30" t="s">
        <v>601</v>
      </c>
      <c r="D312" s="31">
        <v>200</v>
      </c>
      <c r="E312" s="31"/>
      <c r="F312" s="97">
        <f t="shared" si="63"/>
        <v>13.7</v>
      </c>
      <c r="G312" s="97">
        <f t="shared" si="63"/>
        <v>10.9</v>
      </c>
      <c r="H312" s="97">
        <f t="shared" si="63"/>
        <v>0</v>
      </c>
    </row>
    <row r="313" spans="1:8" ht="30" customHeight="1">
      <c r="A313" s="32"/>
      <c r="B313" s="275" t="s">
        <v>54</v>
      </c>
      <c r="C313" s="30" t="s">
        <v>601</v>
      </c>
      <c r="D313" s="30" t="s">
        <v>55</v>
      </c>
      <c r="E313" s="30"/>
      <c r="F313" s="98">
        <f t="shared" si="63"/>
        <v>13.7</v>
      </c>
      <c r="G313" s="98">
        <f t="shared" si="63"/>
        <v>10.9</v>
      </c>
      <c r="H313" s="98">
        <f t="shared" si="63"/>
        <v>0</v>
      </c>
    </row>
    <row r="314" spans="1:8" ht="15" customHeight="1">
      <c r="A314" s="32"/>
      <c r="B314" s="275" t="s">
        <v>110</v>
      </c>
      <c r="C314" s="30" t="s">
        <v>601</v>
      </c>
      <c r="D314" s="30" t="s">
        <v>55</v>
      </c>
      <c r="E314" s="30" t="s">
        <v>111</v>
      </c>
      <c r="F314" s="98">
        <f>12.6+1.1</f>
        <v>13.7</v>
      </c>
      <c r="G314" s="98">
        <f>9.9+1</f>
        <v>10.9</v>
      </c>
      <c r="H314" s="98">
        <v>0</v>
      </c>
    </row>
    <row r="315" spans="1:8" ht="45" customHeight="1">
      <c r="A315" s="89">
        <v>16</v>
      </c>
      <c r="B315" s="283" t="s">
        <v>404</v>
      </c>
      <c r="C315" s="118" t="s">
        <v>352</v>
      </c>
      <c r="D315" s="105"/>
      <c r="E315" s="105"/>
      <c r="F315" s="92">
        <f>F316+F322+F333</f>
        <v>800</v>
      </c>
      <c r="G315" s="92">
        <f>G316+G322+G333</f>
        <v>8000</v>
      </c>
      <c r="H315" s="92">
        <f>H316+H322+H333</f>
        <v>8500</v>
      </c>
    </row>
    <row r="316" spans="1:8" ht="15" customHeight="1" hidden="1">
      <c r="A316" s="409"/>
      <c r="B316" s="317" t="s">
        <v>602</v>
      </c>
      <c r="C316" s="239" t="s">
        <v>603</v>
      </c>
      <c r="D316" s="146"/>
      <c r="E316" s="146"/>
      <c r="F316" s="408">
        <f aca="true" t="shared" si="65" ref="F316:H317">F317</f>
        <v>0</v>
      </c>
      <c r="G316" s="408">
        <f t="shared" si="65"/>
        <v>0</v>
      </c>
      <c r="H316" s="408">
        <f t="shared" si="65"/>
        <v>0</v>
      </c>
    </row>
    <row r="317" spans="1:8" ht="15" customHeight="1" hidden="1">
      <c r="A317" s="93"/>
      <c r="B317" s="276" t="s">
        <v>405</v>
      </c>
      <c r="C317" s="94" t="s">
        <v>604</v>
      </c>
      <c r="D317" s="94"/>
      <c r="E317" s="94"/>
      <c r="F317" s="96">
        <f t="shared" si="65"/>
        <v>0</v>
      </c>
      <c r="G317" s="96">
        <f t="shared" si="65"/>
        <v>0</v>
      </c>
      <c r="H317" s="96">
        <f t="shared" si="65"/>
        <v>0</v>
      </c>
    </row>
    <row r="318" spans="1:8" ht="15" customHeight="1" hidden="1">
      <c r="A318" s="254"/>
      <c r="B318" s="299" t="s">
        <v>403</v>
      </c>
      <c r="C318" s="249" t="s">
        <v>605</v>
      </c>
      <c r="D318" s="249"/>
      <c r="E318" s="249"/>
      <c r="F318" s="297">
        <f aca="true" t="shared" si="66" ref="F318:H320">F319</f>
        <v>0</v>
      </c>
      <c r="G318" s="297">
        <f t="shared" si="66"/>
        <v>0</v>
      </c>
      <c r="H318" s="297">
        <f t="shared" si="66"/>
        <v>0</v>
      </c>
    </row>
    <row r="319" spans="1:8" ht="30" customHeight="1" hidden="1">
      <c r="A319" s="32"/>
      <c r="B319" s="282" t="s">
        <v>53</v>
      </c>
      <c r="C319" s="30" t="s">
        <v>605</v>
      </c>
      <c r="D319" s="30" t="s">
        <v>67</v>
      </c>
      <c r="E319" s="30"/>
      <c r="F319" s="98">
        <f t="shared" si="66"/>
        <v>0</v>
      </c>
      <c r="G319" s="98">
        <f t="shared" si="66"/>
        <v>0</v>
      </c>
      <c r="H319" s="98">
        <f t="shared" si="66"/>
        <v>0</v>
      </c>
    </row>
    <row r="320" spans="1:8" ht="30" customHeight="1" hidden="1">
      <c r="A320" s="32"/>
      <c r="B320" s="275" t="s">
        <v>54</v>
      </c>
      <c r="C320" s="30" t="s">
        <v>605</v>
      </c>
      <c r="D320" s="30" t="s">
        <v>55</v>
      </c>
      <c r="E320" s="30"/>
      <c r="F320" s="98">
        <f t="shared" si="66"/>
        <v>0</v>
      </c>
      <c r="G320" s="98">
        <f t="shared" si="66"/>
        <v>0</v>
      </c>
      <c r="H320" s="98">
        <f t="shared" si="66"/>
        <v>0</v>
      </c>
    </row>
    <row r="321" spans="1:8" ht="15" customHeight="1" hidden="1">
      <c r="A321" s="114"/>
      <c r="B321" s="275" t="s">
        <v>110</v>
      </c>
      <c r="C321" s="30" t="s">
        <v>605</v>
      </c>
      <c r="D321" s="30" t="s">
        <v>55</v>
      </c>
      <c r="E321" s="30" t="s">
        <v>111</v>
      </c>
      <c r="F321" s="98">
        <f>2600-2600</f>
        <v>0</v>
      </c>
      <c r="G321" s="98">
        <v>0</v>
      </c>
      <c r="H321" s="98">
        <v>0</v>
      </c>
    </row>
    <row r="322" spans="1:8" ht="15" customHeight="1">
      <c r="A322" s="412"/>
      <c r="B322" s="317" t="s">
        <v>522</v>
      </c>
      <c r="C322" s="146" t="s">
        <v>606</v>
      </c>
      <c r="D322" s="146"/>
      <c r="E322" s="146"/>
      <c r="F322" s="147">
        <f>F323</f>
        <v>800</v>
      </c>
      <c r="G322" s="147">
        <f>G323</f>
        <v>8000</v>
      </c>
      <c r="H322" s="147">
        <f>H323</f>
        <v>8000</v>
      </c>
    </row>
    <row r="323" spans="1:8" ht="30" customHeight="1">
      <c r="A323" s="93"/>
      <c r="B323" s="276" t="s">
        <v>608</v>
      </c>
      <c r="C323" s="94" t="s">
        <v>607</v>
      </c>
      <c r="D323" s="94"/>
      <c r="E323" s="94"/>
      <c r="F323" s="96">
        <f>F324+F329</f>
        <v>800</v>
      </c>
      <c r="G323" s="96">
        <f>G324+G329</f>
        <v>8000</v>
      </c>
      <c r="H323" s="96">
        <f>H324+H329</f>
        <v>8000</v>
      </c>
    </row>
    <row r="324" spans="1:8" ht="45" customHeight="1">
      <c r="A324" s="254"/>
      <c r="B324" s="295" t="s">
        <v>108</v>
      </c>
      <c r="C324" s="249" t="s">
        <v>609</v>
      </c>
      <c r="D324" s="250"/>
      <c r="E324" s="250"/>
      <c r="F324" s="297">
        <f aca="true" t="shared" si="67" ref="F324:H325">F325</f>
        <v>350</v>
      </c>
      <c r="G324" s="297">
        <f t="shared" si="67"/>
        <v>8000</v>
      </c>
      <c r="H324" s="297">
        <f t="shared" si="67"/>
        <v>8000</v>
      </c>
    </row>
    <row r="325" spans="1:8" ht="30" customHeight="1">
      <c r="A325" s="32"/>
      <c r="B325" s="282" t="s">
        <v>53</v>
      </c>
      <c r="C325" s="30" t="s">
        <v>609</v>
      </c>
      <c r="D325" s="31">
        <v>200</v>
      </c>
      <c r="E325" s="31"/>
      <c r="F325" s="98">
        <f t="shared" si="67"/>
        <v>350</v>
      </c>
      <c r="G325" s="98">
        <f t="shared" si="67"/>
        <v>8000</v>
      </c>
      <c r="H325" s="98">
        <f t="shared" si="67"/>
        <v>8000</v>
      </c>
    </row>
    <row r="326" spans="1:8" ht="30" customHeight="1">
      <c r="A326" s="32"/>
      <c r="B326" s="275" t="s">
        <v>54</v>
      </c>
      <c r="C326" s="30" t="s">
        <v>609</v>
      </c>
      <c r="D326" s="30" t="s">
        <v>55</v>
      </c>
      <c r="E326" s="112"/>
      <c r="F326" s="98">
        <f>F327+F328</f>
        <v>350</v>
      </c>
      <c r="G326" s="98">
        <f>G327+G328</f>
        <v>8000</v>
      </c>
      <c r="H326" s="98">
        <f>H327+H328</f>
        <v>8000</v>
      </c>
    </row>
    <row r="327" spans="1:8" ht="15" customHeight="1">
      <c r="A327" s="114"/>
      <c r="B327" s="275" t="s">
        <v>105</v>
      </c>
      <c r="C327" s="30" t="s">
        <v>609</v>
      </c>
      <c r="D327" s="30" t="s">
        <v>55</v>
      </c>
      <c r="E327" s="30" t="s">
        <v>106</v>
      </c>
      <c r="F327" s="98">
        <f>(8000+200+150)-2455-5545</f>
        <v>350</v>
      </c>
      <c r="G327" s="98">
        <v>8000</v>
      </c>
      <c r="H327" s="98">
        <v>8000</v>
      </c>
    </row>
    <row r="328" spans="1:8" ht="15" customHeight="1">
      <c r="A328" s="114"/>
      <c r="B328" s="275" t="s">
        <v>110</v>
      </c>
      <c r="C328" s="30" t="s">
        <v>609</v>
      </c>
      <c r="D328" s="30" t="s">
        <v>55</v>
      </c>
      <c r="E328" s="30" t="s">
        <v>111</v>
      </c>
      <c r="F328" s="98">
        <v>0</v>
      </c>
      <c r="G328" s="98">
        <v>0</v>
      </c>
      <c r="H328" s="98">
        <v>0</v>
      </c>
    </row>
    <row r="329" spans="1:8" ht="15" customHeight="1">
      <c r="A329" s="337"/>
      <c r="B329" s="295" t="s">
        <v>226</v>
      </c>
      <c r="C329" s="249" t="s">
        <v>610</v>
      </c>
      <c r="D329" s="249"/>
      <c r="E329" s="249"/>
      <c r="F329" s="297">
        <f>F330</f>
        <v>450</v>
      </c>
      <c r="G329" s="297">
        <f aca="true" t="shared" si="68" ref="G329:H331">G330</f>
        <v>0</v>
      </c>
      <c r="H329" s="297">
        <f t="shared" si="68"/>
        <v>0</v>
      </c>
    </row>
    <row r="330" spans="1:8" ht="30" customHeight="1">
      <c r="A330" s="114"/>
      <c r="B330" s="282" t="s">
        <v>53</v>
      </c>
      <c r="C330" s="30" t="s">
        <v>610</v>
      </c>
      <c r="D330" s="30" t="s">
        <v>67</v>
      </c>
      <c r="E330" s="30"/>
      <c r="F330" s="98">
        <f>F331</f>
        <v>450</v>
      </c>
      <c r="G330" s="98">
        <f t="shared" si="68"/>
        <v>0</v>
      </c>
      <c r="H330" s="98">
        <f t="shared" si="68"/>
        <v>0</v>
      </c>
    </row>
    <row r="331" spans="1:8" ht="30" customHeight="1">
      <c r="A331" s="114"/>
      <c r="B331" s="275" t="s">
        <v>54</v>
      </c>
      <c r="C331" s="30" t="s">
        <v>610</v>
      </c>
      <c r="D331" s="30" t="s">
        <v>55</v>
      </c>
      <c r="E331" s="30"/>
      <c r="F331" s="98">
        <f>F332</f>
        <v>450</v>
      </c>
      <c r="G331" s="98">
        <f t="shared" si="68"/>
        <v>0</v>
      </c>
      <c r="H331" s="98">
        <f t="shared" si="68"/>
        <v>0</v>
      </c>
    </row>
    <row r="332" spans="1:8" ht="15" customHeight="1">
      <c r="A332" s="114"/>
      <c r="B332" s="275" t="s">
        <v>110</v>
      </c>
      <c r="C332" s="30" t="s">
        <v>610</v>
      </c>
      <c r="D332" s="30" t="s">
        <v>55</v>
      </c>
      <c r="E332" s="30" t="s">
        <v>111</v>
      </c>
      <c r="F332" s="98">
        <f>150+200+100</f>
        <v>450</v>
      </c>
      <c r="G332" s="98">
        <v>0</v>
      </c>
      <c r="H332" s="98">
        <v>0</v>
      </c>
    </row>
    <row r="333" spans="1:8" ht="15" customHeight="1">
      <c r="A333" s="412"/>
      <c r="B333" s="317" t="s">
        <v>552</v>
      </c>
      <c r="C333" s="146" t="s">
        <v>611</v>
      </c>
      <c r="D333" s="146"/>
      <c r="E333" s="146"/>
      <c r="F333" s="147">
        <f>F334</f>
        <v>0</v>
      </c>
      <c r="G333" s="147">
        <f>G334</f>
        <v>0</v>
      </c>
      <c r="H333" s="147">
        <f>H334</f>
        <v>500</v>
      </c>
    </row>
    <row r="334" spans="1:8" ht="30" customHeight="1">
      <c r="A334" s="93"/>
      <c r="B334" s="276" t="s">
        <v>612</v>
      </c>
      <c r="C334" s="94" t="s">
        <v>613</v>
      </c>
      <c r="D334" s="94"/>
      <c r="E334" s="94"/>
      <c r="F334" s="96">
        <f>F335+F339</f>
        <v>0</v>
      </c>
      <c r="G334" s="96">
        <f>G335+G339</f>
        <v>0</v>
      </c>
      <c r="H334" s="96">
        <f>H335+H339</f>
        <v>500</v>
      </c>
    </row>
    <row r="335" spans="1:8" ht="30" customHeight="1">
      <c r="A335" s="337"/>
      <c r="B335" s="295" t="s">
        <v>427</v>
      </c>
      <c r="C335" s="249" t="s">
        <v>614</v>
      </c>
      <c r="D335" s="249"/>
      <c r="E335" s="249"/>
      <c r="F335" s="297">
        <f aca="true" t="shared" si="69" ref="F335:H341">F336</f>
        <v>0</v>
      </c>
      <c r="G335" s="297">
        <f t="shared" si="69"/>
        <v>0</v>
      </c>
      <c r="H335" s="297">
        <f t="shared" si="69"/>
        <v>500</v>
      </c>
    </row>
    <row r="336" spans="1:8" ht="30" customHeight="1">
      <c r="A336" s="114"/>
      <c r="B336" s="282" t="s">
        <v>53</v>
      </c>
      <c r="C336" s="30" t="s">
        <v>614</v>
      </c>
      <c r="D336" s="30" t="s">
        <v>67</v>
      </c>
      <c r="E336" s="30"/>
      <c r="F336" s="98">
        <f t="shared" si="69"/>
        <v>0</v>
      </c>
      <c r="G336" s="98">
        <f t="shared" si="69"/>
        <v>0</v>
      </c>
      <c r="H336" s="98">
        <f t="shared" si="69"/>
        <v>500</v>
      </c>
    </row>
    <row r="337" spans="1:8" ht="30" customHeight="1">
      <c r="A337" s="114"/>
      <c r="B337" s="275" t="s">
        <v>54</v>
      </c>
      <c r="C337" s="30" t="s">
        <v>614</v>
      </c>
      <c r="D337" s="30" t="s">
        <v>55</v>
      </c>
      <c r="E337" s="30"/>
      <c r="F337" s="98">
        <f t="shared" si="69"/>
        <v>0</v>
      </c>
      <c r="G337" s="98">
        <f t="shared" si="69"/>
        <v>0</v>
      </c>
      <c r="H337" s="98">
        <f t="shared" si="69"/>
        <v>500</v>
      </c>
    </row>
    <row r="338" spans="1:8" ht="15" customHeight="1">
      <c r="A338" s="114"/>
      <c r="B338" s="275" t="s">
        <v>110</v>
      </c>
      <c r="C338" s="30" t="s">
        <v>614</v>
      </c>
      <c r="D338" s="30" t="s">
        <v>55</v>
      </c>
      <c r="E338" s="30" t="s">
        <v>111</v>
      </c>
      <c r="F338" s="98">
        <v>0</v>
      </c>
      <c r="G338" s="98">
        <v>0</v>
      </c>
      <c r="H338" s="98">
        <v>500</v>
      </c>
    </row>
    <row r="339" spans="1:8" ht="30" customHeight="1" hidden="1">
      <c r="A339" s="337"/>
      <c r="B339" s="295" t="s">
        <v>473</v>
      </c>
      <c r="C339" s="249" t="s">
        <v>615</v>
      </c>
      <c r="D339" s="249"/>
      <c r="E339" s="249"/>
      <c r="F339" s="297">
        <f t="shared" si="69"/>
        <v>0</v>
      </c>
      <c r="G339" s="297">
        <f t="shared" si="69"/>
        <v>0</v>
      </c>
      <c r="H339" s="297">
        <f t="shared" si="69"/>
        <v>0</v>
      </c>
    </row>
    <row r="340" spans="1:8" ht="30" customHeight="1" hidden="1">
      <c r="A340" s="114"/>
      <c r="B340" s="282" t="s">
        <v>53</v>
      </c>
      <c r="C340" s="30" t="s">
        <v>615</v>
      </c>
      <c r="D340" s="30" t="s">
        <v>67</v>
      </c>
      <c r="E340" s="30"/>
      <c r="F340" s="98">
        <f t="shared" si="69"/>
        <v>0</v>
      </c>
      <c r="G340" s="98">
        <f t="shared" si="69"/>
        <v>0</v>
      </c>
      <c r="H340" s="98">
        <f t="shared" si="69"/>
        <v>0</v>
      </c>
    </row>
    <row r="341" spans="1:8" ht="30" customHeight="1" hidden="1">
      <c r="A341" s="114"/>
      <c r="B341" s="275" t="s">
        <v>54</v>
      </c>
      <c r="C341" s="30" t="s">
        <v>615</v>
      </c>
      <c r="D341" s="30" t="s">
        <v>55</v>
      </c>
      <c r="E341" s="30"/>
      <c r="F341" s="98">
        <f t="shared" si="69"/>
        <v>0</v>
      </c>
      <c r="G341" s="98">
        <f t="shared" si="69"/>
        <v>0</v>
      </c>
      <c r="H341" s="98">
        <f t="shared" si="69"/>
        <v>0</v>
      </c>
    </row>
    <row r="342" spans="1:8" ht="15" customHeight="1" hidden="1">
      <c r="A342" s="114"/>
      <c r="B342" s="275" t="s">
        <v>110</v>
      </c>
      <c r="C342" s="30" t="s">
        <v>615</v>
      </c>
      <c r="D342" s="30" t="s">
        <v>55</v>
      </c>
      <c r="E342" s="30" t="s">
        <v>111</v>
      </c>
      <c r="F342" s="98">
        <v>0</v>
      </c>
      <c r="G342" s="98">
        <v>0</v>
      </c>
      <c r="H342" s="98">
        <v>0</v>
      </c>
    </row>
    <row r="343" spans="1:8" ht="60" customHeight="1">
      <c r="A343" s="89">
        <v>17</v>
      </c>
      <c r="B343" s="273" t="s">
        <v>516</v>
      </c>
      <c r="C343" s="91" t="s">
        <v>517</v>
      </c>
      <c r="D343" s="113"/>
      <c r="E343" s="113"/>
      <c r="F343" s="92">
        <f aca="true" t="shared" si="70" ref="F343:H344">F344</f>
        <v>100</v>
      </c>
      <c r="G343" s="92">
        <f t="shared" si="70"/>
        <v>100</v>
      </c>
      <c r="H343" s="92">
        <f t="shared" si="70"/>
        <v>100</v>
      </c>
    </row>
    <row r="344" spans="1:8" ht="15" customHeight="1">
      <c r="A344" s="409"/>
      <c r="B344" s="289" t="s">
        <v>522</v>
      </c>
      <c r="C344" s="145" t="s">
        <v>616</v>
      </c>
      <c r="D344" s="145"/>
      <c r="E344" s="145"/>
      <c r="F344" s="408">
        <f t="shared" si="70"/>
        <v>100</v>
      </c>
      <c r="G344" s="408">
        <f t="shared" si="70"/>
        <v>100</v>
      </c>
      <c r="H344" s="408">
        <f t="shared" si="70"/>
        <v>100</v>
      </c>
    </row>
    <row r="345" spans="1:8" ht="60" customHeight="1">
      <c r="A345" s="93"/>
      <c r="B345" s="276" t="s">
        <v>617</v>
      </c>
      <c r="C345" s="104" t="s">
        <v>618</v>
      </c>
      <c r="D345" s="104"/>
      <c r="E345" s="104"/>
      <c r="F345" s="96">
        <f aca="true" t="shared" si="71" ref="F345:H348">F346</f>
        <v>100</v>
      </c>
      <c r="G345" s="96">
        <f t="shared" si="71"/>
        <v>100</v>
      </c>
      <c r="H345" s="96">
        <f t="shared" si="71"/>
        <v>100</v>
      </c>
    </row>
    <row r="346" spans="1:8" ht="45" customHeight="1">
      <c r="A346" s="303"/>
      <c r="B346" s="299" t="s">
        <v>518</v>
      </c>
      <c r="C346" s="250" t="s">
        <v>619</v>
      </c>
      <c r="D346" s="258"/>
      <c r="E346" s="258"/>
      <c r="F346" s="297">
        <f t="shared" si="71"/>
        <v>100</v>
      </c>
      <c r="G346" s="297">
        <f t="shared" si="71"/>
        <v>100</v>
      </c>
      <c r="H346" s="297">
        <f t="shared" si="71"/>
        <v>100</v>
      </c>
    </row>
    <row r="347" spans="1:8" ht="30" customHeight="1">
      <c r="A347" s="115"/>
      <c r="B347" s="282" t="s">
        <v>68</v>
      </c>
      <c r="C347" s="31" t="s">
        <v>619</v>
      </c>
      <c r="D347" s="34" t="s">
        <v>69</v>
      </c>
      <c r="E347" s="34"/>
      <c r="F347" s="98">
        <f t="shared" si="71"/>
        <v>100</v>
      </c>
      <c r="G347" s="98">
        <f t="shared" si="71"/>
        <v>100</v>
      </c>
      <c r="H347" s="98">
        <f t="shared" si="71"/>
        <v>100</v>
      </c>
    </row>
    <row r="348" spans="1:8" ht="30" customHeight="1">
      <c r="A348" s="32"/>
      <c r="B348" s="275" t="s">
        <v>519</v>
      </c>
      <c r="C348" s="31" t="s">
        <v>619</v>
      </c>
      <c r="D348" s="30" t="s">
        <v>71</v>
      </c>
      <c r="E348" s="33"/>
      <c r="F348" s="98">
        <f t="shared" si="71"/>
        <v>100</v>
      </c>
      <c r="G348" s="98">
        <f t="shared" si="71"/>
        <v>100</v>
      </c>
      <c r="H348" s="98">
        <f t="shared" si="71"/>
        <v>100</v>
      </c>
    </row>
    <row r="349" spans="1:8" ht="15" customHeight="1">
      <c r="A349" s="32"/>
      <c r="B349" s="275" t="s">
        <v>125</v>
      </c>
      <c r="C349" s="31" t="s">
        <v>619</v>
      </c>
      <c r="D349" s="30" t="s">
        <v>71</v>
      </c>
      <c r="E349" s="34" t="s">
        <v>126</v>
      </c>
      <c r="F349" s="98">
        <v>100</v>
      </c>
      <c r="G349" s="98">
        <v>100</v>
      </c>
      <c r="H349" s="98">
        <v>100</v>
      </c>
    </row>
    <row r="350" spans="1:8" ht="60" customHeight="1">
      <c r="A350" s="89">
        <v>18</v>
      </c>
      <c r="B350" s="273" t="s">
        <v>340</v>
      </c>
      <c r="C350" s="90" t="s">
        <v>620</v>
      </c>
      <c r="D350" s="91" t="s">
        <v>59</v>
      </c>
      <c r="E350" s="91"/>
      <c r="F350" s="92">
        <f aca="true" t="shared" si="72" ref="F350:H352">F351</f>
        <v>0</v>
      </c>
      <c r="G350" s="92">
        <f t="shared" si="72"/>
        <v>2050.257</v>
      </c>
      <c r="H350" s="92">
        <f t="shared" si="72"/>
        <v>0</v>
      </c>
    </row>
    <row r="351" spans="1:8" ht="15" customHeight="1">
      <c r="A351" s="409"/>
      <c r="B351" s="289" t="s">
        <v>552</v>
      </c>
      <c r="C351" s="146" t="s">
        <v>621</v>
      </c>
      <c r="D351" s="145"/>
      <c r="E351" s="145"/>
      <c r="F351" s="408">
        <f t="shared" si="72"/>
        <v>0</v>
      </c>
      <c r="G351" s="408">
        <f t="shared" si="72"/>
        <v>2050.257</v>
      </c>
      <c r="H351" s="408">
        <f t="shared" si="72"/>
        <v>0</v>
      </c>
    </row>
    <row r="352" spans="1:8" ht="30" customHeight="1">
      <c r="A352" s="103"/>
      <c r="B352" s="276" t="s">
        <v>622</v>
      </c>
      <c r="C352" s="94" t="s">
        <v>623</v>
      </c>
      <c r="D352" s="104"/>
      <c r="E352" s="104"/>
      <c r="F352" s="96">
        <f t="shared" si="72"/>
        <v>0</v>
      </c>
      <c r="G352" s="96">
        <f t="shared" si="72"/>
        <v>2050.257</v>
      </c>
      <c r="H352" s="96">
        <f t="shared" si="72"/>
        <v>0</v>
      </c>
    </row>
    <row r="353" spans="1:8" ht="45" customHeight="1">
      <c r="A353" s="254"/>
      <c r="B353" s="298" t="s">
        <v>435</v>
      </c>
      <c r="C353" s="249" t="s">
        <v>624</v>
      </c>
      <c r="D353" s="249"/>
      <c r="E353" s="249"/>
      <c r="F353" s="297">
        <f aca="true" t="shared" si="73" ref="F353:H355">F354</f>
        <v>0</v>
      </c>
      <c r="G353" s="297">
        <f t="shared" si="73"/>
        <v>2050.257</v>
      </c>
      <c r="H353" s="297">
        <f t="shared" si="73"/>
        <v>0</v>
      </c>
    </row>
    <row r="354" spans="1:8" ht="30" customHeight="1">
      <c r="A354" s="32"/>
      <c r="B354" s="278" t="s">
        <v>60</v>
      </c>
      <c r="C354" s="30" t="s">
        <v>624</v>
      </c>
      <c r="D354" s="30" t="s">
        <v>65</v>
      </c>
      <c r="E354" s="30"/>
      <c r="F354" s="98">
        <f t="shared" si="73"/>
        <v>0</v>
      </c>
      <c r="G354" s="98">
        <f t="shared" si="73"/>
        <v>2050.257</v>
      </c>
      <c r="H354" s="98">
        <f t="shared" si="73"/>
        <v>0</v>
      </c>
    </row>
    <row r="355" spans="1:8" ht="15" customHeight="1">
      <c r="A355" s="32"/>
      <c r="B355" s="278" t="s">
        <v>61</v>
      </c>
      <c r="C355" s="30" t="s">
        <v>624</v>
      </c>
      <c r="D355" s="30" t="s">
        <v>62</v>
      </c>
      <c r="E355" s="30"/>
      <c r="F355" s="98">
        <f t="shared" si="73"/>
        <v>0</v>
      </c>
      <c r="G355" s="98">
        <f t="shared" si="73"/>
        <v>2050.257</v>
      </c>
      <c r="H355" s="98">
        <f t="shared" si="73"/>
        <v>0</v>
      </c>
    </row>
    <row r="356" spans="1:8" ht="15" customHeight="1">
      <c r="A356" s="32"/>
      <c r="B356" s="275" t="s">
        <v>63</v>
      </c>
      <c r="C356" s="30" t="s">
        <v>624</v>
      </c>
      <c r="D356" s="30" t="s">
        <v>62</v>
      </c>
      <c r="E356" s="30" t="s">
        <v>64</v>
      </c>
      <c r="F356" s="98">
        <v>0</v>
      </c>
      <c r="G356" s="98">
        <f>(18.54402+1835.85798)+(1.95855+193.89645)</f>
        <v>2050.257</v>
      </c>
      <c r="H356" s="98">
        <v>0</v>
      </c>
    </row>
    <row r="357" spans="1:8" s="80" customFormat="1" ht="15" customHeight="1">
      <c r="A357" s="121"/>
      <c r="B357" s="453" t="s">
        <v>146</v>
      </c>
      <c r="C357" s="454"/>
      <c r="D357" s="454"/>
      <c r="E357" s="455"/>
      <c r="F357" s="88">
        <f>F358+F412+F424+F437</f>
        <v>36705.715000000004</v>
      </c>
      <c r="G357" s="88">
        <f>G358+G412+G424+G437</f>
        <v>32640.431000000004</v>
      </c>
      <c r="H357" s="88">
        <f>H358+H412+H424+H437</f>
        <v>67719.369</v>
      </c>
    </row>
    <row r="358" spans="1:8" s="80" customFormat="1" ht="45" customHeight="1">
      <c r="A358" s="89">
        <v>19</v>
      </c>
      <c r="B358" s="283" t="s">
        <v>147</v>
      </c>
      <c r="C358" s="90" t="s">
        <v>148</v>
      </c>
      <c r="D358" s="113"/>
      <c r="E358" s="113"/>
      <c r="F358" s="92">
        <f>F359+F365+F400+F406</f>
        <v>28090.665</v>
      </c>
      <c r="G358" s="92">
        <f>G359+G365+G400+G406</f>
        <v>28751.535000000003</v>
      </c>
      <c r="H358" s="92">
        <f>H359+H365+H400+H406</f>
        <v>29740.941</v>
      </c>
    </row>
    <row r="359" spans="1:8" s="80" customFormat="1" ht="15" customHeight="1">
      <c r="A359" s="327"/>
      <c r="B359" s="328" t="s">
        <v>421</v>
      </c>
      <c r="C359" s="329" t="s">
        <v>420</v>
      </c>
      <c r="D359" s="330"/>
      <c r="E359" s="330"/>
      <c r="F359" s="331">
        <f aca="true" t="shared" si="74" ref="F359:H361">F360</f>
        <v>1651.133</v>
      </c>
      <c r="G359" s="331">
        <f t="shared" si="74"/>
        <v>1762.392</v>
      </c>
      <c r="H359" s="331">
        <f t="shared" si="74"/>
        <v>1832.924</v>
      </c>
    </row>
    <row r="360" spans="1:8" s="80" customFormat="1" ht="15" customHeight="1">
      <c r="A360" s="122"/>
      <c r="B360" s="275" t="s">
        <v>151</v>
      </c>
      <c r="C360" s="30" t="s">
        <v>422</v>
      </c>
      <c r="D360" s="31"/>
      <c r="E360" s="31"/>
      <c r="F360" s="98">
        <f t="shared" si="74"/>
        <v>1651.133</v>
      </c>
      <c r="G360" s="98">
        <f t="shared" si="74"/>
        <v>1762.392</v>
      </c>
      <c r="H360" s="98">
        <f t="shared" si="74"/>
        <v>1832.924</v>
      </c>
    </row>
    <row r="361" spans="1:8" s="80" customFormat="1" ht="15" customHeight="1">
      <c r="A361" s="123"/>
      <c r="B361" s="284" t="s">
        <v>421</v>
      </c>
      <c r="C361" s="94" t="s">
        <v>423</v>
      </c>
      <c r="D361" s="104"/>
      <c r="E361" s="104"/>
      <c r="F361" s="108">
        <f t="shared" si="74"/>
        <v>1651.133</v>
      </c>
      <c r="G361" s="108">
        <f t="shared" si="74"/>
        <v>1762.392</v>
      </c>
      <c r="H361" s="108">
        <f t="shared" si="74"/>
        <v>1832.924</v>
      </c>
    </row>
    <row r="362" spans="1:8" s="80" customFormat="1" ht="60" customHeight="1">
      <c r="A362" s="122"/>
      <c r="B362" s="275" t="s">
        <v>76</v>
      </c>
      <c r="C362" s="30" t="s">
        <v>423</v>
      </c>
      <c r="D362" s="31">
        <v>100</v>
      </c>
      <c r="E362" s="31"/>
      <c r="F362" s="98">
        <f aca="true" t="shared" si="75" ref="F362:H363">F363</f>
        <v>1651.133</v>
      </c>
      <c r="G362" s="98">
        <f t="shared" si="75"/>
        <v>1762.392</v>
      </c>
      <c r="H362" s="98">
        <f t="shared" si="75"/>
        <v>1832.924</v>
      </c>
    </row>
    <row r="363" spans="1:8" s="80" customFormat="1" ht="30" customHeight="1">
      <c r="A363" s="122"/>
      <c r="B363" s="275" t="s">
        <v>155</v>
      </c>
      <c r="C363" s="30" t="s">
        <v>423</v>
      </c>
      <c r="D363" s="31">
        <v>120</v>
      </c>
      <c r="E363" s="31"/>
      <c r="F363" s="98">
        <f t="shared" si="75"/>
        <v>1651.133</v>
      </c>
      <c r="G363" s="98">
        <f t="shared" si="75"/>
        <v>1762.392</v>
      </c>
      <c r="H363" s="98">
        <f t="shared" si="75"/>
        <v>1832.924</v>
      </c>
    </row>
    <row r="364" spans="1:8" s="80" customFormat="1" ht="30" customHeight="1">
      <c r="A364" s="122"/>
      <c r="B364" s="275" t="s">
        <v>419</v>
      </c>
      <c r="C364" s="30" t="s">
        <v>423</v>
      </c>
      <c r="D364" s="30" t="s">
        <v>156</v>
      </c>
      <c r="E364" s="30" t="s">
        <v>418</v>
      </c>
      <c r="F364" s="98">
        <f>1268.151+382.982</f>
        <v>1651.133</v>
      </c>
      <c r="G364" s="98">
        <f>1353.604+408.788</f>
        <v>1762.392</v>
      </c>
      <c r="H364" s="98">
        <f>1407.776+425.148</f>
        <v>1832.924</v>
      </c>
    </row>
    <row r="365" spans="1:8" s="80" customFormat="1" ht="30" customHeight="1">
      <c r="A365" s="327"/>
      <c r="B365" s="328" t="s">
        <v>149</v>
      </c>
      <c r="C365" s="329" t="s">
        <v>150</v>
      </c>
      <c r="D365" s="330"/>
      <c r="E365" s="330"/>
      <c r="F365" s="331">
        <f>F366</f>
        <v>25010.449</v>
      </c>
      <c r="G365" s="331">
        <f>G366</f>
        <v>25463.761000000002</v>
      </c>
      <c r="H365" s="331">
        <f>H366</f>
        <v>26321.59</v>
      </c>
    </row>
    <row r="366" spans="1:8" s="80" customFormat="1" ht="15" customHeight="1">
      <c r="A366" s="122"/>
      <c r="B366" s="275" t="s">
        <v>151</v>
      </c>
      <c r="C366" s="30" t="s">
        <v>152</v>
      </c>
      <c r="D366" s="31"/>
      <c r="E366" s="31"/>
      <c r="F366" s="98">
        <f>F367+F392+F380+F384+F388+F396</f>
        <v>25010.449</v>
      </c>
      <c r="G366" s="98">
        <f>G367+G392+G380+G384+G388+G396</f>
        <v>25463.761000000002</v>
      </c>
      <c r="H366" s="98">
        <f>H367+H392+H380+H384+H388+H396</f>
        <v>26321.59</v>
      </c>
    </row>
    <row r="367" spans="1:8" s="80" customFormat="1" ht="15" customHeight="1">
      <c r="A367" s="123"/>
      <c r="B367" s="284" t="s">
        <v>153</v>
      </c>
      <c r="C367" s="94" t="s">
        <v>154</v>
      </c>
      <c r="D367" s="104"/>
      <c r="E367" s="104"/>
      <c r="F367" s="108">
        <f>F368+F372+F377</f>
        <v>24302.769</v>
      </c>
      <c r="G367" s="108">
        <f>G368+G372+G377</f>
        <v>25456.721</v>
      </c>
      <c r="H367" s="108">
        <f>H368+H372+H377</f>
        <v>26314.55</v>
      </c>
    </row>
    <row r="368" spans="1:8" s="80" customFormat="1" ht="60" customHeight="1">
      <c r="A368" s="122"/>
      <c r="B368" s="275" t="s">
        <v>76</v>
      </c>
      <c r="C368" s="30" t="s">
        <v>154</v>
      </c>
      <c r="D368" s="31">
        <v>100</v>
      </c>
      <c r="E368" s="31"/>
      <c r="F368" s="98">
        <f>F369</f>
        <v>20093.769</v>
      </c>
      <c r="G368" s="98">
        <f>G369</f>
        <v>21447.721</v>
      </c>
      <c r="H368" s="98">
        <f>H369</f>
        <v>22305.55</v>
      </c>
    </row>
    <row r="369" spans="1:8" s="80" customFormat="1" ht="30" customHeight="1">
      <c r="A369" s="122"/>
      <c r="B369" s="275" t="s">
        <v>155</v>
      </c>
      <c r="C369" s="30" t="s">
        <v>154</v>
      </c>
      <c r="D369" s="31">
        <v>120</v>
      </c>
      <c r="E369" s="31"/>
      <c r="F369" s="98">
        <f>F370+F371</f>
        <v>20093.769</v>
      </c>
      <c r="G369" s="98">
        <f>G370+G371</f>
        <v>21447.721</v>
      </c>
      <c r="H369" s="98">
        <f>H370+H371</f>
        <v>22305.55</v>
      </c>
    </row>
    <row r="370" spans="1:8" s="80" customFormat="1" ht="45" customHeight="1">
      <c r="A370" s="122"/>
      <c r="B370" s="275" t="s">
        <v>158</v>
      </c>
      <c r="C370" s="30" t="s">
        <v>154</v>
      </c>
      <c r="D370" s="30" t="s">
        <v>156</v>
      </c>
      <c r="E370" s="30" t="s">
        <v>159</v>
      </c>
      <c r="F370" s="60">
        <f>481.052+145.278</f>
        <v>626.33</v>
      </c>
      <c r="G370" s="60">
        <f>513.48+155.071</f>
        <v>668.551</v>
      </c>
      <c r="H370" s="60">
        <f>534.028+161.276</f>
        <v>695.3040000000001</v>
      </c>
    </row>
    <row r="371" spans="1:8" s="80" customFormat="1" ht="45" customHeight="1">
      <c r="A371" s="122"/>
      <c r="B371" s="275" t="s">
        <v>9</v>
      </c>
      <c r="C371" s="30" t="s">
        <v>154</v>
      </c>
      <c r="D371" s="30" t="s">
        <v>156</v>
      </c>
      <c r="E371" s="30" t="s">
        <v>157</v>
      </c>
      <c r="F371" s="98">
        <f>14951.95+4515.489</f>
        <v>19467.439</v>
      </c>
      <c r="G371" s="98">
        <f>15959.424+4819.746</f>
        <v>20779.170000000002</v>
      </c>
      <c r="H371" s="98">
        <f>16597.731+5012.515</f>
        <v>21610.246</v>
      </c>
    </row>
    <row r="372" spans="1:8" s="80" customFormat="1" ht="30" customHeight="1">
      <c r="A372" s="122"/>
      <c r="B372" s="275" t="s">
        <v>53</v>
      </c>
      <c r="C372" s="30" t="s">
        <v>154</v>
      </c>
      <c r="D372" s="30" t="s">
        <v>67</v>
      </c>
      <c r="E372" s="30"/>
      <c r="F372" s="98">
        <f>F373</f>
        <v>4188</v>
      </c>
      <c r="G372" s="98">
        <f>G373</f>
        <v>3988</v>
      </c>
      <c r="H372" s="98">
        <f>H373</f>
        <v>3988</v>
      </c>
    </row>
    <row r="373" spans="1:8" s="80" customFormat="1" ht="30" customHeight="1">
      <c r="A373" s="122"/>
      <c r="B373" s="275" t="s">
        <v>54</v>
      </c>
      <c r="C373" s="30" t="s">
        <v>154</v>
      </c>
      <c r="D373" s="30" t="s">
        <v>55</v>
      </c>
      <c r="E373" s="31"/>
      <c r="F373" s="98">
        <f>F374+F375</f>
        <v>4188</v>
      </c>
      <c r="G373" s="98">
        <f>G374+G375</f>
        <v>3988</v>
      </c>
      <c r="H373" s="98">
        <f>H374+H375</f>
        <v>3988</v>
      </c>
    </row>
    <row r="374" spans="1:8" s="80" customFormat="1" ht="45" customHeight="1">
      <c r="A374" s="122"/>
      <c r="B374" s="275" t="s">
        <v>158</v>
      </c>
      <c r="C374" s="30" t="s">
        <v>154</v>
      </c>
      <c r="D374" s="30" t="s">
        <v>55</v>
      </c>
      <c r="E374" s="30" t="s">
        <v>159</v>
      </c>
      <c r="F374" s="98">
        <f>100+50+15+30+5+6+5+15+200</f>
        <v>426</v>
      </c>
      <c r="G374" s="98">
        <f>100+50+15+30+5+6+5+15</f>
        <v>226</v>
      </c>
      <c r="H374" s="98">
        <f>100+50+15+30+5+6+5+15</f>
        <v>226</v>
      </c>
    </row>
    <row r="375" spans="1:8" s="80" customFormat="1" ht="45" customHeight="1">
      <c r="A375" s="122"/>
      <c r="B375" s="275" t="s">
        <v>9</v>
      </c>
      <c r="C375" s="30" t="s">
        <v>154</v>
      </c>
      <c r="D375" s="30" t="s">
        <v>55</v>
      </c>
      <c r="E375" s="30" t="s">
        <v>157</v>
      </c>
      <c r="F375" s="98">
        <f>(30+200+40+430+75+400+20+300+5+8+5+30)+(300+250+100+75+160+40+100+2+200+50+100+20+25+1+2)+(100+15+160+35+50+25+150+72+50+25+10+2+100)</f>
        <v>3762</v>
      </c>
      <c r="G375" s="98">
        <f>(30+200+40+430+75+400+20+300+5+8+5+30)+(300+250+100+75+160+40+100+2+200+50+100+20+25+1+2)+(100+15+160+35+50+25+150+72+50+25+10+2+100)</f>
        <v>3762</v>
      </c>
      <c r="H375" s="98">
        <f>(30+200+40+430+75+400+20+300+5+8+5+30)+(300+250+100+75+160+40+100+2+200+50+100+20+25+1+2)+(100+15+160+35+50+25+150+72+50+25+10+2+100)</f>
        <v>3762</v>
      </c>
    </row>
    <row r="376" spans="1:8" s="80" customFormat="1" ht="15" customHeight="1">
      <c r="A376" s="122"/>
      <c r="B376" s="275" t="s">
        <v>81</v>
      </c>
      <c r="C376" s="30" t="s">
        <v>154</v>
      </c>
      <c r="D376" s="30" t="s">
        <v>82</v>
      </c>
      <c r="E376" s="30"/>
      <c r="F376" s="98">
        <f>F377</f>
        <v>21</v>
      </c>
      <c r="G376" s="98">
        <f>G377</f>
        <v>21</v>
      </c>
      <c r="H376" s="98">
        <f>H377</f>
        <v>21</v>
      </c>
    </row>
    <row r="377" spans="1:8" s="80" customFormat="1" ht="15" customHeight="1">
      <c r="A377" s="122"/>
      <c r="B377" s="275" t="s">
        <v>83</v>
      </c>
      <c r="C377" s="30" t="s">
        <v>154</v>
      </c>
      <c r="D377" s="30" t="s">
        <v>84</v>
      </c>
      <c r="E377" s="31"/>
      <c r="F377" s="98">
        <f>F378+F379</f>
        <v>21</v>
      </c>
      <c r="G377" s="98">
        <f>G378+G379</f>
        <v>21</v>
      </c>
      <c r="H377" s="98">
        <f>H378+H379</f>
        <v>21</v>
      </c>
    </row>
    <row r="378" spans="1:8" s="80" customFormat="1" ht="45" customHeight="1">
      <c r="A378" s="122"/>
      <c r="B378" s="275" t="s">
        <v>158</v>
      </c>
      <c r="C378" s="30" t="s">
        <v>154</v>
      </c>
      <c r="D378" s="30" t="s">
        <v>84</v>
      </c>
      <c r="E378" s="30" t="s">
        <v>159</v>
      </c>
      <c r="F378" s="98">
        <v>1</v>
      </c>
      <c r="G378" s="98">
        <v>1</v>
      </c>
      <c r="H378" s="98">
        <v>1</v>
      </c>
    </row>
    <row r="379" spans="1:8" s="80" customFormat="1" ht="45" customHeight="1">
      <c r="A379" s="122"/>
      <c r="B379" s="275" t="s">
        <v>9</v>
      </c>
      <c r="C379" s="30" t="s">
        <v>154</v>
      </c>
      <c r="D379" s="30" t="s">
        <v>84</v>
      </c>
      <c r="E379" s="30" t="s">
        <v>157</v>
      </c>
      <c r="F379" s="98">
        <f>3+5+2+10</f>
        <v>20</v>
      </c>
      <c r="G379" s="98">
        <f>3+5+2+10</f>
        <v>20</v>
      </c>
      <c r="H379" s="98">
        <f>3+5+2+10</f>
        <v>20</v>
      </c>
    </row>
    <row r="380" spans="1:8" s="80" customFormat="1" ht="45" customHeight="1">
      <c r="A380" s="123"/>
      <c r="B380" s="276" t="s">
        <v>160</v>
      </c>
      <c r="C380" s="94" t="s">
        <v>161</v>
      </c>
      <c r="D380" s="94"/>
      <c r="E380" s="94"/>
      <c r="F380" s="108">
        <f>F382</f>
        <v>323.2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0" t="s">
        <v>162</v>
      </c>
      <c r="C381" s="30" t="s">
        <v>161</v>
      </c>
      <c r="D381" s="30" t="s">
        <v>163</v>
      </c>
      <c r="E381" s="30"/>
      <c r="F381" s="98">
        <f aca="true" t="shared" si="76" ref="F381:H386">F382</f>
        <v>323.2</v>
      </c>
      <c r="G381" s="98">
        <f t="shared" si="76"/>
        <v>0</v>
      </c>
      <c r="H381" s="98">
        <f t="shared" si="76"/>
        <v>0</v>
      </c>
    </row>
    <row r="382" spans="1:8" s="80" customFormat="1" ht="15" customHeight="1">
      <c r="A382" s="122"/>
      <c r="B382" s="280" t="s">
        <v>164</v>
      </c>
      <c r="C382" s="30" t="s">
        <v>161</v>
      </c>
      <c r="D382" s="30" t="s">
        <v>165</v>
      </c>
      <c r="E382" s="30"/>
      <c r="F382" s="98">
        <f t="shared" si="76"/>
        <v>323.2</v>
      </c>
      <c r="G382" s="98">
        <f t="shared" si="76"/>
        <v>0</v>
      </c>
      <c r="H382" s="98">
        <f t="shared" si="76"/>
        <v>0</v>
      </c>
    </row>
    <row r="383" spans="1:8" s="80" customFormat="1" ht="45" customHeight="1">
      <c r="A383" s="122"/>
      <c r="B383" s="275" t="s">
        <v>9</v>
      </c>
      <c r="C383" s="30" t="s">
        <v>161</v>
      </c>
      <c r="D383" s="30" t="s">
        <v>165</v>
      </c>
      <c r="E383" s="30" t="s">
        <v>157</v>
      </c>
      <c r="F383" s="98">
        <v>323.2</v>
      </c>
      <c r="G383" s="98">
        <v>0</v>
      </c>
      <c r="H383" s="98">
        <v>0</v>
      </c>
    </row>
    <row r="384" spans="1:8" s="80" customFormat="1" ht="75" customHeight="1" hidden="1">
      <c r="A384" s="123"/>
      <c r="B384" s="276" t="s">
        <v>166</v>
      </c>
      <c r="C384" s="94" t="s">
        <v>167</v>
      </c>
      <c r="D384" s="94"/>
      <c r="E384" s="94"/>
      <c r="F384" s="108">
        <f>F386</f>
        <v>0</v>
      </c>
      <c r="G384" s="108">
        <f>G386</f>
        <v>0</v>
      </c>
      <c r="H384" s="108">
        <f>H386</f>
        <v>0</v>
      </c>
    </row>
    <row r="385" spans="1:8" s="80" customFormat="1" ht="15" customHeight="1" hidden="1">
      <c r="A385" s="122"/>
      <c r="B385" s="280" t="s">
        <v>162</v>
      </c>
      <c r="C385" s="30" t="s">
        <v>167</v>
      </c>
      <c r="D385" s="30" t="s">
        <v>163</v>
      </c>
      <c r="E385" s="30"/>
      <c r="F385" s="98">
        <f t="shared" si="76"/>
        <v>0</v>
      </c>
      <c r="G385" s="98">
        <f t="shared" si="76"/>
        <v>0</v>
      </c>
      <c r="H385" s="98">
        <f t="shared" si="76"/>
        <v>0</v>
      </c>
    </row>
    <row r="386" spans="1:8" s="80" customFormat="1" ht="15" customHeight="1" hidden="1">
      <c r="A386" s="122"/>
      <c r="B386" s="280" t="s">
        <v>164</v>
      </c>
      <c r="C386" s="30" t="s">
        <v>167</v>
      </c>
      <c r="D386" s="30" t="s">
        <v>165</v>
      </c>
      <c r="E386" s="30"/>
      <c r="F386" s="98">
        <f t="shared" si="76"/>
        <v>0</v>
      </c>
      <c r="G386" s="98">
        <f t="shared" si="76"/>
        <v>0</v>
      </c>
      <c r="H386" s="98">
        <f t="shared" si="76"/>
        <v>0</v>
      </c>
    </row>
    <row r="387" spans="1:8" s="80" customFormat="1" ht="45" customHeight="1" hidden="1">
      <c r="A387" s="122"/>
      <c r="B387" s="275" t="s">
        <v>9</v>
      </c>
      <c r="C387" s="30" t="s">
        <v>167</v>
      </c>
      <c r="D387" s="30" t="s">
        <v>165</v>
      </c>
      <c r="E387" s="30" t="s">
        <v>157</v>
      </c>
      <c r="F387" s="98">
        <f>213+4.4-217.4</f>
        <v>0</v>
      </c>
      <c r="G387" s="98">
        <f>213+4.4-217.4</f>
        <v>0</v>
      </c>
      <c r="H387" s="98">
        <f>213+4.4-217.4</f>
        <v>0</v>
      </c>
    </row>
    <row r="388" spans="1:8" s="80" customFormat="1" ht="45" customHeight="1">
      <c r="A388" s="123"/>
      <c r="B388" s="276" t="s">
        <v>170</v>
      </c>
      <c r="C388" s="94" t="s">
        <v>171</v>
      </c>
      <c r="D388" s="94"/>
      <c r="E388" s="94"/>
      <c r="F388" s="108">
        <f>F390</f>
        <v>300.358</v>
      </c>
      <c r="G388" s="108">
        <f>G390</f>
        <v>0</v>
      </c>
      <c r="H388" s="108">
        <f>H390</f>
        <v>0</v>
      </c>
    </row>
    <row r="389" spans="1:8" s="80" customFormat="1" ht="15" customHeight="1">
      <c r="A389" s="122"/>
      <c r="B389" s="280" t="s">
        <v>162</v>
      </c>
      <c r="C389" s="30" t="s">
        <v>171</v>
      </c>
      <c r="D389" s="30" t="s">
        <v>163</v>
      </c>
      <c r="E389" s="30"/>
      <c r="F389" s="98">
        <f aca="true" t="shared" si="77" ref="F389:H390">F390</f>
        <v>300.358</v>
      </c>
      <c r="G389" s="98">
        <f t="shared" si="77"/>
        <v>0</v>
      </c>
      <c r="H389" s="98">
        <f t="shared" si="77"/>
        <v>0</v>
      </c>
    </row>
    <row r="390" spans="1:8" s="80" customFormat="1" ht="15" customHeight="1">
      <c r="A390" s="122"/>
      <c r="B390" s="280" t="s">
        <v>164</v>
      </c>
      <c r="C390" s="30" t="s">
        <v>171</v>
      </c>
      <c r="D390" s="30" t="s">
        <v>165</v>
      </c>
      <c r="E390" s="30"/>
      <c r="F390" s="98">
        <f t="shared" si="77"/>
        <v>300.358</v>
      </c>
      <c r="G390" s="98">
        <f t="shared" si="77"/>
        <v>0</v>
      </c>
      <c r="H390" s="98">
        <f t="shared" si="77"/>
        <v>0</v>
      </c>
    </row>
    <row r="391" spans="1:8" s="80" customFormat="1" ht="30" customHeight="1">
      <c r="A391" s="122"/>
      <c r="B391" s="275" t="s">
        <v>172</v>
      </c>
      <c r="C391" s="30" t="s">
        <v>171</v>
      </c>
      <c r="D391" s="30" t="s">
        <v>165</v>
      </c>
      <c r="E391" s="30" t="s">
        <v>173</v>
      </c>
      <c r="F391" s="98">
        <v>300.358</v>
      </c>
      <c r="G391" s="98">
        <v>0</v>
      </c>
      <c r="H391" s="98">
        <v>0</v>
      </c>
    </row>
    <row r="392" spans="1:8" s="80" customFormat="1" ht="45" customHeight="1">
      <c r="A392" s="123"/>
      <c r="B392" s="276" t="s">
        <v>168</v>
      </c>
      <c r="C392" s="94" t="s">
        <v>169</v>
      </c>
      <c r="D392" s="94"/>
      <c r="E392" s="94"/>
      <c r="F392" s="108">
        <f>F394</f>
        <v>77.082</v>
      </c>
      <c r="G392" s="108">
        <f>G394</f>
        <v>0</v>
      </c>
      <c r="H392" s="108">
        <f>H394</f>
        <v>0</v>
      </c>
    </row>
    <row r="393" spans="1:8" s="80" customFormat="1" ht="15" customHeight="1">
      <c r="A393" s="122"/>
      <c r="B393" s="280" t="s">
        <v>162</v>
      </c>
      <c r="C393" s="30" t="s">
        <v>169</v>
      </c>
      <c r="D393" s="30" t="s">
        <v>163</v>
      </c>
      <c r="E393" s="30"/>
      <c r="F393" s="98">
        <f aca="true" t="shared" si="78" ref="F393:H394">F394</f>
        <v>77.082</v>
      </c>
      <c r="G393" s="98">
        <f t="shared" si="78"/>
        <v>0</v>
      </c>
      <c r="H393" s="98">
        <f t="shared" si="78"/>
        <v>0</v>
      </c>
    </row>
    <row r="394" spans="1:8" s="80" customFormat="1" ht="15" customHeight="1">
      <c r="A394" s="122"/>
      <c r="B394" s="280" t="s">
        <v>164</v>
      </c>
      <c r="C394" s="30" t="s">
        <v>169</v>
      </c>
      <c r="D394" s="30" t="s">
        <v>165</v>
      </c>
      <c r="E394" s="30"/>
      <c r="F394" s="98">
        <f t="shared" si="78"/>
        <v>77.082</v>
      </c>
      <c r="G394" s="98">
        <f t="shared" si="78"/>
        <v>0</v>
      </c>
      <c r="H394" s="98">
        <f t="shared" si="78"/>
        <v>0</v>
      </c>
    </row>
    <row r="395" spans="1:8" s="80" customFormat="1" ht="45" customHeight="1">
      <c r="A395" s="122"/>
      <c r="B395" s="275" t="s">
        <v>9</v>
      </c>
      <c r="C395" s="30" t="s">
        <v>169</v>
      </c>
      <c r="D395" s="30" t="s">
        <v>165</v>
      </c>
      <c r="E395" s="30" t="s">
        <v>157</v>
      </c>
      <c r="F395" s="98">
        <v>77.082</v>
      </c>
      <c r="G395" s="98">
        <v>0</v>
      </c>
      <c r="H395" s="98">
        <v>0</v>
      </c>
    </row>
    <row r="396" spans="1:8" s="80" customFormat="1" ht="60" customHeight="1">
      <c r="A396" s="123"/>
      <c r="B396" s="284" t="s">
        <v>380</v>
      </c>
      <c r="C396" s="104" t="s">
        <v>174</v>
      </c>
      <c r="D396" s="94"/>
      <c r="E396" s="94"/>
      <c r="F396" s="108">
        <f aca="true" t="shared" si="79" ref="F396:H397">F397</f>
        <v>7.04</v>
      </c>
      <c r="G396" s="108">
        <f t="shared" si="79"/>
        <v>7.04</v>
      </c>
      <c r="H396" s="108">
        <f t="shared" si="79"/>
        <v>7.04</v>
      </c>
    </row>
    <row r="397" spans="1:8" s="80" customFormat="1" ht="30" customHeight="1">
      <c r="A397" s="122"/>
      <c r="B397" s="275" t="s">
        <v>53</v>
      </c>
      <c r="C397" s="31" t="s">
        <v>174</v>
      </c>
      <c r="D397" s="30" t="s">
        <v>67</v>
      </c>
      <c r="E397" s="30"/>
      <c r="F397" s="98">
        <f t="shared" si="79"/>
        <v>7.04</v>
      </c>
      <c r="G397" s="98">
        <f t="shared" si="79"/>
        <v>7.04</v>
      </c>
      <c r="H397" s="98">
        <f t="shared" si="79"/>
        <v>7.04</v>
      </c>
    </row>
    <row r="398" spans="1:8" s="80" customFormat="1" ht="30" customHeight="1">
      <c r="A398" s="122"/>
      <c r="B398" s="275" t="s">
        <v>54</v>
      </c>
      <c r="C398" s="31" t="s">
        <v>174</v>
      </c>
      <c r="D398" s="30" t="s">
        <v>55</v>
      </c>
      <c r="E398" s="30"/>
      <c r="F398" s="98">
        <f aca="true" t="shared" si="80" ref="F398:H404">F399</f>
        <v>7.04</v>
      </c>
      <c r="G398" s="98">
        <f t="shared" si="80"/>
        <v>7.04</v>
      </c>
      <c r="H398" s="98">
        <f t="shared" si="80"/>
        <v>7.04</v>
      </c>
    </row>
    <row r="399" spans="1:8" s="80" customFormat="1" ht="30" customHeight="1">
      <c r="A399" s="122"/>
      <c r="B399" s="275" t="s">
        <v>95</v>
      </c>
      <c r="C399" s="31" t="s">
        <v>174</v>
      </c>
      <c r="D399" s="30" t="s">
        <v>55</v>
      </c>
      <c r="E399" s="30" t="s">
        <v>96</v>
      </c>
      <c r="F399" s="98">
        <f>7.1-0.06</f>
        <v>7.04</v>
      </c>
      <c r="G399" s="98">
        <f>7.1-0.06</f>
        <v>7.04</v>
      </c>
      <c r="H399" s="98">
        <f>7.1-0.06</f>
        <v>7.04</v>
      </c>
    </row>
    <row r="400" spans="1:8" s="80" customFormat="1" ht="30" customHeight="1" hidden="1">
      <c r="A400" s="327"/>
      <c r="B400" s="328" t="s">
        <v>175</v>
      </c>
      <c r="C400" s="329" t="s">
        <v>176</v>
      </c>
      <c r="D400" s="329"/>
      <c r="E400" s="329"/>
      <c r="F400" s="331">
        <f t="shared" si="80"/>
        <v>0</v>
      </c>
      <c r="G400" s="331">
        <f t="shared" si="80"/>
        <v>0</v>
      </c>
      <c r="H400" s="331">
        <f t="shared" si="80"/>
        <v>0</v>
      </c>
    </row>
    <row r="401" spans="1:8" s="80" customFormat="1" ht="15" customHeight="1" hidden="1">
      <c r="A401" s="122"/>
      <c r="B401" s="275" t="s">
        <v>151</v>
      </c>
      <c r="C401" s="30" t="s">
        <v>177</v>
      </c>
      <c r="D401" s="30"/>
      <c r="E401" s="30"/>
      <c r="F401" s="98">
        <f t="shared" si="80"/>
        <v>0</v>
      </c>
      <c r="G401" s="98">
        <f t="shared" si="80"/>
        <v>0</v>
      </c>
      <c r="H401" s="98">
        <f t="shared" si="80"/>
        <v>0</v>
      </c>
    </row>
    <row r="402" spans="1:8" s="80" customFormat="1" ht="30" customHeight="1" hidden="1">
      <c r="A402" s="139"/>
      <c r="B402" s="293" t="s">
        <v>178</v>
      </c>
      <c r="C402" s="140" t="s">
        <v>179</v>
      </c>
      <c r="D402" s="140"/>
      <c r="E402" s="140"/>
      <c r="F402" s="141">
        <f t="shared" si="80"/>
        <v>0</v>
      </c>
      <c r="G402" s="141">
        <f t="shared" si="80"/>
        <v>0</v>
      </c>
      <c r="H402" s="141">
        <f t="shared" si="80"/>
        <v>0</v>
      </c>
    </row>
    <row r="403" spans="1:8" s="80" customFormat="1" ht="60" customHeight="1" hidden="1">
      <c r="A403" s="122"/>
      <c r="B403" s="275" t="s">
        <v>76</v>
      </c>
      <c r="C403" s="30" t="s">
        <v>179</v>
      </c>
      <c r="D403" s="30" t="s">
        <v>77</v>
      </c>
      <c r="E403" s="30"/>
      <c r="F403" s="98">
        <f t="shared" si="80"/>
        <v>0</v>
      </c>
      <c r="G403" s="98">
        <f t="shared" si="80"/>
        <v>0</v>
      </c>
      <c r="H403" s="98">
        <f t="shared" si="80"/>
        <v>0</v>
      </c>
    </row>
    <row r="404" spans="1:8" s="80" customFormat="1" ht="30" customHeight="1" hidden="1">
      <c r="A404" s="122"/>
      <c r="B404" s="275" t="s">
        <v>155</v>
      </c>
      <c r="C404" s="30" t="s">
        <v>179</v>
      </c>
      <c r="D404" s="30" t="s">
        <v>156</v>
      </c>
      <c r="E404" s="30"/>
      <c r="F404" s="98">
        <f t="shared" si="80"/>
        <v>0</v>
      </c>
      <c r="G404" s="98">
        <f t="shared" si="80"/>
        <v>0</v>
      </c>
      <c r="H404" s="98">
        <f t="shared" si="80"/>
        <v>0</v>
      </c>
    </row>
    <row r="405" spans="1:8" s="80" customFormat="1" ht="45" customHeight="1" hidden="1">
      <c r="A405" s="122"/>
      <c r="B405" s="275" t="s">
        <v>158</v>
      </c>
      <c r="C405" s="30" t="s">
        <v>179</v>
      </c>
      <c r="D405" s="30" t="s">
        <v>156</v>
      </c>
      <c r="E405" s="30" t="s">
        <v>159</v>
      </c>
      <c r="F405" s="98">
        <v>0</v>
      </c>
      <c r="G405" s="98">
        <v>0</v>
      </c>
      <c r="H405" s="98">
        <v>0</v>
      </c>
    </row>
    <row r="406" spans="1:8" s="80" customFormat="1" ht="45" customHeight="1">
      <c r="A406" s="327"/>
      <c r="B406" s="328" t="s">
        <v>180</v>
      </c>
      <c r="C406" s="329" t="s">
        <v>181</v>
      </c>
      <c r="D406" s="330"/>
      <c r="E406" s="330"/>
      <c r="F406" s="331">
        <f aca="true" t="shared" si="81" ref="F406:H410">F407</f>
        <v>1429.083</v>
      </c>
      <c r="G406" s="331">
        <f t="shared" si="81"/>
        <v>1525.382</v>
      </c>
      <c r="H406" s="331">
        <f t="shared" si="81"/>
        <v>1586.427</v>
      </c>
    </row>
    <row r="407" spans="1:8" s="80" customFormat="1" ht="15" customHeight="1">
      <c r="A407" s="122"/>
      <c r="B407" s="275" t="s">
        <v>151</v>
      </c>
      <c r="C407" s="30" t="s">
        <v>182</v>
      </c>
      <c r="D407" s="31"/>
      <c r="E407" s="31"/>
      <c r="F407" s="98">
        <f t="shared" si="81"/>
        <v>1429.083</v>
      </c>
      <c r="G407" s="98">
        <f t="shared" si="81"/>
        <v>1525.382</v>
      </c>
      <c r="H407" s="98">
        <f t="shared" si="81"/>
        <v>1586.427</v>
      </c>
    </row>
    <row r="408" spans="1:8" s="80" customFormat="1" ht="15" customHeight="1">
      <c r="A408" s="139"/>
      <c r="B408" s="293" t="s">
        <v>183</v>
      </c>
      <c r="C408" s="140" t="s">
        <v>184</v>
      </c>
      <c r="D408" s="149"/>
      <c r="E408" s="149"/>
      <c r="F408" s="141">
        <f t="shared" si="81"/>
        <v>1429.083</v>
      </c>
      <c r="G408" s="141">
        <f t="shared" si="81"/>
        <v>1525.382</v>
      </c>
      <c r="H408" s="141">
        <f t="shared" si="81"/>
        <v>1586.427</v>
      </c>
    </row>
    <row r="409" spans="1:8" s="80" customFormat="1" ht="60" customHeight="1">
      <c r="A409" s="122"/>
      <c r="B409" s="275" t="s">
        <v>76</v>
      </c>
      <c r="C409" s="30" t="s">
        <v>184</v>
      </c>
      <c r="D409" s="31">
        <v>100</v>
      </c>
      <c r="E409" s="31"/>
      <c r="F409" s="98">
        <f t="shared" si="81"/>
        <v>1429.083</v>
      </c>
      <c r="G409" s="98">
        <f t="shared" si="81"/>
        <v>1525.382</v>
      </c>
      <c r="H409" s="98">
        <f t="shared" si="81"/>
        <v>1586.427</v>
      </c>
    </row>
    <row r="410" spans="1:8" s="80" customFormat="1" ht="30" customHeight="1">
      <c r="A410" s="122"/>
      <c r="B410" s="275" t="s">
        <v>155</v>
      </c>
      <c r="C410" s="30" t="s">
        <v>184</v>
      </c>
      <c r="D410" s="30" t="s">
        <v>156</v>
      </c>
      <c r="E410" s="31"/>
      <c r="F410" s="98">
        <f t="shared" si="81"/>
        <v>1429.083</v>
      </c>
      <c r="G410" s="98">
        <f t="shared" si="81"/>
        <v>1525.382</v>
      </c>
      <c r="H410" s="98">
        <f t="shared" si="81"/>
        <v>1586.427</v>
      </c>
    </row>
    <row r="411" spans="1:8" s="80" customFormat="1" ht="45" customHeight="1">
      <c r="A411" s="122"/>
      <c r="B411" s="275" t="s">
        <v>9</v>
      </c>
      <c r="C411" s="30" t="s">
        <v>184</v>
      </c>
      <c r="D411" s="30" t="s">
        <v>156</v>
      </c>
      <c r="E411" s="30" t="s">
        <v>157</v>
      </c>
      <c r="F411" s="98">
        <f>1097.606+331.477</f>
        <v>1429.083</v>
      </c>
      <c r="G411" s="98">
        <f>1171.568+353.814</f>
        <v>1525.382</v>
      </c>
      <c r="H411" s="98">
        <f>1218.454+367.973</f>
        <v>1586.427</v>
      </c>
    </row>
    <row r="412" spans="1:8" s="80" customFormat="1" ht="30" customHeight="1">
      <c r="A412" s="89">
        <v>20</v>
      </c>
      <c r="B412" s="283" t="s">
        <v>185</v>
      </c>
      <c r="C412" s="91" t="s">
        <v>186</v>
      </c>
      <c r="D412" s="124"/>
      <c r="E412" s="105"/>
      <c r="F412" s="92">
        <f aca="true" t="shared" si="82" ref="F412:H414">F413</f>
        <v>538.074</v>
      </c>
      <c r="G412" s="92">
        <f t="shared" si="82"/>
        <v>420</v>
      </c>
      <c r="H412" s="92">
        <f t="shared" si="82"/>
        <v>420</v>
      </c>
    </row>
    <row r="413" spans="1:8" s="80" customFormat="1" ht="15" customHeight="1">
      <c r="A413" s="125"/>
      <c r="B413" s="275" t="s">
        <v>151</v>
      </c>
      <c r="C413" s="31" t="s">
        <v>187</v>
      </c>
      <c r="D413" s="34"/>
      <c r="E413" s="30"/>
      <c r="F413" s="97">
        <f t="shared" si="82"/>
        <v>538.074</v>
      </c>
      <c r="G413" s="97">
        <f t="shared" si="82"/>
        <v>420</v>
      </c>
      <c r="H413" s="97">
        <f t="shared" si="82"/>
        <v>420</v>
      </c>
    </row>
    <row r="414" spans="1:8" s="80" customFormat="1" ht="15" customHeight="1">
      <c r="A414" s="125"/>
      <c r="B414" s="275" t="s">
        <v>151</v>
      </c>
      <c r="C414" s="31" t="s">
        <v>188</v>
      </c>
      <c r="D414" s="34"/>
      <c r="E414" s="30"/>
      <c r="F414" s="97">
        <f t="shared" si="82"/>
        <v>538.074</v>
      </c>
      <c r="G414" s="97">
        <f t="shared" si="82"/>
        <v>420</v>
      </c>
      <c r="H414" s="97">
        <f t="shared" si="82"/>
        <v>420</v>
      </c>
    </row>
    <row r="415" spans="1:8" s="80" customFormat="1" ht="15" customHeight="1">
      <c r="A415" s="270"/>
      <c r="B415" s="293" t="s">
        <v>189</v>
      </c>
      <c r="C415" s="140" t="s">
        <v>190</v>
      </c>
      <c r="D415" s="332"/>
      <c r="E415" s="140"/>
      <c r="F415" s="333">
        <f>F416+F420+F422</f>
        <v>538.074</v>
      </c>
      <c r="G415" s="333">
        <f>G416+G420+G422</f>
        <v>420</v>
      </c>
      <c r="H415" s="333">
        <f>H416+H420+H422</f>
        <v>420</v>
      </c>
    </row>
    <row r="416" spans="1:8" s="80" customFormat="1" ht="30" customHeight="1">
      <c r="A416" s="125"/>
      <c r="B416" s="275" t="s">
        <v>53</v>
      </c>
      <c r="C416" s="30" t="s">
        <v>190</v>
      </c>
      <c r="D416" s="34" t="s">
        <v>67</v>
      </c>
      <c r="E416" s="30"/>
      <c r="F416" s="97">
        <f aca="true" t="shared" si="83" ref="F416:H417">F417</f>
        <v>229.6</v>
      </c>
      <c r="G416" s="97">
        <f t="shared" si="83"/>
        <v>120</v>
      </c>
      <c r="H416" s="97">
        <f t="shared" si="83"/>
        <v>120</v>
      </c>
    </row>
    <row r="417" spans="1:8" s="80" customFormat="1" ht="30" customHeight="1">
      <c r="A417" s="122"/>
      <c r="B417" s="275" t="s">
        <v>54</v>
      </c>
      <c r="C417" s="30" t="s">
        <v>190</v>
      </c>
      <c r="D417" s="34" t="s">
        <v>55</v>
      </c>
      <c r="E417" s="30"/>
      <c r="F417" s="98">
        <f t="shared" si="83"/>
        <v>229.6</v>
      </c>
      <c r="G417" s="98">
        <f t="shared" si="83"/>
        <v>120</v>
      </c>
      <c r="H417" s="98">
        <f t="shared" si="83"/>
        <v>120</v>
      </c>
    </row>
    <row r="418" spans="1:8" s="80" customFormat="1" ht="15" customHeight="1">
      <c r="A418" s="122"/>
      <c r="B418" s="275" t="s">
        <v>130</v>
      </c>
      <c r="C418" s="30" t="s">
        <v>190</v>
      </c>
      <c r="D418" s="30" t="s">
        <v>55</v>
      </c>
      <c r="E418" s="30" t="s">
        <v>131</v>
      </c>
      <c r="F418" s="98">
        <f>(21+5+20+25+11+2+2)+(95+5)+20+23.6</f>
        <v>229.6</v>
      </c>
      <c r="G418" s="98">
        <f>(95+5)+20</f>
        <v>120</v>
      </c>
      <c r="H418" s="98">
        <f>(95+5)+20</f>
        <v>120</v>
      </c>
    </row>
    <row r="419" spans="1:8" s="80" customFormat="1" ht="15" customHeight="1">
      <c r="A419" s="122"/>
      <c r="B419" s="275" t="s">
        <v>81</v>
      </c>
      <c r="C419" s="30" t="s">
        <v>190</v>
      </c>
      <c r="D419" s="30" t="s">
        <v>82</v>
      </c>
      <c r="E419" s="30"/>
      <c r="F419" s="98">
        <f>F420+F422</f>
        <v>308.474</v>
      </c>
      <c r="G419" s="98">
        <f>G420+G422</f>
        <v>300</v>
      </c>
      <c r="H419" s="98">
        <f>H420+H422</f>
        <v>300</v>
      </c>
    </row>
    <row r="420" spans="1:8" s="80" customFormat="1" ht="15" customHeight="1">
      <c r="A420" s="122"/>
      <c r="B420" s="275" t="s">
        <v>191</v>
      </c>
      <c r="C420" s="30" t="s">
        <v>190</v>
      </c>
      <c r="D420" s="30" t="s">
        <v>192</v>
      </c>
      <c r="E420" s="30"/>
      <c r="F420" s="98">
        <f>F421</f>
        <v>1</v>
      </c>
      <c r="G420" s="98">
        <f>G421</f>
        <v>0</v>
      </c>
      <c r="H420" s="98">
        <f>H421</f>
        <v>0</v>
      </c>
    </row>
    <row r="421" spans="1:8" s="80" customFormat="1" ht="15" customHeight="1">
      <c r="A421" s="122"/>
      <c r="B421" s="275" t="s">
        <v>130</v>
      </c>
      <c r="C421" s="30" t="s">
        <v>190</v>
      </c>
      <c r="D421" s="30" t="s">
        <v>192</v>
      </c>
      <c r="E421" s="30" t="s">
        <v>131</v>
      </c>
      <c r="F421" s="98">
        <v>1</v>
      </c>
      <c r="G421" s="98">
        <v>0</v>
      </c>
      <c r="H421" s="98">
        <v>0</v>
      </c>
    </row>
    <row r="422" spans="1:8" s="80" customFormat="1" ht="15" customHeight="1">
      <c r="A422" s="122"/>
      <c r="B422" s="275" t="s">
        <v>83</v>
      </c>
      <c r="C422" s="30" t="s">
        <v>190</v>
      </c>
      <c r="D422" s="30" t="s">
        <v>84</v>
      </c>
      <c r="E422" s="30"/>
      <c r="F422" s="98">
        <f>F423</f>
        <v>307.474</v>
      </c>
      <c r="G422" s="98">
        <f>G423</f>
        <v>300</v>
      </c>
      <c r="H422" s="98">
        <f>H423</f>
        <v>300</v>
      </c>
    </row>
    <row r="423" spans="1:8" s="80" customFormat="1" ht="15" customHeight="1">
      <c r="A423" s="122"/>
      <c r="B423" s="275" t="s">
        <v>130</v>
      </c>
      <c r="C423" s="30" t="s">
        <v>190</v>
      </c>
      <c r="D423" s="30" t="s">
        <v>84</v>
      </c>
      <c r="E423" s="30" t="s">
        <v>131</v>
      </c>
      <c r="F423" s="98">
        <f>(32.074+300)-24.6</f>
        <v>307.474</v>
      </c>
      <c r="G423" s="98">
        <v>300</v>
      </c>
      <c r="H423" s="98">
        <v>300</v>
      </c>
    </row>
    <row r="424" spans="1:8" s="80" customFormat="1" ht="30" customHeight="1" hidden="1">
      <c r="A424" s="89"/>
      <c r="B424" s="283" t="s">
        <v>193</v>
      </c>
      <c r="C424" s="91" t="s">
        <v>194</v>
      </c>
      <c r="D424" s="124"/>
      <c r="E424" s="105"/>
      <c r="F424" s="92">
        <f>F425</f>
        <v>0</v>
      </c>
      <c r="G424" s="92">
        <f>G425</f>
        <v>0</v>
      </c>
      <c r="H424" s="92">
        <f>H425</f>
        <v>0</v>
      </c>
    </row>
    <row r="425" spans="1:8" s="80" customFormat="1" ht="15" customHeight="1" hidden="1">
      <c r="A425" s="125"/>
      <c r="B425" s="275" t="s">
        <v>151</v>
      </c>
      <c r="C425" s="30" t="s">
        <v>316</v>
      </c>
      <c r="D425" s="34"/>
      <c r="E425" s="30"/>
      <c r="F425" s="126">
        <f>F427</f>
        <v>0</v>
      </c>
      <c r="G425" s="126">
        <f>G427</f>
        <v>0</v>
      </c>
      <c r="H425" s="126">
        <f>H427</f>
        <v>0</v>
      </c>
    </row>
    <row r="426" spans="1:8" s="80" customFormat="1" ht="15" customHeight="1" hidden="1">
      <c r="A426" s="125"/>
      <c r="B426" s="275" t="s">
        <v>151</v>
      </c>
      <c r="C426" s="30" t="s">
        <v>195</v>
      </c>
      <c r="D426" s="34"/>
      <c r="E426" s="30"/>
      <c r="F426" s="126">
        <f>F427</f>
        <v>0</v>
      </c>
      <c r="G426" s="126">
        <f>G427</f>
        <v>0</v>
      </c>
      <c r="H426" s="126">
        <f>H427</f>
        <v>0</v>
      </c>
    </row>
    <row r="427" spans="1:8" s="80" customFormat="1" ht="30" customHeight="1" hidden="1">
      <c r="A427" s="139"/>
      <c r="B427" s="293" t="s">
        <v>74</v>
      </c>
      <c r="C427" s="140" t="s">
        <v>196</v>
      </c>
      <c r="D427" s="332"/>
      <c r="E427" s="140"/>
      <c r="F427" s="141">
        <f>F428+F431+F435</f>
        <v>0</v>
      </c>
      <c r="G427" s="141">
        <f>G428+G431+G435</f>
        <v>0</v>
      </c>
      <c r="H427" s="141">
        <f>H428+H431+H435</f>
        <v>0</v>
      </c>
    </row>
    <row r="428" spans="1:8" s="80" customFormat="1" ht="60" customHeight="1" hidden="1">
      <c r="A428" s="122"/>
      <c r="B428" s="275" t="s">
        <v>76</v>
      </c>
      <c r="C428" s="30" t="s">
        <v>196</v>
      </c>
      <c r="D428" s="34" t="s">
        <v>77</v>
      </c>
      <c r="E428" s="30"/>
      <c r="F428" s="98">
        <f aca="true" t="shared" si="84" ref="F428:H429">F429</f>
        <v>0</v>
      </c>
      <c r="G428" s="98">
        <f t="shared" si="84"/>
        <v>0</v>
      </c>
      <c r="H428" s="98">
        <f t="shared" si="84"/>
        <v>0</v>
      </c>
    </row>
    <row r="429" spans="1:8" s="80" customFormat="1" ht="15" customHeight="1" hidden="1">
      <c r="A429" s="122"/>
      <c r="B429" s="275" t="s">
        <v>78</v>
      </c>
      <c r="C429" s="30" t="s">
        <v>196</v>
      </c>
      <c r="D429" s="30" t="s">
        <v>85</v>
      </c>
      <c r="E429" s="31"/>
      <c r="F429" s="98">
        <f t="shared" si="84"/>
        <v>0</v>
      </c>
      <c r="G429" s="98">
        <f t="shared" si="84"/>
        <v>0</v>
      </c>
      <c r="H429" s="98">
        <f t="shared" si="84"/>
        <v>0</v>
      </c>
    </row>
    <row r="430" spans="1:8" s="80" customFormat="1" ht="15" customHeight="1" hidden="1">
      <c r="A430" s="122"/>
      <c r="B430" s="275" t="s">
        <v>197</v>
      </c>
      <c r="C430" s="30" t="s">
        <v>196</v>
      </c>
      <c r="D430" s="30" t="s">
        <v>85</v>
      </c>
      <c r="E430" s="30" t="s">
        <v>198</v>
      </c>
      <c r="F430" s="98">
        <v>0</v>
      </c>
      <c r="G430" s="98">
        <v>0</v>
      </c>
      <c r="H430" s="98">
        <v>0</v>
      </c>
    </row>
    <row r="431" spans="1:8" s="80" customFormat="1" ht="30" customHeight="1" hidden="1">
      <c r="A431" s="122"/>
      <c r="B431" s="275" t="s">
        <v>53</v>
      </c>
      <c r="C431" s="30" t="s">
        <v>196</v>
      </c>
      <c r="D431" s="30" t="s">
        <v>67</v>
      </c>
      <c r="E431" s="30"/>
      <c r="F431" s="98">
        <f aca="true" t="shared" si="85" ref="F431:H432">F432</f>
        <v>0</v>
      </c>
      <c r="G431" s="98">
        <f t="shared" si="85"/>
        <v>0</v>
      </c>
      <c r="H431" s="98">
        <f t="shared" si="85"/>
        <v>0</v>
      </c>
    </row>
    <row r="432" spans="1:8" s="80" customFormat="1" ht="30" customHeight="1" hidden="1">
      <c r="A432" s="122"/>
      <c r="B432" s="275" t="s">
        <v>54</v>
      </c>
      <c r="C432" s="30" t="s">
        <v>196</v>
      </c>
      <c r="D432" s="30" t="s">
        <v>55</v>
      </c>
      <c r="E432" s="31"/>
      <c r="F432" s="98">
        <f t="shared" si="85"/>
        <v>0</v>
      </c>
      <c r="G432" s="98">
        <f t="shared" si="85"/>
        <v>0</v>
      </c>
      <c r="H432" s="98">
        <f t="shared" si="85"/>
        <v>0</v>
      </c>
    </row>
    <row r="433" spans="1:8" s="80" customFormat="1" ht="15" customHeight="1" hidden="1">
      <c r="A433" s="122"/>
      <c r="B433" s="275" t="s">
        <v>197</v>
      </c>
      <c r="C433" s="30" t="s">
        <v>196</v>
      </c>
      <c r="D433" s="30" t="s">
        <v>55</v>
      </c>
      <c r="E433" s="30" t="s">
        <v>198</v>
      </c>
      <c r="F433" s="98">
        <v>0</v>
      </c>
      <c r="G433" s="98">
        <v>0</v>
      </c>
      <c r="H433" s="98">
        <v>0</v>
      </c>
    </row>
    <row r="434" spans="1:8" s="80" customFormat="1" ht="15" customHeight="1" hidden="1">
      <c r="A434" s="122"/>
      <c r="B434" s="275" t="s">
        <v>81</v>
      </c>
      <c r="C434" s="30" t="s">
        <v>196</v>
      </c>
      <c r="D434" s="30" t="s">
        <v>82</v>
      </c>
      <c r="E434" s="30"/>
      <c r="F434" s="98">
        <f aca="true" t="shared" si="86" ref="F434:H435">F435</f>
        <v>0</v>
      </c>
      <c r="G434" s="98">
        <f t="shared" si="86"/>
        <v>0</v>
      </c>
      <c r="H434" s="98">
        <f t="shared" si="86"/>
        <v>0</v>
      </c>
    </row>
    <row r="435" spans="1:8" s="80" customFormat="1" ht="15" customHeight="1" hidden="1">
      <c r="A435" s="122"/>
      <c r="B435" s="275" t="s">
        <v>83</v>
      </c>
      <c r="C435" s="30" t="s">
        <v>196</v>
      </c>
      <c r="D435" s="30" t="s">
        <v>84</v>
      </c>
      <c r="E435" s="31"/>
      <c r="F435" s="98">
        <f t="shared" si="86"/>
        <v>0</v>
      </c>
      <c r="G435" s="98">
        <f t="shared" si="86"/>
        <v>0</v>
      </c>
      <c r="H435" s="98">
        <f t="shared" si="86"/>
        <v>0</v>
      </c>
    </row>
    <row r="436" spans="1:8" s="80" customFormat="1" ht="15" customHeight="1" hidden="1">
      <c r="A436" s="122"/>
      <c r="B436" s="275" t="s">
        <v>197</v>
      </c>
      <c r="C436" s="30" t="s">
        <v>196</v>
      </c>
      <c r="D436" s="30" t="s">
        <v>84</v>
      </c>
      <c r="E436" s="30" t="s">
        <v>198</v>
      </c>
      <c r="F436" s="98">
        <v>0</v>
      </c>
      <c r="G436" s="98">
        <v>0</v>
      </c>
      <c r="H436" s="98">
        <v>0</v>
      </c>
    </row>
    <row r="437" spans="1:8" s="80" customFormat="1" ht="45" customHeight="1">
      <c r="A437" s="89">
        <v>21</v>
      </c>
      <c r="B437" s="294" t="s">
        <v>356</v>
      </c>
      <c r="C437" s="118" t="s">
        <v>199</v>
      </c>
      <c r="D437" s="113"/>
      <c r="E437" s="113"/>
      <c r="F437" s="92">
        <f aca="true" t="shared" si="87" ref="F437:H438">F438</f>
        <v>8076.976</v>
      </c>
      <c r="G437" s="92">
        <f t="shared" si="87"/>
        <v>3468.896</v>
      </c>
      <c r="H437" s="92">
        <f t="shared" si="87"/>
        <v>37558.428</v>
      </c>
    </row>
    <row r="438" spans="1:8" s="80" customFormat="1" ht="15" customHeight="1">
      <c r="A438" s="125"/>
      <c r="B438" s="275" t="s">
        <v>151</v>
      </c>
      <c r="C438" s="34" t="s">
        <v>200</v>
      </c>
      <c r="D438" s="31"/>
      <c r="E438" s="31"/>
      <c r="F438" s="97">
        <f t="shared" si="87"/>
        <v>8076.976</v>
      </c>
      <c r="G438" s="97">
        <f t="shared" si="87"/>
        <v>3468.896</v>
      </c>
      <c r="H438" s="97">
        <f t="shared" si="87"/>
        <v>37558.428</v>
      </c>
    </row>
    <row r="439" spans="1:8" s="80" customFormat="1" ht="15" customHeight="1">
      <c r="A439" s="125"/>
      <c r="B439" s="275" t="s">
        <v>151</v>
      </c>
      <c r="C439" s="34" t="s">
        <v>201</v>
      </c>
      <c r="D439" s="31"/>
      <c r="E439" s="31"/>
      <c r="F439" s="97">
        <f>F440+F450+F454+F458+F462+F466+F470+F477+F481+F488+F495+F501+F505+F512+F516+F521+F525</f>
        <v>8076.976</v>
      </c>
      <c r="G439" s="97">
        <f>G440+G450+G454+G458+G462+G466+G470+G477+G481+G488+G495+G501+G505+G512+G516+G521+G525</f>
        <v>3468.896</v>
      </c>
      <c r="H439" s="97">
        <f>H440+H450+H454+H458+H462+H466+H470+H477+H481+H488+H495+H501+H505+H512+H516+H521+H525</f>
        <v>37558.428</v>
      </c>
    </row>
    <row r="440" spans="1:8" s="80" customFormat="1" ht="30" customHeight="1">
      <c r="A440" s="93"/>
      <c r="B440" s="284" t="s">
        <v>74</v>
      </c>
      <c r="C440" s="120" t="s">
        <v>202</v>
      </c>
      <c r="D440" s="104"/>
      <c r="E440" s="104"/>
      <c r="F440" s="96">
        <f>F441+F444+F447</f>
        <v>1464.32</v>
      </c>
      <c r="G440" s="96">
        <f>G441+G444+G447</f>
        <v>0</v>
      </c>
      <c r="H440" s="96">
        <f>H441+H444+H447</f>
        <v>0</v>
      </c>
    </row>
    <row r="441" spans="1:8" s="80" customFormat="1" ht="60" customHeight="1">
      <c r="A441" s="407"/>
      <c r="B441" s="285" t="s">
        <v>76</v>
      </c>
      <c r="C441" s="30" t="s">
        <v>202</v>
      </c>
      <c r="D441" s="30" t="s">
        <v>77</v>
      </c>
      <c r="E441" s="30"/>
      <c r="F441" s="98">
        <f aca="true" t="shared" si="88" ref="F441:H442">F442</f>
        <v>130.2</v>
      </c>
      <c r="G441" s="98">
        <f t="shared" si="88"/>
        <v>0</v>
      </c>
      <c r="H441" s="98">
        <f t="shared" si="88"/>
        <v>0</v>
      </c>
    </row>
    <row r="442" spans="1:8" s="80" customFormat="1" ht="15" customHeight="1">
      <c r="A442" s="407"/>
      <c r="B442" s="275" t="s">
        <v>78</v>
      </c>
      <c r="C442" s="30" t="s">
        <v>202</v>
      </c>
      <c r="D442" s="31">
        <v>110</v>
      </c>
      <c r="E442" s="31"/>
      <c r="F442" s="97">
        <f t="shared" si="88"/>
        <v>130.2</v>
      </c>
      <c r="G442" s="97">
        <f t="shared" si="88"/>
        <v>0</v>
      </c>
      <c r="H442" s="97">
        <f t="shared" si="88"/>
        <v>0</v>
      </c>
    </row>
    <row r="443" spans="1:8" s="80" customFormat="1" ht="15" customHeight="1">
      <c r="A443" s="407"/>
      <c r="B443" s="275" t="s">
        <v>79</v>
      </c>
      <c r="C443" s="30" t="s">
        <v>202</v>
      </c>
      <c r="D443" s="31">
        <v>110</v>
      </c>
      <c r="E443" s="30" t="s">
        <v>80</v>
      </c>
      <c r="F443" s="97">
        <f>100+30.2</f>
        <v>130.2</v>
      </c>
      <c r="G443" s="97">
        <v>0</v>
      </c>
      <c r="H443" s="97">
        <v>0</v>
      </c>
    </row>
    <row r="444" spans="1:8" s="80" customFormat="1" ht="30" customHeight="1">
      <c r="A444" s="125"/>
      <c r="B444" s="275" t="s">
        <v>53</v>
      </c>
      <c r="C444" s="34" t="s">
        <v>202</v>
      </c>
      <c r="D444" s="31">
        <v>200</v>
      </c>
      <c r="E444" s="31"/>
      <c r="F444" s="97">
        <f aca="true" t="shared" si="89" ref="F444:H445">F445</f>
        <v>1334.12</v>
      </c>
      <c r="G444" s="97">
        <f t="shared" si="89"/>
        <v>0</v>
      </c>
      <c r="H444" s="97">
        <f t="shared" si="89"/>
        <v>0</v>
      </c>
    </row>
    <row r="445" spans="1:8" s="80" customFormat="1" ht="30" customHeight="1">
      <c r="A445" s="125"/>
      <c r="B445" s="275" t="s">
        <v>54</v>
      </c>
      <c r="C445" s="34" t="s">
        <v>202</v>
      </c>
      <c r="D445" s="31">
        <v>240</v>
      </c>
      <c r="E445" s="31"/>
      <c r="F445" s="97">
        <f t="shared" si="89"/>
        <v>1334.12</v>
      </c>
      <c r="G445" s="97">
        <f t="shared" si="89"/>
        <v>0</v>
      </c>
      <c r="H445" s="97">
        <f t="shared" si="89"/>
        <v>0</v>
      </c>
    </row>
    <row r="446" spans="1:8" s="80" customFormat="1" ht="15" customHeight="1">
      <c r="A446" s="125"/>
      <c r="B446" s="275" t="s">
        <v>79</v>
      </c>
      <c r="C446" s="34" t="s">
        <v>202</v>
      </c>
      <c r="D446" s="31">
        <v>240</v>
      </c>
      <c r="E446" s="30" t="s">
        <v>80</v>
      </c>
      <c r="F446" s="97">
        <f>863.39+234.85+109.8+106.08+20</f>
        <v>1334.12</v>
      </c>
      <c r="G446" s="97">
        <v>0</v>
      </c>
      <c r="H446" s="97">
        <v>0</v>
      </c>
    </row>
    <row r="447" spans="1:8" s="80" customFormat="1" ht="15" customHeight="1" hidden="1">
      <c r="A447" s="125"/>
      <c r="B447" s="275" t="s">
        <v>81</v>
      </c>
      <c r="C447" s="34" t="s">
        <v>202</v>
      </c>
      <c r="D447" s="31">
        <v>800</v>
      </c>
      <c r="E447" s="30"/>
      <c r="F447" s="97">
        <f aca="true" t="shared" si="90" ref="F447:H448">F448</f>
        <v>0</v>
      </c>
      <c r="G447" s="97">
        <f t="shared" si="90"/>
        <v>0</v>
      </c>
      <c r="H447" s="97">
        <f t="shared" si="90"/>
        <v>0</v>
      </c>
    </row>
    <row r="448" spans="1:8" s="80" customFormat="1" ht="15" customHeight="1" hidden="1">
      <c r="A448" s="125"/>
      <c r="B448" s="275" t="s">
        <v>191</v>
      </c>
      <c r="C448" s="34" t="s">
        <v>202</v>
      </c>
      <c r="D448" s="31">
        <v>830</v>
      </c>
      <c r="E448" s="31"/>
      <c r="F448" s="97">
        <f t="shared" si="90"/>
        <v>0</v>
      </c>
      <c r="G448" s="97">
        <f t="shared" si="90"/>
        <v>0</v>
      </c>
      <c r="H448" s="97">
        <f t="shared" si="90"/>
        <v>0</v>
      </c>
    </row>
    <row r="449" spans="1:8" s="80" customFormat="1" ht="15" customHeight="1" hidden="1">
      <c r="A449" s="125"/>
      <c r="B449" s="275" t="s">
        <v>79</v>
      </c>
      <c r="C449" s="34" t="s">
        <v>202</v>
      </c>
      <c r="D449" s="31">
        <v>830</v>
      </c>
      <c r="E449" s="30" t="s">
        <v>80</v>
      </c>
      <c r="F449" s="97">
        <v>0</v>
      </c>
      <c r="G449" s="97">
        <v>0</v>
      </c>
      <c r="H449" s="97">
        <v>0</v>
      </c>
    </row>
    <row r="450" spans="1:8" s="80" customFormat="1" ht="30" customHeight="1">
      <c r="A450" s="93"/>
      <c r="B450" s="284" t="s">
        <v>204</v>
      </c>
      <c r="C450" s="104" t="s">
        <v>205</v>
      </c>
      <c r="D450" s="104"/>
      <c r="E450" s="104"/>
      <c r="F450" s="108">
        <f>F452</f>
        <v>558.456</v>
      </c>
      <c r="G450" s="108">
        <f>G452</f>
        <v>595.796</v>
      </c>
      <c r="H450" s="108">
        <f>H452</f>
        <v>619.628</v>
      </c>
    </row>
    <row r="451" spans="1:8" s="80" customFormat="1" ht="15" customHeight="1">
      <c r="A451" s="125"/>
      <c r="B451" s="275" t="s">
        <v>206</v>
      </c>
      <c r="C451" s="31" t="s">
        <v>205</v>
      </c>
      <c r="D451" s="31">
        <v>300</v>
      </c>
      <c r="E451" s="31"/>
      <c r="F451" s="98">
        <f aca="true" t="shared" si="91" ref="F451:H452">F452</f>
        <v>558.456</v>
      </c>
      <c r="G451" s="98">
        <f t="shared" si="91"/>
        <v>595.796</v>
      </c>
      <c r="H451" s="98">
        <f t="shared" si="91"/>
        <v>619.628</v>
      </c>
    </row>
    <row r="452" spans="1:8" s="80" customFormat="1" ht="30" customHeight="1">
      <c r="A452" s="125"/>
      <c r="B452" s="275" t="s">
        <v>207</v>
      </c>
      <c r="C452" s="31" t="s">
        <v>205</v>
      </c>
      <c r="D452" s="30" t="s">
        <v>208</v>
      </c>
      <c r="E452" s="31"/>
      <c r="F452" s="98">
        <f t="shared" si="91"/>
        <v>558.456</v>
      </c>
      <c r="G452" s="98">
        <f t="shared" si="91"/>
        <v>595.796</v>
      </c>
      <c r="H452" s="98">
        <f t="shared" si="91"/>
        <v>619.628</v>
      </c>
    </row>
    <row r="453" spans="1:8" s="80" customFormat="1" ht="15" customHeight="1">
      <c r="A453" s="125"/>
      <c r="B453" s="275" t="s">
        <v>209</v>
      </c>
      <c r="C453" s="31" t="s">
        <v>205</v>
      </c>
      <c r="D453" s="30" t="s">
        <v>208</v>
      </c>
      <c r="E453" s="31">
        <v>1001</v>
      </c>
      <c r="F453" s="98">
        <v>558.456</v>
      </c>
      <c r="G453" s="98">
        <v>595.796</v>
      </c>
      <c r="H453" s="98">
        <v>619.628</v>
      </c>
    </row>
    <row r="454" spans="1:8" s="80" customFormat="1" ht="15" customHeight="1" hidden="1">
      <c r="A454" s="93"/>
      <c r="B454" s="284" t="s">
        <v>438</v>
      </c>
      <c r="C454" s="120" t="s">
        <v>437</v>
      </c>
      <c r="D454" s="94"/>
      <c r="E454" s="94"/>
      <c r="F454" s="108">
        <f aca="true" t="shared" si="92" ref="F454:H456">F455</f>
        <v>0</v>
      </c>
      <c r="G454" s="108">
        <f t="shared" si="92"/>
        <v>0</v>
      </c>
      <c r="H454" s="108">
        <f t="shared" si="92"/>
        <v>0</v>
      </c>
    </row>
    <row r="455" spans="1:8" s="80" customFormat="1" ht="30" customHeight="1" hidden="1">
      <c r="A455" s="125"/>
      <c r="B455" s="275" t="s">
        <v>53</v>
      </c>
      <c r="C455" s="34" t="s">
        <v>437</v>
      </c>
      <c r="D455" s="30" t="s">
        <v>67</v>
      </c>
      <c r="E455" s="30"/>
      <c r="F455" s="98">
        <f t="shared" si="92"/>
        <v>0</v>
      </c>
      <c r="G455" s="98">
        <f t="shared" si="92"/>
        <v>0</v>
      </c>
      <c r="H455" s="98">
        <f t="shared" si="92"/>
        <v>0</v>
      </c>
    </row>
    <row r="456" spans="1:8" s="80" customFormat="1" ht="30" customHeight="1" hidden="1">
      <c r="A456" s="125"/>
      <c r="B456" s="275" t="s">
        <v>54</v>
      </c>
      <c r="C456" s="34" t="s">
        <v>437</v>
      </c>
      <c r="D456" s="30" t="s">
        <v>55</v>
      </c>
      <c r="E456" s="30"/>
      <c r="F456" s="98">
        <f t="shared" si="92"/>
        <v>0</v>
      </c>
      <c r="G456" s="98">
        <f t="shared" si="92"/>
        <v>0</v>
      </c>
      <c r="H456" s="98">
        <f t="shared" si="92"/>
        <v>0</v>
      </c>
    </row>
    <row r="457" spans="1:8" s="80" customFormat="1" ht="15" customHeight="1" hidden="1">
      <c r="A457" s="125"/>
      <c r="B457" s="275" t="s">
        <v>110</v>
      </c>
      <c r="C457" s="34" t="s">
        <v>437</v>
      </c>
      <c r="D457" s="30" t="s">
        <v>55</v>
      </c>
      <c r="E457" s="30" t="s">
        <v>111</v>
      </c>
      <c r="F457" s="98">
        <v>0</v>
      </c>
      <c r="G457" s="98">
        <v>0</v>
      </c>
      <c r="H457" s="98">
        <v>0</v>
      </c>
    </row>
    <row r="458" spans="1:8" s="80" customFormat="1" ht="30" customHeight="1">
      <c r="A458" s="93"/>
      <c r="B458" s="284" t="s">
        <v>210</v>
      </c>
      <c r="C458" s="94" t="s">
        <v>211</v>
      </c>
      <c r="D458" s="104"/>
      <c r="E458" s="104"/>
      <c r="F458" s="108">
        <f>F460</f>
        <v>100</v>
      </c>
      <c r="G458" s="108">
        <f>G460</f>
        <v>100</v>
      </c>
      <c r="H458" s="108">
        <f>H460</f>
        <v>100</v>
      </c>
    </row>
    <row r="459" spans="1:8" s="80" customFormat="1" ht="15" customHeight="1">
      <c r="A459" s="125"/>
      <c r="B459" s="275" t="s">
        <v>81</v>
      </c>
      <c r="C459" s="30" t="s">
        <v>211</v>
      </c>
      <c r="D459" s="31">
        <v>800</v>
      </c>
      <c r="E459" s="31"/>
      <c r="F459" s="98">
        <f aca="true" t="shared" si="93" ref="F459:H464">F460</f>
        <v>100</v>
      </c>
      <c r="G459" s="98">
        <f t="shared" si="93"/>
        <v>100</v>
      </c>
      <c r="H459" s="98">
        <f t="shared" si="93"/>
        <v>100</v>
      </c>
    </row>
    <row r="460" spans="1:8" s="80" customFormat="1" ht="15" customHeight="1">
      <c r="A460" s="125"/>
      <c r="B460" s="275" t="s">
        <v>212</v>
      </c>
      <c r="C460" s="30" t="s">
        <v>211</v>
      </c>
      <c r="D460" s="30" t="s">
        <v>213</v>
      </c>
      <c r="E460" s="31"/>
      <c r="F460" s="98">
        <f t="shared" si="93"/>
        <v>100</v>
      </c>
      <c r="G460" s="98">
        <f t="shared" si="93"/>
        <v>100</v>
      </c>
      <c r="H460" s="98">
        <f t="shared" si="93"/>
        <v>100</v>
      </c>
    </row>
    <row r="461" spans="1:8" s="80" customFormat="1" ht="15" customHeight="1">
      <c r="A461" s="125"/>
      <c r="B461" s="275" t="s">
        <v>214</v>
      </c>
      <c r="C461" s="30" t="s">
        <v>211</v>
      </c>
      <c r="D461" s="30" t="s">
        <v>213</v>
      </c>
      <c r="E461" s="30" t="s">
        <v>215</v>
      </c>
      <c r="F461" s="98">
        <v>100</v>
      </c>
      <c r="G461" s="98">
        <v>100</v>
      </c>
      <c r="H461" s="98">
        <v>100</v>
      </c>
    </row>
    <row r="462" spans="1:8" s="80" customFormat="1" ht="15" customHeight="1">
      <c r="A462" s="93"/>
      <c r="B462" s="284" t="s">
        <v>216</v>
      </c>
      <c r="C462" s="120" t="s">
        <v>217</v>
      </c>
      <c r="D462" s="94"/>
      <c r="E462" s="94"/>
      <c r="F462" s="108">
        <f t="shared" si="93"/>
        <v>95</v>
      </c>
      <c r="G462" s="108">
        <f t="shared" si="93"/>
        <v>180</v>
      </c>
      <c r="H462" s="108">
        <f t="shared" si="93"/>
        <v>180</v>
      </c>
    </row>
    <row r="463" spans="1:8" s="80" customFormat="1" ht="30" customHeight="1">
      <c r="A463" s="125"/>
      <c r="B463" s="275" t="s">
        <v>53</v>
      </c>
      <c r="C463" s="34" t="s">
        <v>305</v>
      </c>
      <c r="D463" s="30" t="s">
        <v>67</v>
      </c>
      <c r="E463" s="30"/>
      <c r="F463" s="98">
        <f t="shared" si="93"/>
        <v>95</v>
      </c>
      <c r="G463" s="98">
        <f t="shared" si="93"/>
        <v>180</v>
      </c>
      <c r="H463" s="98">
        <f t="shared" si="93"/>
        <v>180</v>
      </c>
    </row>
    <row r="464" spans="1:8" s="80" customFormat="1" ht="30" customHeight="1">
      <c r="A464" s="125"/>
      <c r="B464" s="275" t="s">
        <v>54</v>
      </c>
      <c r="C464" s="34" t="s">
        <v>217</v>
      </c>
      <c r="D464" s="30" t="s">
        <v>55</v>
      </c>
      <c r="E464" s="30"/>
      <c r="F464" s="98">
        <f t="shared" si="93"/>
        <v>95</v>
      </c>
      <c r="G464" s="98">
        <f t="shared" si="93"/>
        <v>180</v>
      </c>
      <c r="H464" s="98">
        <f t="shared" si="93"/>
        <v>180</v>
      </c>
    </row>
    <row r="465" spans="1:8" s="80" customFormat="1" ht="15" customHeight="1">
      <c r="A465" s="125"/>
      <c r="B465" s="275" t="s">
        <v>125</v>
      </c>
      <c r="C465" s="34" t="s">
        <v>217</v>
      </c>
      <c r="D465" s="30" t="s">
        <v>55</v>
      </c>
      <c r="E465" s="30" t="s">
        <v>126</v>
      </c>
      <c r="F465" s="98">
        <v>95</v>
      </c>
      <c r="G465" s="98">
        <v>180</v>
      </c>
      <c r="H465" s="98">
        <v>180</v>
      </c>
    </row>
    <row r="466" spans="1:8" s="80" customFormat="1" ht="30" customHeight="1" hidden="1">
      <c r="A466" s="103"/>
      <c r="B466" s="284" t="s">
        <v>127</v>
      </c>
      <c r="C466" s="94" t="s">
        <v>361</v>
      </c>
      <c r="D466" s="94"/>
      <c r="E466" s="94"/>
      <c r="F466" s="108">
        <f aca="true" t="shared" si="94" ref="F466:H468">F467</f>
        <v>0</v>
      </c>
      <c r="G466" s="108">
        <f t="shared" si="94"/>
        <v>0</v>
      </c>
      <c r="H466" s="108">
        <f t="shared" si="94"/>
        <v>0</v>
      </c>
    </row>
    <row r="467" spans="1:8" s="80" customFormat="1" ht="30" customHeight="1" hidden="1">
      <c r="A467" s="32"/>
      <c r="B467" s="282" t="s">
        <v>53</v>
      </c>
      <c r="C467" s="30" t="s">
        <v>361</v>
      </c>
      <c r="D467" s="30" t="s">
        <v>67</v>
      </c>
      <c r="E467" s="30"/>
      <c r="F467" s="98">
        <f t="shared" si="94"/>
        <v>0</v>
      </c>
      <c r="G467" s="98">
        <f t="shared" si="94"/>
        <v>0</v>
      </c>
      <c r="H467" s="98">
        <f t="shared" si="94"/>
        <v>0</v>
      </c>
    </row>
    <row r="468" spans="1:8" s="80" customFormat="1" ht="30" customHeight="1" hidden="1">
      <c r="A468" s="32"/>
      <c r="B468" s="275" t="s">
        <v>54</v>
      </c>
      <c r="C468" s="30" t="s">
        <v>361</v>
      </c>
      <c r="D468" s="30" t="s">
        <v>55</v>
      </c>
      <c r="E468" s="30"/>
      <c r="F468" s="98">
        <f t="shared" si="94"/>
        <v>0</v>
      </c>
      <c r="G468" s="98">
        <f t="shared" si="94"/>
        <v>0</v>
      </c>
      <c r="H468" s="98">
        <f t="shared" si="94"/>
        <v>0</v>
      </c>
    </row>
    <row r="469" spans="1:8" s="80" customFormat="1" ht="15" customHeight="1" hidden="1">
      <c r="A469" s="32"/>
      <c r="B469" s="275" t="s">
        <v>125</v>
      </c>
      <c r="C469" s="30" t="s">
        <v>361</v>
      </c>
      <c r="D469" s="30" t="s">
        <v>55</v>
      </c>
      <c r="E469" s="30" t="s">
        <v>126</v>
      </c>
      <c r="F469" s="98">
        <v>0</v>
      </c>
      <c r="G469" s="98">
        <v>0</v>
      </c>
      <c r="H469" s="98">
        <v>0</v>
      </c>
    </row>
    <row r="470" spans="1:8" s="80" customFormat="1" ht="45" customHeight="1">
      <c r="A470" s="93"/>
      <c r="B470" s="284" t="s">
        <v>219</v>
      </c>
      <c r="C470" s="104" t="s">
        <v>218</v>
      </c>
      <c r="D470" s="94"/>
      <c r="E470" s="94"/>
      <c r="F470" s="108">
        <f>F471+F474</f>
        <v>1050</v>
      </c>
      <c r="G470" s="108">
        <f>G471+G474</f>
        <v>1100</v>
      </c>
      <c r="H470" s="108">
        <f>H471+H474</f>
        <v>1100</v>
      </c>
    </row>
    <row r="471" spans="1:8" s="80" customFormat="1" ht="30" customHeight="1">
      <c r="A471" s="125"/>
      <c r="B471" s="275" t="s">
        <v>53</v>
      </c>
      <c r="C471" s="31" t="s">
        <v>218</v>
      </c>
      <c r="D471" s="30" t="s">
        <v>67</v>
      </c>
      <c r="E471" s="30"/>
      <c r="F471" s="98">
        <f aca="true" t="shared" si="95" ref="F471:H472">F472</f>
        <v>1050</v>
      </c>
      <c r="G471" s="98">
        <f t="shared" si="95"/>
        <v>1100</v>
      </c>
      <c r="H471" s="98">
        <f t="shared" si="95"/>
        <v>1100</v>
      </c>
    </row>
    <row r="472" spans="1:8" s="80" customFormat="1" ht="30" customHeight="1">
      <c r="A472" s="125"/>
      <c r="B472" s="275" t="s">
        <v>54</v>
      </c>
      <c r="C472" s="31" t="s">
        <v>218</v>
      </c>
      <c r="D472" s="30" t="s">
        <v>55</v>
      </c>
      <c r="E472" s="30"/>
      <c r="F472" s="98">
        <f t="shared" si="95"/>
        <v>1050</v>
      </c>
      <c r="G472" s="98">
        <f t="shared" si="95"/>
        <v>1100</v>
      </c>
      <c r="H472" s="98">
        <f t="shared" si="95"/>
        <v>1100</v>
      </c>
    </row>
    <row r="473" spans="1:8" s="80" customFormat="1" ht="15" customHeight="1">
      <c r="A473" s="125"/>
      <c r="B473" s="277" t="s">
        <v>113</v>
      </c>
      <c r="C473" s="31" t="s">
        <v>218</v>
      </c>
      <c r="D473" s="30" t="s">
        <v>55</v>
      </c>
      <c r="E473" s="30" t="s">
        <v>114</v>
      </c>
      <c r="F473" s="98">
        <f>(500+600)-50</f>
        <v>1050</v>
      </c>
      <c r="G473" s="98">
        <f>500+600</f>
        <v>1100</v>
      </c>
      <c r="H473" s="98">
        <f>500+600</f>
        <v>1100</v>
      </c>
    </row>
    <row r="474" spans="1:8" s="80" customFormat="1" ht="15" customHeight="1" hidden="1">
      <c r="A474" s="125"/>
      <c r="B474" s="275" t="s">
        <v>81</v>
      </c>
      <c r="C474" s="31" t="s">
        <v>218</v>
      </c>
      <c r="D474" s="30" t="s">
        <v>82</v>
      </c>
      <c r="E474" s="30"/>
      <c r="F474" s="98">
        <f aca="true" t="shared" si="96" ref="F474:H475">F475</f>
        <v>0</v>
      </c>
      <c r="G474" s="98">
        <f t="shared" si="96"/>
        <v>0</v>
      </c>
      <c r="H474" s="98">
        <f t="shared" si="96"/>
        <v>0</v>
      </c>
    </row>
    <row r="475" spans="1:8" s="80" customFormat="1" ht="15" customHeight="1" hidden="1">
      <c r="A475" s="125"/>
      <c r="B475" s="277" t="s">
        <v>191</v>
      </c>
      <c r="C475" s="31" t="s">
        <v>218</v>
      </c>
      <c r="D475" s="30" t="s">
        <v>192</v>
      </c>
      <c r="E475" s="30"/>
      <c r="F475" s="98">
        <f t="shared" si="96"/>
        <v>0</v>
      </c>
      <c r="G475" s="98">
        <f t="shared" si="96"/>
        <v>0</v>
      </c>
      <c r="H475" s="98">
        <f t="shared" si="96"/>
        <v>0</v>
      </c>
    </row>
    <row r="476" spans="1:8" s="80" customFormat="1" ht="15" customHeight="1" hidden="1">
      <c r="A476" s="125"/>
      <c r="B476" s="277" t="s">
        <v>113</v>
      </c>
      <c r="C476" s="31" t="s">
        <v>218</v>
      </c>
      <c r="D476" s="30" t="s">
        <v>192</v>
      </c>
      <c r="E476" s="30" t="s">
        <v>114</v>
      </c>
      <c r="F476" s="98">
        <v>0</v>
      </c>
      <c r="G476" s="98">
        <v>0</v>
      </c>
      <c r="H476" s="98">
        <v>0</v>
      </c>
    </row>
    <row r="477" spans="1:8" s="80" customFormat="1" ht="30" customHeight="1" hidden="1">
      <c r="A477" s="270"/>
      <c r="B477" s="290" t="s">
        <v>357</v>
      </c>
      <c r="C477" s="149" t="s">
        <v>359</v>
      </c>
      <c r="D477" s="140"/>
      <c r="E477" s="140"/>
      <c r="F477" s="141">
        <f>F478</f>
        <v>0</v>
      </c>
      <c r="G477" s="141">
        <f aca="true" t="shared" si="97" ref="G477:H479">G478</f>
        <v>0</v>
      </c>
      <c r="H477" s="141">
        <f t="shared" si="97"/>
        <v>0</v>
      </c>
    </row>
    <row r="478" spans="1:8" s="80" customFormat="1" ht="15" customHeight="1" hidden="1">
      <c r="A478" s="125"/>
      <c r="B478" s="275" t="s">
        <v>81</v>
      </c>
      <c r="C478" s="31" t="s">
        <v>359</v>
      </c>
      <c r="D478" s="30" t="s">
        <v>82</v>
      </c>
      <c r="E478" s="30"/>
      <c r="F478" s="98">
        <f>F479</f>
        <v>0</v>
      </c>
      <c r="G478" s="98">
        <f t="shared" si="97"/>
        <v>0</v>
      </c>
      <c r="H478" s="98">
        <f t="shared" si="97"/>
        <v>0</v>
      </c>
    </row>
    <row r="479" spans="1:8" s="80" customFormat="1" ht="15" customHeight="1" hidden="1">
      <c r="A479" s="125"/>
      <c r="B479" s="275" t="s">
        <v>388</v>
      </c>
      <c r="C479" s="31" t="s">
        <v>359</v>
      </c>
      <c r="D479" s="30" t="s">
        <v>387</v>
      </c>
      <c r="E479" s="30"/>
      <c r="F479" s="98">
        <f>F480</f>
        <v>0</v>
      </c>
      <c r="G479" s="98">
        <f t="shared" si="97"/>
        <v>0</v>
      </c>
      <c r="H479" s="98">
        <f t="shared" si="97"/>
        <v>0</v>
      </c>
    </row>
    <row r="480" spans="1:8" s="80" customFormat="1" ht="15" customHeight="1" hidden="1">
      <c r="A480" s="125"/>
      <c r="B480" s="277" t="s">
        <v>358</v>
      </c>
      <c r="C480" s="31" t="s">
        <v>359</v>
      </c>
      <c r="D480" s="30" t="s">
        <v>387</v>
      </c>
      <c r="E480" s="30" t="s">
        <v>360</v>
      </c>
      <c r="F480" s="98">
        <v>0</v>
      </c>
      <c r="G480" s="98">
        <v>0</v>
      </c>
      <c r="H480" s="98">
        <v>0</v>
      </c>
    </row>
    <row r="481" spans="1:8" s="80" customFormat="1" ht="15" customHeight="1" hidden="1">
      <c r="A481" s="93"/>
      <c r="B481" s="284" t="s">
        <v>220</v>
      </c>
      <c r="C481" s="94" t="s">
        <v>237</v>
      </c>
      <c r="D481" s="94"/>
      <c r="E481" s="94"/>
      <c r="F481" s="108">
        <f>F482+F485</f>
        <v>0</v>
      </c>
      <c r="G481" s="108">
        <f>G482+G485</f>
        <v>0</v>
      </c>
      <c r="H481" s="108">
        <f>H482+H485</f>
        <v>0</v>
      </c>
    </row>
    <row r="482" spans="1:8" s="80" customFormat="1" ht="30" customHeight="1" hidden="1">
      <c r="A482" s="125"/>
      <c r="B482" s="275" t="s">
        <v>53</v>
      </c>
      <c r="C482" s="30" t="s">
        <v>237</v>
      </c>
      <c r="D482" s="30" t="s">
        <v>67</v>
      </c>
      <c r="E482" s="30"/>
      <c r="F482" s="98">
        <f aca="true" t="shared" si="98" ref="F482:H483">F483</f>
        <v>0</v>
      </c>
      <c r="G482" s="98">
        <f t="shared" si="98"/>
        <v>0</v>
      </c>
      <c r="H482" s="98">
        <f t="shared" si="98"/>
        <v>0</v>
      </c>
    </row>
    <row r="483" spans="1:8" s="80" customFormat="1" ht="30" customHeight="1" hidden="1">
      <c r="A483" s="125"/>
      <c r="B483" s="275" t="s">
        <v>54</v>
      </c>
      <c r="C483" s="30" t="s">
        <v>237</v>
      </c>
      <c r="D483" s="30" t="s">
        <v>55</v>
      </c>
      <c r="E483" s="30"/>
      <c r="F483" s="98">
        <f t="shared" si="98"/>
        <v>0</v>
      </c>
      <c r="G483" s="98">
        <f t="shared" si="98"/>
        <v>0</v>
      </c>
      <c r="H483" s="98">
        <f t="shared" si="98"/>
        <v>0</v>
      </c>
    </row>
    <row r="484" spans="1:8" s="80" customFormat="1" ht="15" customHeight="1" hidden="1">
      <c r="A484" s="125"/>
      <c r="B484" s="277" t="s">
        <v>102</v>
      </c>
      <c r="C484" s="30" t="s">
        <v>237</v>
      </c>
      <c r="D484" s="30" t="s">
        <v>55</v>
      </c>
      <c r="E484" s="30" t="s">
        <v>221</v>
      </c>
      <c r="F484" s="98">
        <v>0</v>
      </c>
      <c r="G484" s="98">
        <v>0</v>
      </c>
      <c r="H484" s="98">
        <v>0</v>
      </c>
    </row>
    <row r="485" spans="1:8" s="80" customFormat="1" ht="15" customHeight="1" hidden="1">
      <c r="A485" s="125"/>
      <c r="B485" s="277" t="s">
        <v>206</v>
      </c>
      <c r="C485" s="30" t="s">
        <v>237</v>
      </c>
      <c r="D485" s="30" t="s">
        <v>222</v>
      </c>
      <c r="E485" s="30"/>
      <c r="F485" s="98">
        <f aca="true" t="shared" si="99" ref="F485:H486">F486</f>
        <v>0</v>
      </c>
      <c r="G485" s="98">
        <f t="shared" si="99"/>
        <v>0</v>
      </c>
      <c r="H485" s="98">
        <f t="shared" si="99"/>
        <v>0</v>
      </c>
    </row>
    <row r="486" spans="1:8" s="80" customFormat="1" ht="15" customHeight="1" hidden="1">
      <c r="A486" s="125"/>
      <c r="B486" s="275" t="s">
        <v>223</v>
      </c>
      <c r="C486" s="30" t="s">
        <v>237</v>
      </c>
      <c r="D486" s="30" t="s">
        <v>224</v>
      </c>
      <c r="E486" s="30"/>
      <c r="F486" s="98">
        <f t="shared" si="99"/>
        <v>0</v>
      </c>
      <c r="G486" s="98">
        <f t="shared" si="99"/>
        <v>0</v>
      </c>
      <c r="H486" s="98">
        <f t="shared" si="99"/>
        <v>0</v>
      </c>
    </row>
    <row r="487" spans="1:8" s="80" customFormat="1" ht="15" customHeight="1" hidden="1">
      <c r="A487" s="125"/>
      <c r="B487" s="277" t="s">
        <v>102</v>
      </c>
      <c r="C487" s="30" t="s">
        <v>237</v>
      </c>
      <c r="D487" s="30" t="s">
        <v>224</v>
      </c>
      <c r="E487" s="30" t="s">
        <v>221</v>
      </c>
      <c r="F487" s="98">
        <v>0</v>
      </c>
      <c r="G487" s="98">
        <v>0</v>
      </c>
      <c r="H487" s="98">
        <v>0</v>
      </c>
    </row>
    <row r="488" spans="1:8" s="80" customFormat="1" ht="30" customHeight="1" hidden="1">
      <c r="A488" s="93"/>
      <c r="B488" s="276" t="s">
        <v>119</v>
      </c>
      <c r="C488" s="120" t="s">
        <v>225</v>
      </c>
      <c r="D488" s="104"/>
      <c r="E488" s="94"/>
      <c r="F488" s="108">
        <f>F489+F493</f>
        <v>0</v>
      </c>
      <c r="G488" s="108">
        <f>G489+G493</f>
        <v>0</v>
      </c>
      <c r="H488" s="108">
        <f>H489+H493</f>
        <v>0</v>
      </c>
    </row>
    <row r="489" spans="1:8" s="80" customFormat="1" ht="30" customHeight="1" hidden="1">
      <c r="A489" s="125"/>
      <c r="B489" s="280" t="s">
        <v>53</v>
      </c>
      <c r="C489" s="34" t="s">
        <v>225</v>
      </c>
      <c r="D489" s="31">
        <v>200</v>
      </c>
      <c r="E489" s="30"/>
      <c r="F489" s="98">
        <f aca="true" t="shared" si="100" ref="F489:H490">F490</f>
        <v>0</v>
      </c>
      <c r="G489" s="98">
        <f t="shared" si="100"/>
        <v>0</v>
      </c>
      <c r="H489" s="98">
        <f t="shared" si="100"/>
        <v>0</v>
      </c>
    </row>
    <row r="490" spans="1:8" s="80" customFormat="1" ht="30" customHeight="1" hidden="1">
      <c r="A490" s="125"/>
      <c r="B490" s="275" t="s">
        <v>54</v>
      </c>
      <c r="C490" s="34" t="s">
        <v>225</v>
      </c>
      <c r="D490" s="31">
        <v>240</v>
      </c>
      <c r="E490" s="30"/>
      <c r="F490" s="98">
        <f t="shared" si="100"/>
        <v>0</v>
      </c>
      <c r="G490" s="98">
        <f t="shared" si="100"/>
        <v>0</v>
      </c>
      <c r="H490" s="98">
        <f t="shared" si="100"/>
        <v>0</v>
      </c>
    </row>
    <row r="491" spans="1:8" s="80" customFormat="1" ht="15" customHeight="1" hidden="1">
      <c r="A491" s="125"/>
      <c r="B491" s="275" t="s">
        <v>110</v>
      </c>
      <c r="C491" s="34" t="s">
        <v>225</v>
      </c>
      <c r="D491" s="30" t="s">
        <v>55</v>
      </c>
      <c r="E491" s="30" t="s">
        <v>111</v>
      </c>
      <c r="F491" s="98">
        <v>0</v>
      </c>
      <c r="G491" s="98">
        <v>0</v>
      </c>
      <c r="H491" s="98">
        <v>0</v>
      </c>
    </row>
    <row r="492" spans="1:8" s="80" customFormat="1" ht="15" customHeight="1" hidden="1">
      <c r="A492" s="125"/>
      <c r="B492" s="275" t="s">
        <v>81</v>
      </c>
      <c r="C492" s="34" t="s">
        <v>225</v>
      </c>
      <c r="D492" s="30" t="s">
        <v>82</v>
      </c>
      <c r="E492" s="30"/>
      <c r="F492" s="98">
        <f aca="true" t="shared" si="101" ref="F492:H493">F493</f>
        <v>0</v>
      </c>
      <c r="G492" s="98">
        <f t="shared" si="101"/>
        <v>0</v>
      </c>
      <c r="H492" s="98">
        <f t="shared" si="101"/>
        <v>0</v>
      </c>
    </row>
    <row r="493" spans="1:8" s="80" customFormat="1" ht="15" customHeight="1" hidden="1">
      <c r="A493" s="125"/>
      <c r="B493" s="275" t="s">
        <v>191</v>
      </c>
      <c r="C493" s="34" t="s">
        <v>225</v>
      </c>
      <c r="D493" s="30" t="s">
        <v>192</v>
      </c>
      <c r="E493" s="30"/>
      <c r="F493" s="98">
        <f t="shared" si="101"/>
        <v>0</v>
      </c>
      <c r="G493" s="98">
        <f t="shared" si="101"/>
        <v>0</v>
      </c>
      <c r="H493" s="98">
        <f t="shared" si="101"/>
        <v>0</v>
      </c>
    </row>
    <row r="494" spans="1:8" s="80" customFormat="1" ht="15" customHeight="1" hidden="1">
      <c r="A494" s="125"/>
      <c r="B494" s="275" t="s">
        <v>110</v>
      </c>
      <c r="C494" s="34" t="s">
        <v>225</v>
      </c>
      <c r="D494" s="30" t="s">
        <v>192</v>
      </c>
      <c r="E494" s="30" t="s">
        <v>111</v>
      </c>
      <c r="F494" s="98">
        <v>0</v>
      </c>
      <c r="G494" s="98">
        <v>0</v>
      </c>
      <c r="H494" s="98">
        <v>0</v>
      </c>
    </row>
    <row r="495" spans="1:8" s="80" customFormat="1" ht="15" customHeight="1">
      <c r="A495" s="123"/>
      <c r="B495" s="284" t="s">
        <v>226</v>
      </c>
      <c r="C495" s="120" t="s">
        <v>227</v>
      </c>
      <c r="D495" s="94"/>
      <c r="E495" s="94"/>
      <c r="F495" s="108">
        <f>F496+F499</f>
        <v>4230</v>
      </c>
      <c r="G495" s="108">
        <f>G496+G499</f>
        <v>894</v>
      </c>
      <c r="H495" s="108">
        <f>H496+H499</f>
        <v>34939</v>
      </c>
    </row>
    <row r="496" spans="1:8" s="80" customFormat="1" ht="30" customHeight="1">
      <c r="A496" s="122"/>
      <c r="B496" s="275" t="s">
        <v>53</v>
      </c>
      <c r="C496" s="34" t="s">
        <v>227</v>
      </c>
      <c r="D496" s="30" t="s">
        <v>67</v>
      </c>
      <c r="E496" s="30"/>
      <c r="F496" s="98">
        <f aca="true" t="shared" si="102" ref="F496:H497">F497</f>
        <v>4230</v>
      </c>
      <c r="G496" s="98">
        <f t="shared" si="102"/>
        <v>894</v>
      </c>
      <c r="H496" s="98">
        <f t="shared" si="102"/>
        <v>34939</v>
      </c>
    </row>
    <row r="497" spans="1:8" s="80" customFormat="1" ht="30" customHeight="1">
      <c r="A497" s="122"/>
      <c r="B497" s="275" t="s">
        <v>54</v>
      </c>
      <c r="C497" s="34" t="s">
        <v>227</v>
      </c>
      <c r="D497" s="30" t="s">
        <v>55</v>
      </c>
      <c r="E497" s="30"/>
      <c r="F497" s="98">
        <f t="shared" si="102"/>
        <v>4230</v>
      </c>
      <c r="G497" s="98">
        <f t="shared" si="102"/>
        <v>894</v>
      </c>
      <c r="H497" s="98">
        <f t="shared" si="102"/>
        <v>34939</v>
      </c>
    </row>
    <row r="498" spans="1:8" s="80" customFormat="1" ht="15" customHeight="1">
      <c r="A498" s="122"/>
      <c r="B498" s="275" t="s">
        <v>110</v>
      </c>
      <c r="C498" s="34" t="s">
        <v>227</v>
      </c>
      <c r="D498" s="30" t="s">
        <v>55</v>
      </c>
      <c r="E498" s="30" t="s">
        <v>111</v>
      </c>
      <c r="F498" s="98">
        <f>((300+30)+2000)+1900</f>
        <v>4230</v>
      </c>
      <c r="G498" s="98">
        <f>(300+30)+3000-2436</f>
        <v>894</v>
      </c>
      <c r="H498" s="98">
        <f>(300+30)+39000-4391</f>
        <v>34939</v>
      </c>
    </row>
    <row r="499" spans="1:8" s="80" customFormat="1" ht="15" customHeight="1" hidden="1">
      <c r="A499" s="122"/>
      <c r="B499" s="275" t="s">
        <v>191</v>
      </c>
      <c r="C499" s="34" t="s">
        <v>227</v>
      </c>
      <c r="D499" s="30" t="s">
        <v>192</v>
      </c>
      <c r="E499" s="30"/>
      <c r="F499" s="98">
        <f>F500</f>
        <v>0</v>
      </c>
      <c r="G499" s="98">
        <f>G500</f>
        <v>0</v>
      </c>
      <c r="H499" s="98">
        <f>H500</f>
        <v>0</v>
      </c>
    </row>
    <row r="500" spans="1:8" s="80" customFormat="1" ht="15" customHeight="1" hidden="1">
      <c r="A500" s="122"/>
      <c r="B500" s="275" t="s">
        <v>110</v>
      </c>
      <c r="C500" s="34" t="s">
        <v>227</v>
      </c>
      <c r="D500" s="30" t="s">
        <v>192</v>
      </c>
      <c r="E500" s="30" t="s">
        <v>111</v>
      </c>
      <c r="F500" s="98">
        <v>0</v>
      </c>
      <c r="G500" s="98">
        <v>0</v>
      </c>
      <c r="H500" s="98">
        <v>0</v>
      </c>
    </row>
    <row r="501" spans="1:8" s="80" customFormat="1" ht="45" customHeight="1" hidden="1">
      <c r="A501" s="123"/>
      <c r="B501" s="284" t="s">
        <v>228</v>
      </c>
      <c r="C501" s="120" t="s">
        <v>229</v>
      </c>
      <c r="D501" s="94"/>
      <c r="E501" s="94"/>
      <c r="F501" s="108">
        <f aca="true" t="shared" si="103" ref="F501:H503">F502</f>
        <v>0</v>
      </c>
      <c r="G501" s="108">
        <f t="shared" si="103"/>
        <v>0</v>
      </c>
      <c r="H501" s="108">
        <f t="shared" si="103"/>
        <v>0</v>
      </c>
    </row>
    <row r="502" spans="1:8" s="80" customFormat="1" ht="30" customHeight="1" hidden="1">
      <c r="A502" s="122"/>
      <c r="B502" s="275" t="s">
        <v>53</v>
      </c>
      <c r="C502" s="34" t="s">
        <v>229</v>
      </c>
      <c r="D502" s="30" t="s">
        <v>67</v>
      </c>
      <c r="E502" s="30"/>
      <c r="F502" s="98">
        <f t="shared" si="103"/>
        <v>0</v>
      </c>
      <c r="G502" s="98">
        <f t="shared" si="103"/>
        <v>0</v>
      </c>
      <c r="H502" s="98">
        <f t="shared" si="103"/>
        <v>0</v>
      </c>
    </row>
    <row r="503" spans="1:8" s="80" customFormat="1" ht="30" customHeight="1" hidden="1">
      <c r="A503" s="122"/>
      <c r="B503" s="275" t="s">
        <v>54</v>
      </c>
      <c r="C503" s="34" t="s">
        <v>229</v>
      </c>
      <c r="D503" s="30" t="s">
        <v>55</v>
      </c>
      <c r="E503" s="30"/>
      <c r="F503" s="98">
        <f t="shared" si="103"/>
        <v>0</v>
      </c>
      <c r="G503" s="98">
        <f t="shared" si="103"/>
        <v>0</v>
      </c>
      <c r="H503" s="98">
        <f t="shared" si="103"/>
        <v>0</v>
      </c>
    </row>
    <row r="504" spans="1:8" s="80" customFormat="1" ht="15" customHeight="1" hidden="1">
      <c r="A504" s="122"/>
      <c r="B504" s="275" t="s">
        <v>230</v>
      </c>
      <c r="C504" s="34" t="s">
        <v>229</v>
      </c>
      <c r="D504" s="30" t="s">
        <v>55</v>
      </c>
      <c r="E504" s="30" t="s">
        <v>231</v>
      </c>
      <c r="F504" s="98">
        <v>0</v>
      </c>
      <c r="G504" s="98">
        <v>0</v>
      </c>
      <c r="H504" s="98">
        <v>0</v>
      </c>
    </row>
    <row r="505" spans="1:8" s="80" customFormat="1" ht="30" customHeight="1">
      <c r="A505" s="123"/>
      <c r="B505" s="284" t="s">
        <v>232</v>
      </c>
      <c r="C505" s="94" t="s">
        <v>233</v>
      </c>
      <c r="D505" s="104"/>
      <c r="E505" s="104"/>
      <c r="F505" s="108">
        <f>F506+F509</f>
        <v>579.1999999999999</v>
      </c>
      <c r="G505" s="108">
        <f>G506+G509</f>
        <v>599.0999999999999</v>
      </c>
      <c r="H505" s="108">
        <f>H506+H509</f>
        <v>619.8</v>
      </c>
    </row>
    <row r="506" spans="1:8" s="80" customFormat="1" ht="60" customHeight="1">
      <c r="A506" s="122"/>
      <c r="B506" s="275" t="s">
        <v>76</v>
      </c>
      <c r="C506" s="30" t="s">
        <v>233</v>
      </c>
      <c r="D506" s="31">
        <v>100</v>
      </c>
      <c r="E506" s="31"/>
      <c r="F506" s="98">
        <f aca="true" t="shared" si="104" ref="F506:H507">F507</f>
        <v>569.641</v>
      </c>
      <c r="G506" s="98">
        <f t="shared" si="104"/>
        <v>592.194</v>
      </c>
      <c r="H506" s="98">
        <f t="shared" si="104"/>
        <v>615.656</v>
      </c>
    </row>
    <row r="507" spans="1:8" s="80" customFormat="1" ht="30" customHeight="1">
      <c r="A507" s="122"/>
      <c r="B507" s="275" t="s">
        <v>155</v>
      </c>
      <c r="C507" s="30" t="s">
        <v>233</v>
      </c>
      <c r="D507" s="30" t="s">
        <v>156</v>
      </c>
      <c r="E507" s="31"/>
      <c r="F507" s="98">
        <f t="shared" si="104"/>
        <v>569.641</v>
      </c>
      <c r="G507" s="98">
        <f t="shared" si="104"/>
        <v>592.194</v>
      </c>
      <c r="H507" s="98">
        <f t="shared" si="104"/>
        <v>615.656</v>
      </c>
    </row>
    <row r="508" spans="1:8" s="80" customFormat="1" ht="15" customHeight="1">
      <c r="A508" s="122"/>
      <c r="B508" s="275" t="s">
        <v>234</v>
      </c>
      <c r="C508" s="30" t="s">
        <v>233</v>
      </c>
      <c r="D508" s="30" t="s">
        <v>156</v>
      </c>
      <c r="E508" s="30" t="s">
        <v>235</v>
      </c>
      <c r="F508" s="98">
        <f>432.904+130.737+6</f>
        <v>569.641</v>
      </c>
      <c r="G508" s="98">
        <f>450.226+135.968+6</f>
        <v>592.194</v>
      </c>
      <c r="H508" s="98">
        <f>468.246+141.41+6</f>
        <v>615.656</v>
      </c>
    </row>
    <row r="509" spans="1:8" s="80" customFormat="1" ht="30" customHeight="1">
      <c r="A509" s="122"/>
      <c r="B509" s="275" t="s">
        <v>53</v>
      </c>
      <c r="C509" s="30" t="s">
        <v>233</v>
      </c>
      <c r="D509" s="30" t="s">
        <v>67</v>
      </c>
      <c r="E509" s="30"/>
      <c r="F509" s="98">
        <f aca="true" t="shared" si="105" ref="F509:H510">F510</f>
        <v>9.559000000000001</v>
      </c>
      <c r="G509" s="98">
        <f t="shared" si="105"/>
        <v>6.906000000000001</v>
      </c>
      <c r="H509" s="98">
        <f t="shared" si="105"/>
        <v>4.144</v>
      </c>
    </row>
    <row r="510" spans="1:8" s="80" customFormat="1" ht="30" customHeight="1">
      <c r="A510" s="122"/>
      <c r="B510" s="275" t="s">
        <v>54</v>
      </c>
      <c r="C510" s="30" t="s">
        <v>233</v>
      </c>
      <c r="D510" s="30" t="s">
        <v>55</v>
      </c>
      <c r="E510" s="31"/>
      <c r="F510" s="98">
        <f t="shared" si="105"/>
        <v>9.559000000000001</v>
      </c>
      <c r="G510" s="98">
        <f t="shared" si="105"/>
        <v>6.906000000000001</v>
      </c>
      <c r="H510" s="98">
        <f t="shared" si="105"/>
        <v>4.144</v>
      </c>
    </row>
    <row r="511" spans="1:8" s="80" customFormat="1" ht="15" customHeight="1">
      <c r="A511" s="122"/>
      <c r="B511" s="275" t="s">
        <v>234</v>
      </c>
      <c r="C511" s="30" t="s">
        <v>233</v>
      </c>
      <c r="D511" s="30" t="s">
        <v>55</v>
      </c>
      <c r="E511" s="30" t="s">
        <v>235</v>
      </c>
      <c r="F511" s="98">
        <f>25.059-15.5</f>
        <v>9.559000000000001</v>
      </c>
      <c r="G511" s="98">
        <f>2.506+4.4</f>
        <v>6.906000000000001</v>
      </c>
      <c r="H511" s="98">
        <v>4.144</v>
      </c>
    </row>
    <row r="512" spans="1:8" s="80" customFormat="1" ht="30" customHeight="1" hidden="1">
      <c r="A512" s="139"/>
      <c r="B512" s="293" t="s">
        <v>475</v>
      </c>
      <c r="C512" s="140" t="s">
        <v>476</v>
      </c>
      <c r="D512" s="140"/>
      <c r="E512" s="140"/>
      <c r="F512" s="141">
        <f aca="true" t="shared" si="106" ref="F512:H514">F513</f>
        <v>0</v>
      </c>
      <c r="G512" s="141">
        <f t="shared" si="106"/>
        <v>0</v>
      </c>
      <c r="H512" s="141">
        <f t="shared" si="106"/>
        <v>0</v>
      </c>
    </row>
    <row r="513" spans="1:8" s="80" customFormat="1" ht="60" customHeight="1" hidden="1">
      <c r="A513" s="122"/>
      <c r="B513" s="275" t="s">
        <v>76</v>
      </c>
      <c r="C513" s="34" t="s">
        <v>476</v>
      </c>
      <c r="D513" s="31">
        <v>100</v>
      </c>
      <c r="E513" s="30"/>
      <c r="F513" s="97">
        <f t="shared" si="106"/>
        <v>0</v>
      </c>
      <c r="G513" s="97">
        <f t="shared" si="106"/>
        <v>0</v>
      </c>
      <c r="H513" s="97">
        <f t="shared" si="106"/>
        <v>0</v>
      </c>
    </row>
    <row r="514" spans="1:8" s="80" customFormat="1" ht="30" customHeight="1" hidden="1">
      <c r="A514" s="122"/>
      <c r="B514" s="275" t="s">
        <v>155</v>
      </c>
      <c r="C514" s="34" t="s">
        <v>476</v>
      </c>
      <c r="D514" s="31">
        <v>120</v>
      </c>
      <c r="E514" s="30"/>
      <c r="F514" s="97">
        <f t="shared" si="106"/>
        <v>0</v>
      </c>
      <c r="G514" s="97">
        <f t="shared" si="106"/>
        <v>0</v>
      </c>
      <c r="H514" s="97">
        <f t="shared" si="106"/>
        <v>0</v>
      </c>
    </row>
    <row r="515" spans="1:8" s="80" customFormat="1" ht="15" customHeight="1" hidden="1">
      <c r="A515" s="122"/>
      <c r="B515" s="275" t="s">
        <v>130</v>
      </c>
      <c r="C515" s="34" t="s">
        <v>476</v>
      </c>
      <c r="D515" s="31">
        <v>120</v>
      </c>
      <c r="E515" s="30" t="s">
        <v>131</v>
      </c>
      <c r="F515" s="97">
        <v>0</v>
      </c>
      <c r="G515" s="97">
        <v>0</v>
      </c>
      <c r="H515" s="97">
        <v>0</v>
      </c>
    </row>
    <row r="516" spans="1:8" s="80" customFormat="1" ht="30" customHeight="1" hidden="1">
      <c r="A516" s="139"/>
      <c r="B516" s="293" t="s">
        <v>303</v>
      </c>
      <c r="C516" s="140" t="s">
        <v>416</v>
      </c>
      <c r="D516" s="140"/>
      <c r="E516" s="140"/>
      <c r="F516" s="141">
        <f aca="true" t="shared" si="107" ref="F516:H517">F517</f>
        <v>0</v>
      </c>
      <c r="G516" s="141">
        <f t="shared" si="107"/>
        <v>0</v>
      </c>
      <c r="H516" s="141">
        <f t="shared" si="107"/>
        <v>0</v>
      </c>
    </row>
    <row r="517" spans="1:8" s="80" customFormat="1" ht="30" customHeight="1" hidden="1">
      <c r="A517" s="122"/>
      <c r="B517" s="275" t="s">
        <v>53</v>
      </c>
      <c r="C517" s="34" t="s">
        <v>416</v>
      </c>
      <c r="D517" s="31">
        <v>200</v>
      </c>
      <c r="E517" s="30"/>
      <c r="F517" s="97">
        <f t="shared" si="107"/>
        <v>0</v>
      </c>
      <c r="G517" s="97">
        <f t="shared" si="107"/>
        <v>0</v>
      </c>
      <c r="H517" s="97">
        <f t="shared" si="107"/>
        <v>0</v>
      </c>
    </row>
    <row r="518" spans="1:8" s="80" customFormat="1" ht="30" customHeight="1" hidden="1">
      <c r="A518" s="122"/>
      <c r="B518" s="275" t="s">
        <v>54</v>
      </c>
      <c r="C518" s="34" t="s">
        <v>416</v>
      </c>
      <c r="D518" s="31">
        <v>240</v>
      </c>
      <c r="E518" s="30"/>
      <c r="F518" s="97">
        <f>F519+F520</f>
        <v>0</v>
      </c>
      <c r="G518" s="97">
        <f>G519+G520</f>
        <v>0</v>
      </c>
      <c r="H518" s="97">
        <f>H519+H520</f>
        <v>0</v>
      </c>
    </row>
    <row r="519" spans="1:8" s="80" customFormat="1" ht="15" customHeight="1" hidden="1">
      <c r="A519" s="122"/>
      <c r="B519" s="275" t="s">
        <v>110</v>
      </c>
      <c r="C519" s="34" t="s">
        <v>416</v>
      </c>
      <c r="D519" s="31">
        <v>240</v>
      </c>
      <c r="E519" s="30" t="s">
        <v>111</v>
      </c>
      <c r="F519" s="97">
        <f>20+350-20-350</f>
        <v>0</v>
      </c>
      <c r="G519" s="97">
        <v>0</v>
      </c>
      <c r="H519" s="97">
        <v>0</v>
      </c>
    </row>
    <row r="520" spans="1:8" s="80" customFormat="1" ht="15" customHeight="1" hidden="1">
      <c r="A520" s="122"/>
      <c r="B520" s="275" t="s">
        <v>79</v>
      </c>
      <c r="C520" s="34" t="s">
        <v>416</v>
      </c>
      <c r="D520" s="31">
        <v>240</v>
      </c>
      <c r="E520" s="30" t="s">
        <v>80</v>
      </c>
      <c r="F520" s="97">
        <v>0</v>
      </c>
      <c r="G520" s="97">
        <v>0</v>
      </c>
      <c r="H520" s="97">
        <v>0</v>
      </c>
    </row>
    <row r="521" spans="1:8" s="80" customFormat="1" ht="60" customHeight="1" hidden="1">
      <c r="A521" s="139"/>
      <c r="B521" s="293" t="s">
        <v>410</v>
      </c>
      <c r="C521" s="140" t="s">
        <v>409</v>
      </c>
      <c r="D521" s="140"/>
      <c r="E521" s="140"/>
      <c r="F521" s="141">
        <f aca="true" t="shared" si="108" ref="F521:H523">F522</f>
        <v>0</v>
      </c>
      <c r="G521" s="141">
        <f t="shared" si="108"/>
        <v>0</v>
      </c>
      <c r="H521" s="141">
        <f t="shared" si="108"/>
        <v>0</v>
      </c>
    </row>
    <row r="522" spans="1:8" s="80" customFormat="1" ht="60" customHeight="1" hidden="1">
      <c r="A522" s="122"/>
      <c r="B522" s="275" t="s">
        <v>76</v>
      </c>
      <c r="C522" s="34" t="s">
        <v>409</v>
      </c>
      <c r="D522" s="31">
        <v>100</v>
      </c>
      <c r="E522" s="30"/>
      <c r="F522" s="97">
        <f t="shared" si="108"/>
        <v>0</v>
      </c>
      <c r="G522" s="97">
        <f t="shared" si="108"/>
        <v>0</v>
      </c>
      <c r="H522" s="97">
        <f t="shared" si="108"/>
        <v>0</v>
      </c>
    </row>
    <row r="523" spans="1:8" s="80" customFormat="1" ht="30" customHeight="1" hidden="1">
      <c r="A523" s="122"/>
      <c r="B523" s="275" t="s">
        <v>155</v>
      </c>
      <c r="C523" s="34" t="s">
        <v>409</v>
      </c>
      <c r="D523" s="31">
        <v>120</v>
      </c>
      <c r="E523" s="30"/>
      <c r="F523" s="97">
        <f t="shared" si="108"/>
        <v>0</v>
      </c>
      <c r="G523" s="97">
        <f t="shared" si="108"/>
        <v>0</v>
      </c>
      <c r="H523" s="97">
        <f t="shared" si="108"/>
        <v>0</v>
      </c>
    </row>
    <row r="524" spans="1:8" s="80" customFormat="1" ht="15" customHeight="1" hidden="1">
      <c r="A524" s="122"/>
      <c r="B524" s="275" t="s">
        <v>130</v>
      </c>
      <c r="C524" s="34" t="s">
        <v>409</v>
      </c>
      <c r="D524" s="31">
        <v>120</v>
      </c>
      <c r="E524" s="30" t="s">
        <v>131</v>
      </c>
      <c r="F524" s="97">
        <v>0</v>
      </c>
      <c r="G524" s="97">
        <v>0</v>
      </c>
      <c r="H524" s="97">
        <v>0</v>
      </c>
    </row>
    <row r="525" spans="1:8" s="80" customFormat="1" ht="30" customHeight="1" hidden="1">
      <c r="A525" s="148"/>
      <c r="B525" s="344" t="s">
        <v>66</v>
      </c>
      <c r="C525" s="140" t="s">
        <v>417</v>
      </c>
      <c r="D525" s="140"/>
      <c r="E525" s="140"/>
      <c r="F525" s="333">
        <f>F526+F529</f>
        <v>0</v>
      </c>
      <c r="G525" s="333">
        <f>G526+G529</f>
        <v>0</v>
      </c>
      <c r="H525" s="333">
        <f>H526+H529</f>
        <v>0</v>
      </c>
    </row>
    <row r="526" spans="1:8" s="80" customFormat="1" ht="30" customHeight="1" hidden="1">
      <c r="A526" s="32"/>
      <c r="B526" s="281" t="s">
        <v>68</v>
      </c>
      <c r="C526" s="30" t="s">
        <v>417</v>
      </c>
      <c r="D526" s="30" t="s">
        <v>69</v>
      </c>
      <c r="E526" s="30"/>
      <c r="F526" s="97">
        <f>F527</f>
        <v>0</v>
      </c>
      <c r="G526" s="97">
        <f aca="true" t="shared" si="109" ref="G526:H530">G527</f>
        <v>0</v>
      </c>
      <c r="H526" s="97">
        <f t="shared" si="109"/>
        <v>0</v>
      </c>
    </row>
    <row r="527" spans="1:8" s="80" customFormat="1" ht="30" customHeight="1" hidden="1">
      <c r="A527" s="32"/>
      <c r="B527" s="275" t="s">
        <v>70</v>
      </c>
      <c r="C527" s="30" t="s">
        <v>417</v>
      </c>
      <c r="D527" s="30" t="s">
        <v>71</v>
      </c>
      <c r="E527" s="30"/>
      <c r="F527" s="97">
        <f>F528</f>
        <v>0</v>
      </c>
      <c r="G527" s="97">
        <f t="shared" si="109"/>
        <v>0</v>
      </c>
      <c r="H527" s="97">
        <f t="shared" si="109"/>
        <v>0</v>
      </c>
    </row>
    <row r="528" spans="1:8" s="80" customFormat="1" ht="15" customHeight="1" hidden="1">
      <c r="A528" s="32"/>
      <c r="B528" s="275" t="s">
        <v>63</v>
      </c>
      <c r="C528" s="30" t="s">
        <v>417</v>
      </c>
      <c r="D528" s="30" t="s">
        <v>71</v>
      </c>
      <c r="E528" s="30" t="s">
        <v>64</v>
      </c>
      <c r="F528" s="97"/>
      <c r="G528" s="97">
        <v>0</v>
      </c>
      <c r="H528" s="97">
        <v>0</v>
      </c>
    </row>
    <row r="529" spans="1:8" s="80" customFormat="1" ht="15" customHeight="1" hidden="1">
      <c r="A529" s="32"/>
      <c r="B529" s="275" t="s">
        <v>81</v>
      </c>
      <c r="C529" s="30" t="s">
        <v>417</v>
      </c>
      <c r="D529" s="30" t="s">
        <v>82</v>
      </c>
      <c r="E529" s="30"/>
      <c r="F529" s="97">
        <f>F530</f>
        <v>0</v>
      </c>
      <c r="G529" s="97">
        <f t="shared" si="109"/>
        <v>0</v>
      </c>
      <c r="H529" s="97">
        <f t="shared" si="109"/>
        <v>0</v>
      </c>
    </row>
    <row r="530" spans="1:8" s="80" customFormat="1" ht="15" customHeight="1" hidden="1">
      <c r="A530" s="32"/>
      <c r="B530" s="275" t="s">
        <v>191</v>
      </c>
      <c r="C530" s="30" t="s">
        <v>417</v>
      </c>
      <c r="D530" s="30" t="s">
        <v>192</v>
      </c>
      <c r="E530" s="30"/>
      <c r="F530" s="97">
        <f>F531</f>
        <v>0</v>
      </c>
      <c r="G530" s="97">
        <f t="shared" si="109"/>
        <v>0</v>
      </c>
      <c r="H530" s="97">
        <f t="shared" si="109"/>
        <v>0</v>
      </c>
    </row>
    <row r="531" spans="1:8" s="80" customFormat="1" ht="15" customHeight="1" hidden="1">
      <c r="A531" s="32"/>
      <c r="B531" s="275" t="s">
        <v>63</v>
      </c>
      <c r="C531" s="30" t="s">
        <v>417</v>
      </c>
      <c r="D531" s="30" t="s">
        <v>192</v>
      </c>
      <c r="E531" s="30" t="s">
        <v>64</v>
      </c>
      <c r="F531" s="97">
        <v>0</v>
      </c>
      <c r="G531" s="97">
        <v>0</v>
      </c>
      <c r="H531" s="97">
        <v>0</v>
      </c>
    </row>
    <row r="532" spans="1:8" s="84" customFormat="1" ht="15" customHeight="1">
      <c r="A532" s="465" t="s">
        <v>236</v>
      </c>
      <c r="B532" s="466"/>
      <c r="C532" s="466"/>
      <c r="D532" s="467"/>
      <c r="E532" s="127"/>
      <c r="F532" s="128">
        <f>F26+F357</f>
        <v>133684.75838</v>
      </c>
      <c r="G532" s="128">
        <f>G26+G357</f>
        <v>158924.99135999999</v>
      </c>
      <c r="H532" s="128">
        <f>H26+H357</f>
        <v>84042.369</v>
      </c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</sheetData>
  <sheetProtection/>
  <mergeCells count="24">
    <mergeCell ref="A1:H1"/>
    <mergeCell ref="A2:H2"/>
    <mergeCell ref="A3:H3"/>
    <mergeCell ref="A4:H4"/>
    <mergeCell ref="A5:H5"/>
    <mergeCell ref="B23:B24"/>
    <mergeCell ref="C23:C24"/>
    <mergeCell ref="A13:H13"/>
    <mergeCell ref="A9:H9"/>
    <mergeCell ref="A10:H10"/>
    <mergeCell ref="A532:D532"/>
    <mergeCell ref="A19:H19"/>
    <mergeCell ref="A20:H20"/>
    <mergeCell ref="A21:H21"/>
    <mergeCell ref="B26:E26"/>
    <mergeCell ref="E23:E24"/>
    <mergeCell ref="B357:E357"/>
    <mergeCell ref="F23:H23"/>
    <mergeCell ref="D23:D24"/>
    <mergeCell ref="A23:A24"/>
    <mergeCell ref="A11:H11"/>
    <mergeCell ref="A12:H12"/>
    <mergeCell ref="A17:H17"/>
    <mergeCell ref="A18:H18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2" max="7" man="1"/>
    <brk id="114" max="7" man="1"/>
    <brk id="163" max="7" man="1"/>
    <brk id="224" max="7" man="1"/>
    <brk id="356" max="255" man="1"/>
    <brk id="532" max="255" man="1"/>
    <brk id="53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2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72" t="s">
        <v>456</v>
      </c>
      <c r="B1" s="472"/>
      <c r="C1" s="472"/>
      <c r="D1" s="472"/>
      <c r="E1" s="472"/>
      <c r="F1" s="472"/>
      <c r="G1" s="472"/>
      <c r="H1" s="472"/>
      <c r="I1" s="472"/>
      <c r="J1" s="472"/>
    </row>
    <row r="2" spans="1:10" ht="15" customHeight="1">
      <c r="A2" s="472" t="s">
        <v>32</v>
      </c>
      <c r="B2" s="472"/>
      <c r="C2" s="472"/>
      <c r="D2" s="472"/>
      <c r="E2" s="472"/>
      <c r="F2" s="472"/>
      <c r="G2" s="472"/>
      <c r="H2" s="472"/>
      <c r="I2" s="472"/>
      <c r="J2" s="472"/>
    </row>
    <row r="3" spans="1:10" ht="15" customHeight="1">
      <c r="A3" s="472" t="s">
        <v>33</v>
      </c>
      <c r="B3" s="472"/>
      <c r="C3" s="472"/>
      <c r="D3" s="472"/>
      <c r="E3" s="472"/>
      <c r="F3" s="472"/>
      <c r="G3" s="472"/>
      <c r="H3" s="472"/>
      <c r="I3" s="472"/>
      <c r="J3" s="472"/>
    </row>
    <row r="4" spans="1:10" ht="15" customHeight="1">
      <c r="A4" s="472" t="s">
        <v>34</v>
      </c>
      <c r="B4" s="472"/>
      <c r="C4" s="472"/>
      <c r="D4" s="472"/>
      <c r="E4" s="472"/>
      <c r="F4" s="472"/>
      <c r="G4" s="472"/>
      <c r="H4" s="472"/>
      <c r="I4" s="472"/>
      <c r="J4" s="472"/>
    </row>
    <row r="5" spans="1:10" ht="15" customHeight="1">
      <c r="A5" s="472" t="s">
        <v>685</v>
      </c>
      <c r="B5" s="472"/>
      <c r="C5" s="472"/>
      <c r="D5" s="472"/>
      <c r="E5" s="472"/>
      <c r="F5" s="472"/>
      <c r="G5" s="472"/>
      <c r="H5" s="472"/>
      <c r="I5" s="472"/>
      <c r="J5" s="472"/>
    </row>
    <row r="6" ht="15" customHeight="1"/>
    <row r="7" ht="15" customHeight="1"/>
    <row r="8" ht="15" customHeight="1"/>
    <row r="9" spans="1:10" ht="15" customHeight="1">
      <c r="A9" s="472" t="s">
        <v>477</v>
      </c>
      <c r="B9" s="472"/>
      <c r="C9" s="472"/>
      <c r="D9" s="472"/>
      <c r="E9" s="472"/>
      <c r="F9" s="472"/>
      <c r="G9" s="472"/>
      <c r="H9" s="472"/>
      <c r="I9" s="472"/>
      <c r="J9" s="472"/>
    </row>
    <row r="10" spans="1:10" ht="15" customHeight="1">
      <c r="A10" s="472" t="s">
        <v>32</v>
      </c>
      <c r="B10" s="472"/>
      <c r="C10" s="472"/>
      <c r="D10" s="472"/>
      <c r="E10" s="472"/>
      <c r="F10" s="472"/>
      <c r="G10" s="472"/>
      <c r="H10" s="472"/>
      <c r="I10" s="472"/>
      <c r="J10" s="472"/>
    </row>
    <row r="11" spans="1:10" ht="15" customHeight="1">
      <c r="A11" s="472" t="s">
        <v>33</v>
      </c>
      <c r="B11" s="472"/>
      <c r="C11" s="472"/>
      <c r="D11" s="472"/>
      <c r="E11" s="472"/>
      <c r="F11" s="472"/>
      <c r="G11" s="472"/>
      <c r="H11" s="472"/>
      <c r="I11" s="472"/>
      <c r="J11" s="472"/>
    </row>
    <row r="12" spans="1:10" ht="15" customHeight="1">
      <c r="A12" s="472" t="s">
        <v>34</v>
      </c>
      <c r="B12" s="472"/>
      <c r="C12" s="472"/>
      <c r="D12" s="472"/>
      <c r="E12" s="472"/>
      <c r="F12" s="472"/>
      <c r="G12" s="472"/>
      <c r="H12" s="472"/>
      <c r="I12" s="472"/>
      <c r="J12" s="472"/>
    </row>
    <row r="13" spans="1:10" ht="15" customHeight="1">
      <c r="A13" s="472" t="s">
        <v>680</v>
      </c>
      <c r="B13" s="472"/>
      <c r="C13" s="472"/>
      <c r="D13" s="472"/>
      <c r="E13" s="472"/>
      <c r="F13" s="472"/>
      <c r="G13" s="472"/>
      <c r="H13" s="472"/>
      <c r="I13" s="472"/>
      <c r="J13" s="472"/>
    </row>
    <row r="14" ht="15" customHeight="1"/>
    <row r="15" ht="15" customHeight="1"/>
    <row r="16" ht="15" customHeight="1"/>
    <row r="17" spans="1:10" ht="15" customHeight="1">
      <c r="A17" s="464" t="s">
        <v>0</v>
      </c>
      <c r="B17" s="464"/>
      <c r="C17" s="464"/>
      <c r="D17" s="464"/>
      <c r="E17" s="464"/>
      <c r="F17" s="464"/>
      <c r="G17" s="464"/>
      <c r="H17" s="464"/>
      <c r="I17" s="464"/>
      <c r="J17" s="464"/>
    </row>
    <row r="18" spans="1:10" ht="15" customHeight="1">
      <c r="A18" s="464" t="s">
        <v>332</v>
      </c>
      <c r="B18" s="464"/>
      <c r="C18" s="464"/>
      <c r="D18" s="464"/>
      <c r="E18" s="464"/>
      <c r="F18" s="464"/>
      <c r="G18" s="464"/>
      <c r="H18" s="464"/>
      <c r="I18" s="464"/>
      <c r="J18" s="464"/>
    </row>
    <row r="19" spans="1:10" ht="15" customHeight="1">
      <c r="A19" s="471" t="s">
        <v>510</v>
      </c>
      <c r="B19" s="471"/>
      <c r="C19" s="471"/>
      <c r="D19" s="471"/>
      <c r="E19" s="471"/>
      <c r="F19" s="471"/>
      <c r="G19" s="471"/>
      <c r="H19" s="471"/>
      <c r="I19" s="471"/>
      <c r="J19" s="471"/>
    </row>
    <row r="20" spans="1:10" ht="1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s="1" customFormat="1" ht="30" customHeight="1">
      <c r="A21" s="461" t="s">
        <v>37</v>
      </c>
      <c r="B21" s="476" t="s">
        <v>46</v>
      </c>
      <c r="C21" s="459" t="s">
        <v>1</v>
      </c>
      <c r="D21" s="459" t="s">
        <v>2</v>
      </c>
      <c r="E21" s="459" t="s">
        <v>3</v>
      </c>
      <c r="F21" s="459" t="s">
        <v>47</v>
      </c>
      <c r="G21" s="459" t="s">
        <v>48</v>
      </c>
      <c r="H21" s="456" t="s">
        <v>35</v>
      </c>
      <c r="I21" s="457"/>
      <c r="J21" s="458"/>
    </row>
    <row r="22" spans="1:10" s="1" customFormat="1" ht="30" customHeight="1">
      <c r="A22" s="470"/>
      <c r="B22" s="470"/>
      <c r="C22" s="470"/>
      <c r="D22" s="470"/>
      <c r="E22" s="470"/>
      <c r="F22" s="470"/>
      <c r="G22" s="470"/>
      <c r="H22" s="54" t="s">
        <v>411</v>
      </c>
      <c r="I22" s="54" t="s">
        <v>443</v>
      </c>
      <c r="J22" s="54" t="s">
        <v>511</v>
      </c>
    </row>
    <row r="23" spans="1:10" s="1" customFormat="1" ht="15" customHeight="1">
      <c r="A23" s="11" t="s">
        <v>38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38</v>
      </c>
      <c r="B24" s="308" t="s">
        <v>41</v>
      </c>
      <c r="C24" s="16" t="s">
        <v>40</v>
      </c>
      <c r="D24" s="17"/>
      <c r="E24" s="17"/>
      <c r="F24" s="17"/>
      <c r="G24" s="17"/>
      <c r="H24" s="55">
        <f>H25+H503+H516</f>
        <v>130980.29538</v>
      </c>
      <c r="I24" s="55">
        <f>I25+I503+I516</f>
        <v>156267.04836000002</v>
      </c>
      <c r="J24" s="55">
        <f>J25+J503+J516</f>
        <v>81287.141</v>
      </c>
    </row>
    <row r="25" spans="1:10" ht="45" customHeight="1">
      <c r="A25" s="15" t="s">
        <v>5</v>
      </c>
      <c r="B25" s="308" t="s">
        <v>41</v>
      </c>
      <c r="C25" s="16"/>
      <c r="D25" s="18"/>
      <c r="E25" s="18"/>
      <c r="F25" s="18"/>
      <c r="G25" s="18"/>
      <c r="H25" s="61">
        <f>H26+H107+H117+H149+H210+H432+H443+H456+H487+H495</f>
        <v>108530.97438</v>
      </c>
      <c r="I25" s="61">
        <f>I26+I107+I117+I149+I210+I432+I443+I456+I487+I495</f>
        <v>143267.04836000002</v>
      </c>
      <c r="J25" s="61">
        <f>J26+J107+J117+J149+J210+J432+J443+J456+J487+J495</f>
        <v>81287.141</v>
      </c>
    </row>
    <row r="26" spans="1:10" ht="15" customHeight="1">
      <c r="A26" s="19" t="s">
        <v>392</v>
      </c>
      <c r="B26" s="310" t="s">
        <v>6</v>
      </c>
      <c r="C26" s="20"/>
      <c r="D26" s="20" t="s">
        <v>7</v>
      </c>
      <c r="E26" s="21"/>
      <c r="F26" s="21"/>
      <c r="G26" s="21"/>
      <c r="H26" s="56">
        <f>H27+H58+H65+H72</f>
        <v>27947.235999999997</v>
      </c>
      <c r="I26" s="56">
        <f>I27+I58+I65+I72</f>
        <v>27396.552000000003</v>
      </c>
      <c r="J26" s="56">
        <f>J27+J58+J65+J72</f>
        <v>27498.673</v>
      </c>
    </row>
    <row r="27" spans="1:11" ht="45" customHeight="1">
      <c r="A27" s="22"/>
      <c r="B27" s="311" t="s">
        <v>9</v>
      </c>
      <c r="C27" s="24"/>
      <c r="D27" s="23" t="s">
        <v>7</v>
      </c>
      <c r="E27" s="23" t="s">
        <v>157</v>
      </c>
      <c r="F27" s="24" t="s">
        <v>59</v>
      </c>
      <c r="G27" s="24" t="s">
        <v>59</v>
      </c>
      <c r="H27" s="57">
        <f>H28+H34</f>
        <v>25308.803999999996</v>
      </c>
      <c r="I27" s="57">
        <f>I28+I34</f>
        <v>26086.552000000003</v>
      </c>
      <c r="J27" s="57">
        <f>J28+J34</f>
        <v>26978.673</v>
      </c>
      <c r="K27" s="62"/>
    </row>
    <row r="28" spans="1:11" ht="60" customHeight="1">
      <c r="A28" s="195"/>
      <c r="B28" s="313" t="s">
        <v>311</v>
      </c>
      <c r="C28" s="196"/>
      <c r="D28" s="204" t="s">
        <v>7</v>
      </c>
      <c r="E28" s="204" t="s">
        <v>157</v>
      </c>
      <c r="F28" s="197" t="s">
        <v>313</v>
      </c>
      <c r="G28" s="196"/>
      <c r="H28" s="198">
        <f aca="true" t="shared" si="0" ref="H28:J29">H29</f>
        <v>230</v>
      </c>
      <c r="I28" s="198">
        <f t="shared" si="0"/>
        <v>0</v>
      </c>
      <c r="J28" s="198">
        <f t="shared" si="0"/>
        <v>0</v>
      </c>
      <c r="K28" s="62"/>
    </row>
    <row r="29" spans="1:11" ht="15" customHeight="1">
      <c r="A29" s="244"/>
      <c r="B29" s="317" t="s">
        <v>522</v>
      </c>
      <c r="C29" s="145"/>
      <c r="D29" s="146" t="s">
        <v>7</v>
      </c>
      <c r="E29" s="146" t="s">
        <v>157</v>
      </c>
      <c r="F29" s="145" t="s">
        <v>523</v>
      </c>
      <c r="G29" s="145"/>
      <c r="H29" s="241">
        <f t="shared" si="0"/>
        <v>230</v>
      </c>
      <c r="I29" s="241">
        <f t="shared" si="0"/>
        <v>0</v>
      </c>
      <c r="J29" s="241">
        <f t="shared" si="0"/>
        <v>0</v>
      </c>
      <c r="K29" s="62"/>
    </row>
    <row r="30" spans="1:11" ht="120" customHeight="1">
      <c r="A30" s="224"/>
      <c r="B30" s="314" t="s">
        <v>675</v>
      </c>
      <c r="C30" s="225"/>
      <c r="D30" s="229" t="s">
        <v>7</v>
      </c>
      <c r="E30" s="229" t="s">
        <v>157</v>
      </c>
      <c r="F30" s="226" t="s">
        <v>524</v>
      </c>
      <c r="G30" s="225"/>
      <c r="H30" s="227">
        <f aca="true" t="shared" si="1" ref="H30:J32">H31</f>
        <v>230</v>
      </c>
      <c r="I30" s="227">
        <f t="shared" si="1"/>
        <v>0</v>
      </c>
      <c r="J30" s="227">
        <f t="shared" si="1"/>
        <v>0</v>
      </c>
      <c r="K30" s="62"/>
    </row>
    <row r="31" spans="1:11" ht="90" customHeight="1">
      <c r="A31" s="252"/>
      <c r="B31" s="295" t="s">
        <v>312</v>
      </c>
      <c r="C31" s="253"/>
      <c r="D31" s="250" t="s">
        <v>7</v>
      </c>
      <c r="E31" s="250" t="s">
        <v>157</v>
      </c>
      <c r="F31" s="250" t="s">
        <v>525</v>
      </c>
      <c r="G31" s="253"/>
      <c r="H31" s="251">
        <f t="shared" si="1"/>
        <v>230</v>
      </c>
      <c r="I31" s="251">
        <f t="shared" si="1"/>
        <v>0</v>
      </c>
      <c r="J31" s="251">
        <f t="shared" si="1"/>
        <v>0</v>
      </c>
      <c r="K31" s="62"/>
    </row>
    <row r="32" spans="1:11" ht="30" customHeight="1">
      <c r="A32" s="150"/>
      <c r="B32" s="280" t="s">
        <v>53</v>
      </c>
      <c r="C32" s="151"/>
      <c r="D32" s="31" t="s">
        <v>7</v>
      </c>
      <c r="E32" s="31" t="s">
        <v>157</v>
      </c>
      <c r="F32" s="152" t="s">
        <v>525</v>
      </c>
      <c r="G32" s="152">
        <v>200</v>
      </c>
      <c r="H32" s="153">
        <f t="shared" si="1"/>
        <v>230</v>
      </c>
      <c r="I32" s="153">
        <f t="shared" si="1"/>
        <v>0</v>
      </c>
      <c r="J32" s="153">
        <f t="shared" si="1"/>
        <v>0</v>
      </c>
      <c r="K32" s="62"/>
    </row>
    <row r="33" spans="1:11" ht="30" customHeight="1">
      <c r="A33" s="150"/>
      <c r="B33" s="275" t="s">
        <v>54</v>
      </c>
      <c r="C33" s="151"/>
      <c r="D33" s="31" t="s">
        <v>7</v>
      </c>
      <c r="E33" s="31" t="s">
        <v>157</v>
      </c>
      <c r="F33" s="152" t="s">
        <v>525</v>
      </c>
      <c r="G33" s="152">
        <v>240</v>
      </c>
      <c r="H33" s="153">
        <v>230</v>
      </c>
      <c r="I33" s="153">
        <v>0</v>
      </c>
      <c r="J33" s="153">
        <v>0</v>
      </c>
      <c r="K33" s="62"/>
    </row>
    <row r="34" spans="1:10" ht="45" customHeight="1">
      <c r="A34" s="191"/>
      <c r="B34" s="312" t="s">
        <v>147</v>
      </c>
      <c r="C34" s="193"/>
      <c r="D34" s="193" t="s">
        <v>7</v>
      </c>
      <c r="E34" s="193" t="s">
        <v>157</v>
      </c>
      <c r="F34" s="192" t="s">
        <v>148</v>
      </c>
      <c r="G34" s="193" t="s">
        <v>59</v>
      </c>
      <c r="H34" s="194">
        <f>H35+H53</f>
        <v>25078.803999999996</v>
      </c>
      <c r="I34" s="194">
        <f>I35+I53</f>
        <v>26086.552000000003</v>
      </c>
      <c r="J34" s="194">
        <f>J35+J53</f>
        <v>26978.673</v>
      </c>
    </row>
    <row r="35" spans="1:10" ht="30" customHeight="1">
      <c r="A35" s="25"/>
      <c r="B35" s="275" t="s">
        <v>149</v>
      </c>
      <c r="C35" s="30"/>
      <c r="D35" s="30" t="s">
        <v>7</v>
      </c>
      <c r="E35" s="30" t="s">
        <v>157</v>
      </c>
      <c r="F35" s="30" t="s">
        <v>150</v>
      </c>
      <c r="G35" s="31"/>
      <c r="H35" s="59">
        <f>H36</f>
        <v>23649.720999999998</v>
      </c>
      <c r="I35" s="59">
        <f>I36</f>
        <v>24561.170000000002</v>
      </c>
      <c r="J35" s="59">
        <f>J36</f>
        <v>25392.246</v>
      </c>
    </row>
    <row r="36" spans="1:10" ht="15" customHeight="1">
      <c r="A36" s="25"/>
      <c r="B36" s="275" t="s">
        <v>151</v>
      </c>
      <c r="C36" s="30"/>
      <c r="D36" s="30" t="s">
        <v>7</v>
      </c>
      <c r="E36" s="30" t="s">
        <v>157</v>
      </c>
      <c r="F36" s="30" t="s">
        <v>152</v>
      </c>
      <c r="G36" s="31"/>
      <c r="H36" s="59">
        <f>H37+H52+H46+H49</f>
        <v>23649.720999999998</v>
      </c>
      <c r="I36" s="59">
        <f>I37+I52+I46+I49</f>
        <v>24561.170000000002</v>
      </c>
      <c r="J36" s="59">
        <f>J37+J52+J46+J49</f>
        <v>25392.246</v>
      </c>
    </row>
    <row r="37" spans="1:10" ht="15" customHeight="1">
      <c r="A37" s="247"/>
      <c r="B37" s="295" t="s">
        <v>153</v>
      </c>
      <c r="C37" s="250"/>
      <c r="D37" s="250" t="s">
        <v>7</v>
      </c>
      <c r="E37" s="250" t="s">
        <v>157</v>
      </c>
      <c r="F37" s="249" t="s">
        <v>154</v>
      </c>
      <c r="G37" s="250" t="s">
        <v>59</v>
      </c>
      <c r="H37" s="251">
        <f>H39+H41+H43</f>
        <v>23249.439</v>
      </c>
      <c r="I37" s="251">
        <f>I39+I41+I43</f>
        <v>24561.170000000002</v>
      </c>
      <c r="J37" s="251">
        <f>J39+J41+J43</f>
        <v>25392.246</v>
      </c>
    </row>
    <row r="38" spans="1:10" ht="60" customHeight="1">
      <c r="A38" s="28"/>
      <c r="B38" s="275" t="s">
        <v>76</v>
      </c>
      <c r="C38" s="31"/>
      <c r="D38" s="30" t="s">
        <v>7</v>
      </c>
      <c r="E38" s="31" t="s">
        <v>157</v>
      </c>
      <c r="F38" s="30" t="s">
        <v>154</v>
      </c>
      <c r="G38" s="31">
        <v>100</v>
      </c>
      <c r="H38" s="59">
        <f>H39</f>
        <v>19467.439</v>
      </c>
      <c r="I38" s="59">
        <f>I39</f>
        <v>20779.170000000002</v>
      </c>
      <c r="J38" s="59">
        <f>J39</f>
        <v>21610.246</v>
      </c>
    </row>
    <row r="39" spans="1:10" ht="30" customHeight="1">
      <c r="A39" s="28"/>
      <c r="B39" s="275" t="s">
        <v>155</v>
      </c>
      <c r="C39" s="31"/>
      <c r="D39" s="31" t="s">
        <v>7</v>
      </c>
      <c r="E39" s="31" t="s">
        <v>157</v>
      </c>
      <c r="F39" s="30" t="s">
        <v>154</v>
      </c>
      <c r="G39" s="31">
        <v>120</v>
      </c>
      <c r="H39" s="60">
        <f>14951.95+4515.489</f>
        <v>19467.439</v>
      </c>
      <c r="I39" s="60">
        <f>15959.424+4819.746</f>
        <v>20779.170000000002</v>
      </c>
      <c r="J39" s="60">
        <f>16597.731+5012.515</f>
        <v>21610.246</v>
      </c>
    </row>
    <row r="40" spans="1:10" ht="30" customHeight="1">
      <c r="A40" s="28"/>
      <c r="B40" s="275" t="s">
        <v>53</v>
      </c>
      <c r="C40" s="31"/>
      <c r="D40" s="30" t="s">
        <v>7</v>
      </c>
      <c r="E40" s="31" t="s">
        <v>157</v>
      </c>
      <c r="F40" s="30" t="s">
        <v>154</v>
      </c>
      <c r="G40" s="31">
        <v>200</v>
      </c>
      <c r="H40" s="60">
        <f aca="true" t="shared" si="2" ref="H40:J45">H41</f>
        <v>3762</v>
      </c>
      <c r="I40" s="60">
        <f t="shared" si="2"/>
        <v>3762</v>
      </c>
      <c r="J40" s="60">
        <f t="shared" si="2"/>
        <v>3762</v>
      </c>
    </row>
    <row r="41" spans="1:10" ht="30" customHeight="1">
      <c r="A41" s="28"/>
      <c r="B41" s="275" t="s">
        <v>54</v>
      </c>
      <c r="C41" s="30"/>
      <c r="D41" s="30" t="s">
        <v>7</v>
      </c>
      <c r="E41" s="31" t="s">
        <v>157</v>
      </c>
      <c r="F41" s="30" t="s">
        <v>154</v>
      </c>
      <c r="G41" s="30" t="s">
        <v>55</v>
      </c>
      <c r="H41" s="60">
        <f>(30+200+40+430+75+400+20+300+5+8+5+30)+(300+250+100+75+160+40+100+2+200+50+100+20+25+1+2)+(100+15+160+35+50+25+150+72+50+25+10+2+100)</f>
        <v>3762</v>
      </c>
      <c r="I41" s="60">
        <f>(30+200+40+430+75+400+20+300+5+8+5+30)+(300+250+100+75+160+40+100+2+200+50+100+20+25+1+2)+(100+15+160+35+50+25+150+72+50+25+10+2+100)</f>
        <v>3762</v>
      </c>
      <c r="J41" s="60">
        <f>(30+200+40+430+75+400+20+300+5+8+5+30)+(300+250+100+75+160+40+100+2+200+50+100+20+25+1+2)+(100+15+160+35+50+25+150+72+50+25+10+2+100)</f>
        <v>3762</v>
      </c>
    </row>
    <row r="42" spans="1:10" ht="15" customHeight="1">
      <c r="A42" s="28"/>
      <c r="B42" s="275" t="s">
        <v>81</v>
      </c>
      <c r="C42" s="30"/>
      <c r="D42" s="30" t="s">
        <v>7</v>
      </c>
      <c r="E42" s="31" t="s">
        <v>157</v>
      </c>
      <c r="F42" s="30" t="s">
        <v>154</v>
      </c>
      <c r="G42" s="30" t="s">
        <v>82</v>
      </c>
      <c r="H42" s="60">
        <f t="shared" si="2"/>
        <v>20</v>
      </c>
      <c r="I42" s="60">
        <f t="shared" si="2"/>
        <v>20</v>
      </c>
      <c r="J42" s="60">
        <f t="shared" si="2"/>
        <v>20</v>
      </c>
    </row>
    <row r="43" spans="1:10" ht="15" customHeight="1">
      <c r="A43" s="28"/>
      <c r="B43" s="275" t="s">
        <v>83</v>
      </c>
      <c r="C43" s="30"/>
      <c r="D43" s="30" t="s">
        <v>7</v>
      </c>
      <c r="E43" s="31" t="s">
        <v>157</v>
      </c>
      <c r="F43" s="30" t="s">
        <v>154</v>
      </c>
      <c r="G43" s="30" t="s">
        <v>84</v>
      </c>
      <c r="H43" s="60">
        <f>3+5+2+10</f>
        <v>20</v>
      </c>
      <c r="I43" s="60">
        <f>3+5+2+10</f>
        <v>20</v>
      </c>
      <c r="J43" s="60">
        <f>3+5+2+10</f>
        <v>20</v>
      </c>
    </row>
    <row r="44" spans="1:10" ht="45" customHeight="1">
      <c r="A44" s="247"/>
      <c r="B44" s="299" t="s">
        <v>160</v>
      </c>
      <c r="C44" s="249"/>
      <c r="D44" s="249" t="s">
        <v>7</v>
      </c>
      <c r="E44" s="250" t="s">
        <v>157</v>
      </c>
      <c r="F44" s="249" t="s">
        <v>161</v>
      </c>
      <c r="G44" s="249"/>
      <c r="H44" s="255">
        <f>H46</f>
        <v>323.2</v>
      </c>
      <c r="I44" s="255">
        <f>I46</f>
        <v>0</v>
      </c>
      <c r="J44" s="255">
        <f>J46</f>
        <v>0</v>
      </c>
    </row>
    <row r="45" spans="1:10" ht="15" customHeight="1">
      <c r="A45" s="28"/>
      <c r="B45" s="280" t="s">
        <v>162</v>
      </c>
      <c r="C45" s="30"/>
      <c r="D45" s="30" t="s">
        <v>7</v>
      </c>
      <c r="E45" s="31" t="s">
        <v>157</v>
      </c>
      <c r="F45" s="30" t="s">
        <v>161</v>
      </c>
      <c r="G45" s="30" t="s">
        <v>163</v>
      </c>
      <c r="H45" s="60">
        <f t="shared" si="2"/>
        <v>323.2</v>
      </c>
      <c r="I45" s="60">
        <f t="shared" si="2"/>
        <v>0</v>
      </c>
      <c r="J45" s="60">
        <f t="shared" si="2"/>
        <v>0</v>
      </c>
    </row>
    <row r="46" spans="1:10" ht="15" customHeight="1">
      <c r="A46" s="28"/>
      <c r="B46" s="315" t="s">
        <v>164</v>
      </c>
      <c r="C46" s="30"/>
      <c r="D46" s="30" t="s">
        <v>7</v>
      </c>
      <c r="E46" s="31" t="s">
        <v>157</v>
      </c>
      <c r="F46" s="30" t="s">
        <v>161</v>
      </c>
      <c r="G46" s="30" t="s">
        <v>165</v>
      </c>
      <c r="H46" s="60">
        <v>323.2</v>
      </c>
      <c r="I46" s="60">
        <v>0</v>
      </c>
      <c r="J46" s="60">
        <v>0</v>
      </c>
    </row>
    <row r="47" spans="1:10" ht="75" customHeight="1" hidden="1">
      <c r="A47" s="247"/>
      <c r="B47" s="299" t="s">
        <v>166</v>
      </c>
      <c r="C47" s="249"/>
      <c r="D47" s="249" t="s">
        <v>7</v>
      </c>
      <c r="E47" s="250" t="s">
        <v>157</v>
      </c>
      <c r="F47" s="249" t="s">
        <v>167</v>
      </c>
      <c r="G47" s="249"/>
      <c r="H47" s="255">
        <f>H49</f>
        <v>0</v>
      </c>
      <c r="I47" s="255">
        <f>I49</f>
        <v>0</v>
      </c>
      <c r="J47" s="255">
        <f>J49</f>
        <v>0</v>
      </c>
    </row>
    <row r="48" spans="1:10" ht="15" customHeight="1" hidden="1">
      <c r="A48" s="28"/>
      <c r="B48" s="280" t="s">
        <v>162</v>
      </c>
      <c r="C48" s="30"/>
      <c r="D48" s="30" t="s">
        <v>7</v>
      </c>
      <c r="E48" s="31" t="s">
        <v>157</v>
      </c>
      <c r="F48" s="30" t="s">
        <v>167</v>
      </c>
      <c r="G48" s="30" t="s">
        <v>163</v>
      </c>
      <c r="H48" s="60">
        <f aca="true" t="shared" si="3" ref="H48:J54">H49</f>
        <v>0</v>
      </c>
      <c r="I48" s="60">
        <f t="shared" si="3"/>
        <v>0</v>
      </c>
      <c r="J48" s="60">
        <f t="shared" si="3"/>
        <v>0</v>
      </c>
    </row>
    <row r="49" spans="1:10" ht="15" customHeight="1" hidden="1">
      <c r="A49" s="28"/>
      <c r="B49" s="315" t="s">
        <v>164</v>
      </c>
      <c r="C49" s="30"/>
      <c r="D49" s="30" t="s">
        <v>7</v>
      </c>
      <c r="E49" s="31" t="s">
        <v>157</v>
      </c>
      <c r="F49" s="30" t="s">
        <v>167</v>
      </c>
      <c r="G49" s="30" t="s">
        <v>165</v>
      </c>
      <c r="H49" s="60">
        <f>213+4.4-217.4</f>
        <v>0</v>
      </c>
      <c r="I49" s="60">
        <f>213+4.4-217.4</f>
        <v>0</v>
      </c>
      <c r="J49" s="60">
        <f>213+4.4-217.4</f>
        <v>0</v>
      </c>
    </row>
    <row r="50" spans="1:10" ht="45" customHeight="1">
      <c r="A50" s="247"/>
      <c r="B50" s="299" t="s">
        <v>168</v>
      </c>
      <c r="C50" s="249"/>
      <c r="D50" s="249" t="s">
        <v>7</v>
      </c>
      <c r="E50" s="250" t="s">
        <v>157</v>
      </c>
      <c r="F50" s="249" t="s">
        <v>169</v>
      </c>
      <c r="G50" s="249"/>
      <c r="H50" s="255">
        <f>H52</f>
        <v>77.082</v>
      </c>
      <c r="I50" s="255">
        <f>I52</f>
        <v>0</v>
      </c>
      <c r="J50" s="255">
        <f>J52</f>
        <v>0</v>
      </c>
    </row>
    <row r="51" spans="1:10" ht="15" customHeight="1">
      <c r="A51" s="28"/>
      <c r="B51" s="280" t="s">
        <v>162</v>
      </c>
      <c r="C51" s="30"/>
      <c r="D51" s="30" t="s">
        <v>7</v>
      </c>
      <c r="E51" s="31" t="s">
        <v>157</v>
      </c>
      <c r="F51" s="30" t="s">
        <v>169</v>
      </c>
      <c r="G51" s="30" t="s">
        <v>163</v>
      </c>
      <c r="H51" s="60">
        <f t="shared" si="3"/>
        <v>77.082</v>
      </c>
      <c r="I51" s="60">
        <f t="shared" si="3"/>
        <v>0</v>
      </c>
      <c r="J51" s="60">
        <f t="shared" si="3"/>
        <v>0</v>
      </c>
    </row>
    <row r="52" spans="1:10" ht="15" customHeight="1">
      <c r="A52" s="28"/>
      <c r="B52" s="315" t="s">
        <v>164</v>
      </c>
      <c r="C52" s="30"/>
      <c r="D52" s="30" t="s">
        <v>7</v>
      </c>
      <c r="E52" s="31" t="s">
        <v>157</v>
      </c>
      <c r="F52" s="30" t="s">
        <v>169</v>
      </c>
      <c r="G52" s="30" t="s">
        <v>165</v>
      </c>
      <c r="H52" s="60">
        <v>77.082</v>
      </c>
      <c r="I52" s="60">
        <v>0</v>
      </c>
      <c r="J52" s="60">
        <v>0</v>
      </c>
    </row>
    <row r="53" spans="1:10" ht="45" customHeight="1">
      <c r="A53" s="28"/>
      <c r="B53" s="275" t="s">
        <v>180</v>
      </c>
      <c r="C53" s="31"/>
      <c r="D53" s="31" t="s">
        <v>7</v>
      </c>
      <c r="E53" s="31" t="s">
        <v>157</v>
      </c>
      <c r="F53" s="30" t="s">
        <v>181</v>
      </c>
      <c r="G53" s="30"/>
      <c r="H53" s="59">
        <f t="shared" si="3"/>
        <v>1429.083</v>
      </c>
      <c r="I53" s="59">
        <f t="shared" si="3"/>
        <v>1525.382</v>
      </c>
      <c r="J53" s="59">
        <f t="shared" si="3"/>
        <v>1586.427</v>
      </c>
    </row>
    <row r="54" spans="1:10" ht="15" customHeight="1">
      <c r="A54" s="28"/>
      <c r="B54" s="275" t="s">
        <v>151</v>
      </c>
      <c r="C54" s="30"/>
      <c r="D54" s="30" t="s">
        <v>7</v>
      </c>
      <c r="E54" s="30" t="s">
        <v>157</v>
      </c>
      <c r="F54" s="30" t="s">
        <v>182</v>
      </c>
      <c r="G54" s="30"/>
      <c r="H54" s="59">
        <f t="shared" si="3"/>
        <v>1429.083</v>
      </c>
      <c r="I54" s="59">
        <f t="shared" si="3"/>
        <v>1525.382</v>
      </c>
      <c r="J54" s="59">
        <f t="shared" si="3"/>
        <v>1586.427</v>
      </c>
    </row>
    <row r="55" spans="1:10" ht="15" customHeight="1">
      <c r="A55" s="247"/>
      <c r="B55" s="295" t="s">
        <v>183</v>
      </c>
      <c r="C55" s="249"/>
      <c r="D55" s="250" t="s">
        <v>7</v>
      </c>
      <c r="E55" s="250" t="s">
        <v>157</v>
      </c>
      <c r="F55" s="249" t="s">
        <v>184</v>
      </c>
      <c r="G55" s="249"/>
      <c r="H55" s="251">
        <f>H57</f>
        <v>1429.083</v>
      </c>
      <c r="I55" s="251">
        <f>I57</f>
        <v>1525.382</v>
      </c>
      <c r="J55" s="251">
        <f>J57</f>
        <v>1586.427</v>
      </c>
    </row>
    <row r="56" spans="1:10" ht="60" customHeight="1">
      <c r="A56" s="28"/>
      <c r="B56" s="275" t="s">
        <v>76</v>
      </c>
      <c r="C56" s="30"/>
      <c r="D56" s="31" t="s">
        <v>7</v>
      </c>
      <c r="E56" s="31" t="s">
        <v>157</v>
      </c>
      <c r="F56" s="30" t="s">
        <v>184</v>
      </c>
      <c r="G56" s="30" t="s">
        <v>77</v>
      </c>
      <c r="H56" s="59">
        <f aca="true" t="shared" si="4" ref="H56:J61">H57</f>
        <v>1429.083</v>
      </c>
      <c r="I56" s="59">
        <f t="shared" si="4"/>
        <v>1525.382</v>
      </c>
      <c r="J56" s="59">
        <f t="shared" si="4"/>
        <v>1586.427</v>
      </c>
    </row>
    <row r="57" spans="1:10" ht="30" customHeight="1">
      <c r="A57" s="28"/>
      <c r="B57" s="275" t="s">
        <v>155</v>
      </c>
      <c r="C57" s="31"/>
      <c r="D57" s="31" t="s">
        <v>7</v>
      </c>
      <c r="E57" s="31" t="s">
        <v>157</v>
      </c>
      <c r="F57" s="30" t="s">
        <v>184</v>
      </c>
      <c r="G57" s="30" t="s">
        <v>156</v>
      </c>
      <c r="H57" s="60">
        <f>1097.606+331.477</f>
        <v>1429.083</v>
      </c>
      <c r="I57" s="60">
        <f>1171.568+353.814</f>
        <v>1525.382</v>
      </c>
      <c r="J57" s="60">
        <f>1218.454+367.973</f>
        <v>1586.427</v>
      </c>
    </row>
    <row r="58" spans="1:10" ht="45" customHeight="1">
      <c r="A58" s="22"/>
      <c r="B58" s="311" t="s">
        <v>172</v>
      </c>
      <c r="C58" s="24"/>
      <c r="D58" s="24" t="s">
        <v>7</v>
      </c>
      <c r="E58" s="23" t="s">
        <v>173</v>
      </c>
      <c r="F58" s="24" t="s">
        <v>59</v>
      </c>
      <c r="G58" s="24" t="s">
        <v>59</v>
      </c>
      <c r="H58" s="57">
        <f t="shared" si="4"/>
        <v>300.358</v>
      </c>
      <c r="I58" s="57">
        <f t="shared" si="4"/>
        <v>0</v>
      </c>
      <c r="J58" s="57">
        <f t="shared" si="4"/>
        <v>0</v>
      </c>
    </row>
    <row r="59" spans="1:10" ht="45" customHeight="1">
      <c r="A59" s="200"/>
      <c r="B59" s="312" t="s">
        <v>147</v>
      </c>
      <c r="C59" s="193"/>
      <c r="D59" s="193" t="s">
        <v>7</v>
      </c>
      <c r="E59" s="192" t="s">
        <v>173</v>
      </c>
      <c r="F59" s="192" t="s">
        <v>148</v>
      </c>
      <c r="G59" s="193" t="s">
        <v>59</v>
      </c>
      <c r="H59" s="194">
        <f t="shared" si="4"/>
        <v>300.358</v>
      </c>
      <c r="I59" s="194">
        <f t="shared" si="4"/>
        <v>0</v>
      </c>
      <c r="J59" s="194">
        <f t="shared" si="4"/>
        <v>0</v>
      </c>
    </row>
    <row r="60" spans="1:10" ht="30" customHeight="1">
      <c r="A60" s="28"/>
      <c r="B60" s="275" t="s">
        <v>149</v>
      </c>
      <c r="C60" s="30"/>
      <c r="D60" s="30" t="s">
        <v>7</v>
      </c>
      <c r="E60" s="30" t="s">
        <v>173</v>
      </c>
      <c r="F60" s="30" t="s">
        <v>150</v>
      </c>
      <c r="G60" s="27"/>
      <c r="H60" s="58">
        <f t="shared" si="4"/>
        <v>300.358</v>
      </c>
      <c r="I60" s="58">
        <f t="shared" si="4"/>
        <v>0</v>
      </c>
      <c r="J60" s="58">
        <f t="shared" si="4"/>
        <v>0</v>
      </c>
    </row>
    <row r="61" spans="1:10" ht="15" customHeight="1">
      <c r="A61" s="28"/>
      <c r="B61" s="275" t="s">
        <v>151</v>
      </c>
      <c r="C61" s="30"/>
      <c r="D61" s="30" t="s">
        <v>7</v>
      </c>
      <c r="E61" s="30" t="s">
        <v>173</v>
      </c>
      <c r="F61" s="30" t="s">
        <v>152</v>
      </c>
      <c r="G61" s="27"/>
      <c r="H61" s="58">
        <f t="shared" si="4"/>
        <v>300.358</v>
      </c>
      <c r="I61" s="58">
        <f t="shared" si="4"/>
        <v>0</v>
      </c>
      <c r="J61" s="58">
        <f t="shared" si="4"/>
        <v>0</v>
      </c>
    </row>
    <row r="62" spans="1:10" ht="45" customHeight="1">
      <c r="A62" s="247"/>
      <c r="B62" s="299" t="s">
        <v>170</v>
      </c>
      <c r="C62" s="250"/>
      <c r="D62" s="250" t="s">
        <v>7</v>
      </c>
      <c r="E62" s="249" t="s">
        <v>173</v>
      </c>
      <c r="F62" s="249" t="s">
        <v>171</v>
      </c>
      <c r="G62" s="256" t="s">
        <v>36</v>
      </c>
      <c r="H62" s="251">
        <f>H64</f>
        <v>300.358</v>
      </c>
      <c r="I62" s="251">
        <f>I64</f>
        <v>0</v>
      </c>
      <c r="J62" s="251">
        <f>J64</f>
        <v>0</v>
      </c>
    </row>
    <row r="63" spans="1:10" ht="15" customHeight="1">
      <c r="A63" s="28"/>
      <c r="B63" s="315" t="s">
        <v>162</v>
      </c>
      <c r="C63" s="31"/>
      <c r="D63" s="31" t="s">
        <v>7</v>
      </c>
      <c r="E63" s="30" t="s">
        <v>173</v>
      </c>
      <c r="F63" s="30" t="s">
        <v>171</v>
      </c>
      <c r="G63" s="33">
        <v>500</v>
      </c>
      <c r="H63" s="59">
        <f aca="true" t="shared" si="5" ref="H63:J68">H64</f>
        <v>300.358</v>
      </c>
      <c r="I63" s="59">
        <f t="shared" si="5"/>
        <v>0</v>
      </c>
      <c r="J63" s="59">
        <f t="shared" si="5"/>
        <v>0</v>
      </c>
    </row>
    <row r="64" spans="1:10" ht="15" customHeight="1">
      <c r="A64" s="28"/>
      <c r="B64" s="315" t="s">
        <v>164</v>
      </c>
      <c r="C64" s="31"/>
      <c r="D64" s="31" t="s">
        <v>7</v>
      </c>
      <c r="E64" s="30" t="s">
        <v>173</v>
      </c>
      <c r="F64" s="30" t="s">
        <v>171</v>
      </c>
      <c r="G64" s="34" t="s">
        <v>165</v>
      </c>
      <c r="H64" s="60">
        <v>300.358</v>
      </c>
      <c r="I64" s="60">
        <v>0</v>
      </c>
      <c r="J64" s="60">
        <v>0</v>
      </c>
    </row>
    <row r="65" spans="1:10" ht="15" customHeight="1">
      <c r="A65" s="35"/>
      <c r="B65" s="311" t="s">
        <v>214</v>
      </c>
      <c r="C65" s="24"/>
      <c r="D65" s="24" t="s">
        <v>7</v>
      </c>
      <c r="E65" s="23" t="s">
        <v>215</v>
      </c>
      <c r="F65" s="23"/>
      <c r="G65" s="24"/>
      <c r="H65" s="57">
        <f t="shared" si="5"/>
        <v>100</v>
      </c>
      <c r="I65" s="57">
        <f t="shared" si="5"/>
        <v>100</v>
      </c>
      <c r="J65" s="57">
        <f t="shared" si="5"/>
        <v>100</v>
      </c>
    </row>
    <row r="66" spans="1:10" ht="45" customHeight="1">
      <c r="A66" s="191"/>
      <c r="B66" s="316" t="s">
        <v>356</v>
      </c>
      <c r="C66" s="201"/>
      <c r="D66" s="201" t="s">
        <v>7</v>
      </c>
      <c r="E66" s="201" t="s">
        <v>215</v>
      </c>
      <c r="F66" s="201" t="s">
        <v>199</v>
      </c>
      <c r="G66" s="192"/>
      <c r="H66" s="194">
        <f t="shared" si="5"/>
        <v>100</v>
      </c>
      <c r="I66" s="194">
        <f t="shared" si="5"/>
        <v>100</v>
      </c>
      <c r="J66" s="194">
        <f t="shared" si="5"/>
        <v>100</v>
      </c>
    </row>
    <row r="67" spans="1:10" ht="15" customHeight="1">
      <c r="A67" s="25"/>
      <c r="B67" s="275" t="s">
        <v>151</v>
      </c>
      <c r="C67" s="36"/>
      <c r="D67" s="30" t="s">
        <v>7</v>
      </c>
      <c r="E67" s="30" t="s">
        <v>215</v>
      </c>
      <c r="F67" s="30" t="s">
        <v>200</v>
      </c>
      <c r="G67" s="26"/>
      <c r="H67" s="59">
        <f t="shared" si="5"/>
        <v>100</v>
      </c>
      <c r="I67" s="59">
        <f t="shared" si="5"/>
        <v>100</v>
      </c>
      <c r="J67" s="59">
        <f t="shared" si="5"/>
        <v>100</v>
      </c>
    </row>
    <row r="68" spans="1:10" ht="15" customHeight="1">
      <c r="A68" s="25"/>
      <c r="B68" s="275" t="s">
        <v>151</v>
      </c>
      <c r="C68" s="36"/>
      <c r="D68" s="30" t="s">
        <v>7</v>
      </c>
      <c r="E68" s="30" t="s">
        <v>215</v>
      </c>
      <c r="F68" s="30" t="s">
        <v>201</v>
      </c>
      <c r="G68" s="26"/>
      <c r="H68" s="59">
        <f t="shared" si="5"/>
        <v>100</v>
      </c>
      <c r="I68" s="59">
        <f t="shared" si="5"/>
        <v>100</v>
      </c>
      <c r="J68" s="59">
        <f t="shared" si="5"/>
        <v>100</v>
      </c>
    </row>
    <row r="69" spans="1:10" ht="45" customHeight="1">
      <c r="A69" s="247"/>
      <c r="B69" s="295" t="s">
        <v>210</v>
      </c>
      <c r="C69" s="249"/>
      <c r="D69" s="249" t="s">
        <v>7</v>
      </c>
      <c r="E69" s="249" t="s">
        <v>215</v>
      </c>
      <c r="F69" s="249" t="s">
        <v>211</v>
      </c>
      <c r="G69" s="249"/>
      <c r="H69" s="255">
        <f>H71</f>
        <v>100</v>
      </c>
      <c r="I69" s="255">
        <f>I71</f>
        <v>100</v>
      </c>
      <c r="J69" s="255">
        <f>J71</f>
        <v>100</v>
      </c>
    </row>
    <row r="70" spans="1:10" ht="15" customHeight="1">
      <c r="A70" s="28"/>
      <c r="B70" s="275" t="s">
        <v>81</v>
      </c>
      <c r="C70" s="30"/>
      <c r="D70" s="30" t="s">
        <v>7</v>
      </c>
      <c r="E70" s="30" t="s">
        <v>215</v>
      </c>
      <c r="F70" s="30" t="s">
        <v>211</v>
      </c>
      <c r="G70" s="30" t="s">
        <v>82</v>
      </c>
      <c r="H70" s="60">
        <f>H71</f>
        <v>100</v>
      </c>
      <c r="I70" s="60">
        <f>I71</f>
        <v>100</v>
      </c>
      <c r="J70" s="60">
        <f>J71</f>
        <v>100</v>
      </c>
    </row>
    <row r="71" spans="1:10" ht="15" customHeight="1">
      <c r="A71" s="28"/>
      <c r="B71" s="275" t="s">
        <v>212</v>
      </c>
      <c r="C71" s="30"/>
      <c r="D71" s="30" t="s">
        <v>7</v>
      </c>
      <c r="E71" s="30" t="s">
        <v>215</v>
      </c>
      <c r="F71" s="30" t="s">
        <v>211</v>
      </c>
      <c r="G71" s="30" t="s">
        <v>213</v>
      </c>
      <c r="H71" s="60">
        <v>100</v>
      </c>
      <c r="I71" s="60">
        <v>100</v>
      </c>
      <c r="J71" s="60">
        <v>100</v>
      </c>
    </row>
    <row r="72" spans="1:10" ht="15" customHeight="1">
      <c r="A72" s="35"/>
      <c r="B72" s="311" t="s">
        <v>130</v>
      </c>
      <c r="C72" s="24"/>
      <c r="D72" s="24" t="s">
        <v>7</v>
      </c>
      <c r="E72" s="37" t="s">
        <v>131</v>
      </c>
      <c r="F72" s="23"/>
      <c r="G72" s="24"/>
      <c r="H72" s="57">
        <f>H73+H83+H89+H98</f>
        <v>2238.074</v>
      </c>
      <c r="I72" s="57">
        <f>I73+I83+I89+I98</f>
        <v>1210</v>
      </c>
      <c r="J72" s="57">
        <f>J73+J83+J89+J98</f>
        <v>420</v>
      </c>
    </row>
    <row r="73" spans="1:10" ht="60" customHeight="1">
      <c r="A73" s="206"/>
      <c r="B73" s="313" t="s">
        <v>350</v>
      </c>
      <c r="C73" s="197"/>
      <c r="D73" s="203" t="s">
        <v>7</v>
      </c>
      <c r="E73" s="204" t="s">
        <v>131</v>
      </c>
      <c r="F73" s="204" t="s">
        <v>58</v>
      </c>
      <c r="G73" s="197"/>
      <c r="H73" s="198">
        <f>H74</f>
        <v>370</v>
      </c>
      <c r="I73" s="198">
        <f>I74</f>
        <v>370</v>
      </c>
      <c r="J73" s="198">
        <f>J74</f>
        <v>0</v>
      </c>
    </row>
    <row r="74" spans="1:10" ht="15" customHeight="1">
      <c r="A74" s="238"/>
      <c r="B74" s="317" t="s">
        <v>522</v>
      </c>
      <c r="C74" s="269"/>
      <c r="D74" s="146" t="s">
        <v>7</v>
      </c>
      <c r="E74" s="146" t="s">
        <v>131</v>
      </c>
      <c r="F74" s="146" t="s">
        <v>629</v>
      </c>
      <c r="G74" s="145"/>
      <c r="H74" s="241">
        <f>H75+H79</f>
        <v>370</v>
      </c>
      <c r="I74" s="241">
        <f>I75+I79</f>
        <v>370</v>
      </c>
      <c r="J74" s="241">
        <f>J75+J79</f>
        <v>0</v>
      </c>
    </row>
    <row r="75" spans="1:10" ht="30" customHeight="1">
      <c r="A75" s="228"/>
      <c r="B75" s="314" t="s">
        <v>637</v>
      </c>
      <c r="C75" s="225"/>
      <c r="D75" s="229" t="s">
        <v>7</v>
      </c>
      <c r="E75" s="229" t="s">
        <v>131</v>
      </c>
      <c r="F75" s="229" t="s">
        <v>638</v>
      </c>
      <c r="G75" s="226"/>
      <c r="H75" s="227">
        <f>H76</f>
        <v>20</v>
      </c>
      <c r="I75" s="227">
        <f aca="true" t="shared" si="6" ref="I75:J77">I76</f>
        <v>20</v>
      </c>
      <c r="J75" s="227">
        <f t="shared" si="6"/>
        <v>0</v>
      </c>
    </row>
    <row r="76" spans="1:10" ht="15" customHeight="1">
      <c r="A76" s="257"/>
      <c r="B76" s="295" t="s">
        <v>134</v>
      </c>
      <c r="C76" s="253"/>
      <c r="D76" s="249" t="s">
        <v>7</v>
      </c>
      <c r="E76" s="249" t="s">
        <v>131</v>
      </c>
      <c r="F76" s="249" t="s">
        <v>639</v>
      </c>
      <c r="G76" s="250"/>
      <c r="H76" s="251">
        <f>H77</f>
        <v>20</v>
      </c>
      <c r="I76" s="251">
        <f t="shared" si="6"/>
        <v>20</v>
      </c>
      <c r="J76" s="251">
        <f t="shared" si="6"/>
        <v>0</v>
      </c>
    </row>
    <row r="77" spans="1:10" ht="30" customHeight="1">
      <c r="A77" s="154"/>
      <c r="B77" s="280" t="s">
        <v>53</v>
      </c>
      <c r="C77" s="151"/>
      <c r="D77" s="30" t="s">
        <v>7</v>
      </c>
      <c r="E77" s="30" t="s">
        <v>131</v>
      </c>
      <c r="F77" s="130" t="s">
        <v>639</v>
      </c>
      <c r="G77" s="152">
        <v>200</v>
      </c>
      <c r="H77" s="153">
        <f>H78</f>
        <v>20</v>
      </c>
      <c r="I77" s="153">
        <f t="shared" si="6"/>
        <v>20</v>
      </c>
      <c r="J77" s="153">
        <f t="shared" si="6"/>
        <v>0</v>
      </c>
    </row>
    <row r="78" spans="1:10" ht="30" customHeight="1">
      <c r="A78" s="154"/>
      <c r="B78" s="275" t="s">
        <v>54</v>
      </c>
      <c r="C78" s="151"/>
      <c r="D78" s="30" t="s">
        <v>7</v>
      </c>
      <c r="E78" s="30" t="s">
        <v>131</v>
      </c>
      <c r="F78" s="130" t="s">
        <v>639</v>
      </c>
      <c r="G78" s="152">
        <v>240</v>
      </c>
      <c r="H78" s="153">
        <v>20</v>
      </c>
      <c r="I78" s="153">
        <v>20</v>
      </c>
      <c r="J78" s="153">
        <v>0</v>
      </c>
    </row>
    <row r="79" spans="1:10" ht="30" customHeight="1">
      <c r="A79" s="228"/>
      <c r="B79" s="314" t="s">
        <v>640</v>
      </c>
      <c r="C79" s="225"/>
      <c r="D79" s="229" t="s">
        <v>7</v>
      </c>
      <c r="E79" s="229" t="s">
        <v>131</v>
      </c>
      <c r="F79" s="229" t="s">
        <v>641</v>
      </c>
      <c r="G79" s="226"/>
      <c r="H79" s="227">
        <f>H80</f>
        <v>350</v>
      </c>
      <c r="I79" s="227">
        <f aca="true" t="shared" si="7" ref="I79:J81">I80</f>
        <v>350</v>
      </c>
      <c r="J79" s="227">
        <f t="shared" si="7"/>
        <v>0</v>
      </c>
    </row>
    <row r="80" spans="1:10" ht="45" customHeight="1">
      <c r="A80" s="257"/>
      <c r="B80" s="295" t="s">
        <v>129</v>
      </c>
      <c r="C80" s="253"/>
      <c r="D80" s="249" t="s">
        <v>7</v>
      </c>
      <c r="E80" s="249" t="s">
        <v>131</v>
      </c>
      <c r="F80" s="249" t="s">
        <v>642</v>
      </c>
      <c r="G80" s="250"/>
      <c r="H80" s="251">
        <f>H81</f>
        <v>350</v>
      </c>
      <c r="I80" s="251">
        <f t="shared" si="7"/>
        <v>350</v>
      </c>
      <c r="J80" s="251">
        <f t="shared" si="7"/>
        <v>0</v>
      </c>
    </row>
    <row r="81" spans="1:10" ht="30" customHeight="1">
      <c r="A81" s="154"/>
      <c r="B81" s="280" t="s">
        <v>53</v>
      </c>
      <c r="C81" s="151"/>
      <c r="D81" s="30" t="s">
        <v>7</v>
      </c>
      <c r="E81" s="30" t="s">
        <v>131</v>
      </c>
      <c r="F81" s="130" t="s">
        <v>642</v>
      </c>
      <c r="G81" s="152">
        <v>200</v>
      </c>
      <c r="H81" s="153">
        <f>H82</f>
        <v>350</v>
      </c>
      <c r="I81" s="153">
        <f t="shared" si="7"/>
        <v>350</v>
      </c>
      <c r="J81" s="153">
        <f t="shared" si="7"/>
        <v>0</v>
      </c>
    </row>
    <row r="82" spans="1:10" ht="30" customHeight="1">
      <c r="A82" s="154"/>
      <c r="B82" s="275" t="s">
        <v>54</v>
      </c>
      <c r="C82" s="151"/>
      <c r="D82" s="30" t="s">
        <v>7</v>
      </c>
      <c r="E82" s="30" t="s">
        <v>131</v>
      </c>
      <c r="F82" s="130" t="s">
        <v>642</v>
      </c>
      <c r="G82" s="152">
        <v>240</v>
      </c>
      <c r="H82" s="153">
        <v>350</v>
      </c>
      <c r="I82" s="153">
        <v>350</v>
      </c>
      <c r="J82" s="153">
        <v>0</v>
      </c>
    </row>
    <row r="83" spans="1:10" ht="60" customHeight="1">
      <c r="A83" s="202"/>
      <c r="B83" s="318" t="s">
        <v>338</v>
      </c>
      <c r="C83" s="203"/>
      <c r="D83" s="203" t="s">
        <v>7</v>
      </c>
      <c r="E83" s="204" t="s">
        <v>131</v>
      </c>
      <c r="F83" s="203" t="s">
        <v>128</v>
      </c>
      <c r="G83" s="197"/>
      <c r="H83" s="198">
        <f aca="true" t="shared" si="8" ref="H83:J85">H84</f>
        <v>1330</v>
      </c>
      <c r="I83" s="198">
        <f t="shared" si="8"/>
        <v>420</v>
      </c>
      <c r="J83" s="198">
        <f t="shared" si="8"/>
        <v>0</v>
      </c>
    </row>
    <row r="84" spans="1:10" ht="15" customHeight="1">
      <c r="A84" s="238"/>
      <c r="B84" s="317" t="s">
        <v>522</v>
      </c>
      <c r="C84" s="146"/>
      <c r="D84" s="146" t="s">
        <v>7</v>
      </c>
      <c r="E84" s="146" t="s">
        <v>131</v>
      </c>
      <c r="F84" s="239" t="s">
        <v>576</v>
      </c>
      <c r="G84" s="240"/>
      <c r="H84" s="241">
        <f t="shared" si="8"/>
        <v>1330</v>
      </c>
      <c r="I84" s="241">
        <f t="shared" si="8"/>
        <v>420</v>
      </c>
      <c r="J84" s="241">
        <f t="shared" si="8"/>
        <v>0</v>
      </c>
    </row>
    <row r="85" spans="1:10" ht="45" customHeight="1">
      <c r="A85" s="228"/>
      <c r="B85" s="314" t="s">
        <v>577</v>
      </c>
      <c r="C85" s="229"/>
      <c r="D85" s="229" t="s">
        <v>7</v>
      </c>
      <c r="E85" s="229" t="s">
        <v>131</v>
      </c>
      <c r="F85" s="230" t="s">
        <v>578</v>
      </c>
      <c r="G85" s="231"/>
      <c r="H85" s="227">
        <f t="shared" si="8"/>
        <v>1330</v>
      </c>
      <c r="I85" s="227">
        <f t="shared" si="8"/>
        <v>420</v>
      </c>
      <c r="J85" s="227">
        <f t="shared" si="8"/>
        <v>0</v>
      </c>
    </row>
    <row r="86" spans="1:10" ht="45" customHeight="1">
      <c r="A86" s="257"/>
      <c r="B86" s="299" t="s">
        <v>129</v>
      </c>
      <c r="C86" s="249"/>
      <c r="D86" s="249" t="s">
        <v>7</v>
      </c>
      <c r="E86" s="249" t="s">
        <v>131</v>
      </c>
      <c r="F86" s="258" t="s">
        <v>579</v>
      </c>
      <c r="G86" s="253"/>
      <c r="H86" s="251">
        <f>H88</f>
        <v>1330</v>
      </c>
      <c r="I86" s="251">
        <f>I88</f>
        <v>420</v>
      </c>
      <c r="J86" s="251">
        <f>J88</f>
        <v>0</v>
      </c>
    </row>
    <row r="87" spans="1:10" ht="30" customHeight="1">
      <c r="A87" s="38"/>
      <c r="B87" s="280" t="s">
        <v>53</v>
      </c>
      <c r="C87" s="30"/>
      <c r="D87" s="30" t="s">
        <v>7</v>
      </c>
      <c r="E87" s="30" t="s">
        <v>131</v>
      </c>
      <c r="F87" s="34" t="s">
        <v>579</v>
      </c>
      <c r="G87" s="31">
        <v>200</v>
      </c>
      <c r="H87" s="59">
        <f>H88</f>
        <v>1330</v>
      </c>
      <c r="I87" s="59">
        <f>I88</f>
        <v>420</v>
      </c>
      <c r="J87" s="59">
        <f>J88</f>
        <v>0</v>
      </c>
    </row>
    <row r="88" spans="1:10" ht="30" customHeight="1">
      <c r="A88" s="38"/>
      <c r="B88" s="275" t="s">
        <v>54</v>
      </c>
      <c r="C88" s="30"/>
      <c r="D88" s="30" t="s">
        <v>7</v>
      </c>
      <c r="E88" s="30" t="s">
        <v>131</v>
      </c>
      <c r="F88" s="34" t="s">
        <v>579</v>
      </c>
      <c r="G88" s="30" t="s">
        <v>55</v>
      </c>
      <c r="H88" s="59">
        <f>1060+250+20</f>
        <v>1330</v>
      </c>
      <c r="I88" s="59">
        <f>300+100+20</f>
        <v>420</v>
      </c>
      <c r="J88" s="59">
        <v>0</v>
      </c>
    </row>
    <row r="89" spans="1:10" ht="30" customHeight="1">
      <c r="A89" s="191"/>
      <c r="B89" s="312" t="s">
        <v>185</v>
      </c>
      <c r="C89" s="192"/>
      <c r="D89" s="192" t="s">
        <v>7</v>
      </c>
      <c r="E89" s="192" t="s">
        <v>131</v>
      </c>
      <c r="F89" s="193" t="s">
        <v>186</v>
      </c>
      <c r="G89" s="192"/>
      <c r="H89" s="194">
        <f aca="true" t="shared" si="9" ref="H89:J91">H90</f>
        <v>538.074</v>
      </c>
      <c r="I89" s="194">
        <f t="shared" si="9"/>
        <v>420</v>
      </c>
      <c r="J89" s="194">
        <f t="shared" si="9"/>
        <v>420</v>
      </c>
    </row>
    <row r="90" spans="1:10" ht="15" customHeight="1">
      <c r="A90" s="25"/>
      <c r="B90" s="275" t="s">
        <v>151</v>
      </c>
      <c r="C90" s="26"/>
      <c r="D90" s="30" t="s">
        <v>7</v>
      </c>
      <c r="E90" s="30" t="s">
        <v>131</v>
      </c>
      <c r="F90" s="31" t="s">
        <v>187</v>
      </c>
      <c r="G90" s="26"/>
      <c r="H90" s="59">
        <f t="shared" si="9"/>
        <v>538.074</v>
      </c>
      <c r="I90" s="59">
        <f t="shared" si="9"/>
        <v>420</v>
      </c>
      <c r="J90" s="59">
        <f t="shared" si="9"/>
        <v>420</v>
      </c>
    </row>
    <row r="91" spans="1:10" ht="15" customHeight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188</v>
      </c>
      <c r="G91" s="26"/>
      <c r="H91" s="59">
        <f t="shared" si="9"/>
        <v>538.074</v>
      </c>
      <c r="I91" s="59">
        <f t="shared" si="9"/>
        <v>420</v>
      </c>
      <c r="J91" s="59">
        <f t="shared" si="9"/>
        <v>420</v>
      </c>
    </row>
    <row r="92" spans="1:10" ht="15" customHeight="1">
      <c r="A92" s="247"/>
      <c r="B92" s="295" t="s">
        <v>189</v>
      </c>
      <c r="C92" s="249"/>
      <c r="D92" s="249" t="s">
        <v>7</v>
      </c>
      <c r="E92" s="249" t="s">
        <v>131</v>
      </c>
      <c r="F92" s="249" t="s">
        <v>190</v>
      </c>
      <c r="G92" s="249"/>
      <c r="H92" s="255">
        <f>H94+H97+H96</f>
        <v>538.074</v>
      </c>
      <c r="I92" s="255">
        <f>I94+I97+I96</f>
        <v>420</v>
      </c>
      <c r="J92" s="255">
        <f>J94+J97+J96</f>
        <v>420</v>
      </c>
    </row>
    <row r="93" spans="1:10" ht="30" customHeight="1">
      <c r="A93" s="28"/>
      <c r="B93" s="275" t="s">
        <v>53</v>
      </c>
      <c r="C93" s="30"/>
      <c r="D93" s="30" t="s">
        <v>7</v>
      </c>
      <c r="E93" s="30" t="s">
        <v>131</v>
      </c>
      <c r="F93" s="30" t="s">
        <v>190</v>
      </c>
      <c r="G93" s="30" t="s">
        <v>67</v>
      </c>
      <c r="H93" s="60">
        <f>H94</f>
        <v>229.6</v>
      </c>
      <c r="I93" s="60">
        <f>I94</f>
        <v>120</v>
      </c>
      <c r="J93" s="60">
        <f>J94</f>
        <v>120</v>
      </c>
    </row>
    <row r="94" spans="1:10" ht="30" customHeight="1">
      <c r="A94" s="28"/>
      <c r="B94" s="275" t="s">
        <v>54</v>
      </c>
      <c r="C94" s="30"/>
      <c r="D94" s="30" t="s">
        <v>7</v>
      </c>
      <c r="E94" s="30" t="s">
        <v>131</v>
      </c>
      <c r="F94" s="30" t="s">
        <v>190</v>
      </c>
      <c r="G94" s="30" t="s">
        <v>55</v>
      </c>
      <c r="H94" s="60">
        <f>(21+5+20+25+11+2+2)+(95+5)+20+23.6</f>
        <v>229.6</v>
      </c>
      <c r="I94" s="60">
        <f>(95+5)+20</f>
        <v>120</v>
      </c>
      <c r="J94" s="60">
        <f>(95+5)+20</f>
        <v>120</v>
      </c>
    </row>
    <row r="95" spans="1:10" ht="15" customHeight="1">
      <c r="A95" s="28"/>
      <c r="B95" s="275" t="s">
        <v>81</v>
      </c>
      <c r="C95" s="30"/>
      <c r="D95" s="30" t="s">
        <v>7</v>
      </c>
      <c r="E95" s="30" t="s">
        <v>131</v>
      </c>
      <c r="F95" s="30" t="s">
        <v>190</v>
      </c>
      <c r="G95" s="30" t="s">
        <v>82</v>
      </c>
      <c r="H95" s="60">
        <f>H96+H97</f>
        <v>308.474</v>
      </c>
      <c r="I95" s="60">
        <f>I96+I97</f>
        <v>300</v>
      </c>
      <c r="J95" s="60">
        <f>J96+J97</f>
        <v>300</v>
      </c>
    </row>
    <row r="96" spans="1:10" ht="15" customHeight="1">
      <c r="A96" s="28"/>
      <c r="B96" s="275" t="s">
        <v>191</v>
      </c>
      <c r="C96" s="30"/>
      <c r="D96" s="30" t="s">
        <v>7</v>
      </c>
      <c r="E96" s="30" t="s">
        <v>131</v>
      </c>
      <c r="F96" s="30" t="s">
        <v>190</v>
      </c>
      <c r="G96" s="30" t="s">
        <v>192</v>
      </c>
      <c r="H96" s="60">
        <v>1</v>
      </c>
      <c r="I96" s="60">
        <v>0</v>
      </c>
      <c r="J96" s="60">
        <v>0</v>
      </c>
    </row>
    <row r="97" spans="1:10" ht="15" customHeight="1">
      <c r="A97" s="28"/>
      <c r="B97" s="275" t="s">
        <v>83</v>
      </c>
      <c r="C97" s="30"/>
      <c r="D97" s="30" t="s">
        <v>7</v>
      </c>
      <c r="E97" s="30" t="s">
        <v>131</v>
      </c>
      <c r="F97" s="30" t="s">
        <v>190</v>
      </c>
      <c r="G97" s="30" t="s">
        <v>84</v>
      </c>
      <c r="H97" s="60">
        <f>(32.074+300)-24.6</f>
        <v>307.474</v>
      </c>
      <c r="I97" s="60">
        <v>300</v>
      </c>
      <c r="J97" s="60">
        <v>300</v>
      </c>
    </row>
    <row r="98" spans="1:10" ht="45" customHeight="1" hidden="1">
      <c r="A98" s="191"/>
      <c r="B98" s="312" t="s">
        <v>356</v>
      </c>
      <c r="C98" s="192"/>
      <c r="D98" s="192" t="s">
        <v>7</v>
      </c>
      <c r="E98" s="192" t="s">
        <v>131</v>
      </c>
      <c r="F98" s="193" t="s">
        <v>199</v>
      </c>
      <c r="G98" s="192"/>
      <c r="H98" s="194">
        <f aca="true" t="shared" si="10" ref="H98:J99">H99</f>
        <v>0</v>
      </c>
      <c r="I98" s="194">
        <f t="shared" si="10"/>
        <v>0</v>
      </c>
      <c r="J98" s="194">
        <f t="shared" si="10"/>
        <v>0</v>
      </c>
    </row>
    <row r="99" spans="1:10" ht="15" customHeight="1" hidden="1">
      <c r="A99" s="25"/>
      <c r="B99" s="275" t="s">
        <v>151</v>
      </c>
      <c r="C99" s="26"/>
      <c r="D99" s="30" t="s">
        <v>7</v>
      </c>
      <c r="E99" s="30" t="s">
        <v>131</v>
      </c>
      <c r="F99" s="31" t="s">
        <v>200</v>
      </c>
      <c r="G99" s="26"/>
      <c r="H99" s="59">
        <f t="shared" si="10"/>
        <v>0</v>
      </c>
      <c r="I99" s="59">
        <f t="shared" si="10"/>
        <v>0</v>
      </c>
      <c r="J99" s="59">
        <f t="shared" si="10"/>
        <v>0</v>
      </c>
    </row>
    <row r="100" spans="1:10" ht="15" customHeight="1" hidden="1">
      <c r="A100" s="25"/>
      <c r="B100" s="275" t="s">
        <v>151</v>
      </c>
      <c r="C100" s="26"/>
      <c r="D100" s="30" t="s">
        <v>7</v>
      </c>
      <c r="E100" s="30" t="s">
        <v>131</v>
      </c>
      <c r="F100" s="31" t="s">
        <v>201</v>
      </c>
      <c r="G100" s="26"/>
      <c r="H100" s="59">
        <f>H101+H104</f>
        <v>0</v>
      </c>
      <c r="I100" s="59">
        <f>I101+I104</f>
        <v>0</v>
      </c>
      <c r="J100" s="59">
        <f>J101+J104</f>
        <v>0</v>
      </c>
    </row>
    <row r="101" spans="1:10" ht="30" customHeight="1" hidden="1">
      <c r="A101" s="247"/>
      <c r="B101" s="295" t="s">
        <v>475</v>
      </c>
      <c r="C101" s="249"/>
      <c r="D101" s="249" t="s">
        <v>7</v>
      </c>
      <c r="E101" s="249" t="s">
        <v>131</v>
      </c>
      <c r="F101" s="249" t="s">
        <v>476</v>
      </c>
      <c r="G101" s="249"/>
      <c r="H101" s="255">
        <f aca="true" t="shared" si="11" ref="H101:J102">H102</f>
        <v>0</v>
      </c>
      <c r="I101" s="255">
        <f t="shared" si="11"/>
        <v>0</v>
      </c>
      <c r="J101" s="255">
        <f t="shared" si="11"/>
        <v>0</v>
      </c>
    </row>
    <row r="102" spans="1:10" ht="60" customHeight="1" hidden="1">
      <c r="A102" s="28"/>
      <c r="B102" s="275" t="s">
        <v>76</v>
      </c>
      <c r="C102" s="30"/>
      <c r="D102" s="30" t="s">
        <v>7</v>
      </c>
      <c r="E102" s="30" t="s">
        <v>131</v>
      </c>
      <c r="F102" s="30" t="s">
        <v>476</v>
      </c>
      <c r="G102" s="30" t="s">
        <v>77</v>
      </c>
      <c r="H102" s="60">
        <f t="shared" si="11"/>
        <v>0</v>
      </c>
      <c r="I102" s="60">
        <f t="shared" si="11"/>
        <v>0</v>
      </c>
      <c r="J102" s="60">
        <f t="shared" si="11"/>
        <v>0</v>
      </c>
    </row>
    <row r="103" spans="1:10" ht="30" customHeight="1" hidden="1">
      <c r="A103" s="28"/>
      <c r="B103" s="275" t="s">
        <v>155</v>
      </c>
      <c r="C103" s="30"/>
      <c r="D103" s="30" t="s">
        <v>7</v>
      </c>
      <c r="E103" s="30" t="s">
        <v>131</v>
      </c>
      <c r="F103" s="30" t="s">
        <v>476</v>
      </c>
      <c r="G103" s="30" t="s">
        <v>156</v>
      </c>
      <c r="H103" s="60">
        <v>0</v>
      </c>
      <c r="I103" s="60">
        <v>0</v>
      </c>
      <c r="J103" s="60">
        <v>0</v>
      </c>
    </row>
    <row r="104" spans="1:10" ht="60" customHeight="1" hidden="1">
      <c r="A104" s="247"/>
      <c r="B104" s="295" t="s">
        <v>410</v>
      </c>
      <c r="C104" s="249"/>
      <c r="D104" s="249" t="s">
        <v>7</v>
      </c>
      <c r="E104" s="249" t="s">
        <v>131</v>
      </c>
      <c r="F104" s="249" t="s">
        <v>409</v>
      </c>
      <c r="G104" s="249"/>
      <c r="H104" s="255">
        <f aca="true" t="shared" si="12" ref="H104:J105">H105</f>
        <v>0</v>
      </c>
      <c r="I104" s="255">
        <f t="shared" si="12"/>
        <v>0</v>
      </c>
      <c r="J104" s="255">
        <f t="shared" si="12"/>
        <v>0</v>
      </c>
    </row>
    <row r="105" spans="1:10" ht="60" customHeight="1" hidden="1">
      <c r="A105" s="28"/>
      <c r="B105" s="275" t="s">
        <v>76</v>
      </c>
      <c r="C105" s="30"/>
      <c r="D105" s="30" t="s">
        <v>7</v>
      </c>
      <c r="E105" s="30" t="s">
        <v>131</v>
      </c>
      <c r="F105" s="30" t="s">
        <v>409</v>
      </c>
      <c r="G105" s="30" t="s">
        <v>77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30" customHeight="1" hidden="1">
      <c r="A106" s="28"/>
      <c r="B106" s="275" t="s">
        <v>155</v>
      </c>
      <c r="C106" s="30"/>
      <c r="D106" s="30" t="s">
        <v>7</v>
      </c>
      <c r="E106" s="30" t="s">
        <v>131</v>
      </c>
      <c r="F106" s="30" t="s">
        <v>409</v>
      </c>
      <c r="G106" s="30" t="s">
        <v>156</v>
      </c>
      <c r="H106" s="60">
        <v>0</v>
      </c>
      <c r="I106" s="60">
        <v>0</v>
      </c>
      <c r="J106" s="60">
        <v>0</v>
      </c>
    </row>
    <row r="107" spans="1:10" s="2" customFormat="1" ht="15" customHeight="1">
      <c r="A107" s="19" t="s">
        <v>393</v>
      </c>
      <c r="B107" s="319" t="s">
        <v>10</v>
      </c>
      <c r="C107" s="41"/>
      <c r="D107" s="41" t="s">
        <v>11</v>
      </c>
      <c r="E107" s="41"/>
      <c r="F107" s="41"/>
      <c r="G107" s="41"/>
      <c r="H107" s="64">
        <f aca="true" t="shared" si="13" ref="H107:J111">H108</f>
        <v>579.1999999999999</v>
      </c>
      <c r="I107" s="64">
        <f t="shared" si="13"/>
        <v>599.0999999999999</v>
      </c>
      <c r="J107" s="64">
        <f t="shared" si="13"/>
        <v>619.8</v>
      </c>
    </row>
    <row r="108" spans="1:10" ht="15" customHeight="1">
      <c r="A108" s="22"/>
      <c r="B108" s="311" t="s">
        <v>234</v>
      </c>
      <c r="C108" s="23"/>
      <c r="D108" s="23" t="s">
        <v>11</v>
      </c>
      <c r="E108" s="23" t="s">
        <v>235</v>
      </c>
      <c r="F108" s="23"/>
      <c r="G108" s="23"/>
      <c r="H108" s="57">
        <f t="shared" si="13"/>
        <v>579.1999999999999</v>
      </c>
      <c r="I108" s="57">
        <f t="shared" si="13"/>
        <v>599.0999999999999</v>
      </c>
      <c r="J108" s="57">
        <f t="shared" si="13"/>
        <v>619.8</v>
      </c>
    </row>
    <row r="109" spans="1:10" ht="45" customHeight="1">
      <c r="A109" s="199"/>
      <c r="B109" s="316" t="s">
        <v>356</v>
      </c>
      <c r="C109" s="201"/>
      <c r="D109" s="201" t="s">
        <v>11</v>
      </c>
      <c r="E109" s="192" t="s">
        <v>235</v>
      </c>
      <c r="F109" s="201" t="s">
        <v>199</v>
      </c>
      <c r="G109" s="192"/>
      <c r="H109" s="194">
        <f t="shared" si="13"/>
        <v>579.1999999999999</v>
      </c>
      <c r="I109" s="194">
        <f t="shared" si="13"/>
        <v>599.0999999999999</v>
      </c>
      <c r="J109" s="194">
        <f t="shared" si="13"/>
        <v>619.8</v>
      </c>
    </row>
    <row r="110" spans="1:10" ht="15" customHeight="1">
      <c r="A110" s="42"/>
      <c r="B110" s="275" t="s">
        <v>151</v>
      </c>
      <c r="C110" s="36"/>
      <c r="D110" s="30" t="s">
        <v>11</v>
      </c>
      <c r="E110" s="30" t="s">
        <v>235</v>
      </c>
      <c r="F110" s="30" t="s">
        <v>200</v>
      </c>
      <c r="G110" s="30"/>
      <c r="H110" s="59">
        <f t="shared" si="13"/>
        <v>579.1999999999999</v>
      </c>
      <c r="I110" s="59">
        <f t="shared" si="13"/>
        <v>599.0999999999999</v>
      </c>
      <c r="J110" s="59">
        <f t="shared" si="13"/>
        <v>619.8</v>
      </c>
    </row>
    <row r="111" spans="1:10" ht="15" customHeight="1">
      <c r="A111" s="42"/>
      <c r="B111" s="275" t="s">
        <v>151</v>
      </c>
      <c r="C111" s="36"/>
      <c r="D111" s="30" t="s">
        <v>11</v>
      </c>
      <c r="E111" s="30" t="s">
        <v>235</v>
      </c>
      <c r="F111" s="30" t="s">
        <v>201</v>
      </c>
      <c r="G111" s="30"/>
      <c r="H111" s="59">
        <f t="shared" si="13"/>
        <v>579.1999999999999</v>
      </c>
      <c r="I111" s="59">
        <f t="shared" si="13"/>
        <v>599.0999999999999</v>
      </c>
      <c r="J111" s="59">
        <f t="shared" si="13"/>
        <v>619.8</v>
      </c>
    </row>
    <row r="112" spans="1:10" ht="45" customHeight="1">
      <c r="A112" s="247"/>
      <c r="B112" s="295" t="s">
        <v>232</v>
      </c>
      <c r="C112" s="249"/>
      <c r="D112" s="249" t="s">
        <v>11</v>
      </c>
      <c r="E112" s="249" t="s">
        <v>235</v>
      </c>
      <c r="F112" s="249" t="s">
        <v>233</v>
      </c>
      <c r="G112" s="249"/>
      <c r="H112" s="251">
        <f>H113+H115</f>
        <v>579.1999999999999</v>
      </c>
      <c r="I112" s="251">
        <f>I113+I115</f>
        <v>599.0999999999999</v>
      </c>
      <c r="J112" s="251">
        <f>J113+J115</f>
        <v>619.8</v>
      </c>
    </row>
    <row r="113" spans="1:10" ht="60" customHeight="1">
      <c r="A113" s="28"/>
      <c r="B113" s="275" t="s">
        <v>76</v>
      </c>
      <c r="C113" s="30"/>
      <c r="D113" s="30" t="s">
        <v>11</v>
      </c>
      <c r="E113" s="30" t="s">
        <v>235</v>
      </c>
      <c r="F113" s="30" t="s">
        <v>233</v>
      </c>
      <c r="G113" s="30" t="s">
        <v>77</v>
      </c>
      <c r="H113" s="59">
        <f>H114</f>
        <v>569.641</v>
      </c>
      <c r="I113" s="59">
        <f>I114</f>
        <v>592.194</v>
      </c>
      <c r="J113" s="59">
        <f>J114</f>
        <v>615.656</v>
      </c>
    </row>
    <row r="114" spans="1:10" ht="30" customHeight="1">
      <c r="A114" s="28"/>
      <c r="B114" s="275" t="s">
        <v>155</v>
      </c>
      <c r="C114" s="30"/>
      <c r="D114" s="30" t="s">
        <v>11</v>
      </c>
      <c r="E114" s="30" t="s">
        <v>235</v>
      </c>
      <c r="F114" s="30" t="s">
        <v>233</v>
      </c>
      <c r="G114" s="30" t="s">
        <v>156</v>
      </c>
      <c r="H114" s="342">
        <f>432.904+130.737+6</f>
        <v>569.641</v>
      </c>
      <c r="I114" s="342">
        <f>450.226+135.968+6</f>
        <v>592.194</v>
      </c>
      <c r="J114" s="343">
        <f>468.246+141.41+6</f>
        <v>615.656</v>
      </c>
    </row>
    <row r="115" spans="1:10" ht="30" customHeight="1">
      <c r="A115" s="28"/>
      <c r="B115" s="275" t="s">
        <v>53</v>
      </c>
      <c r="C115" s="30"/>
      <c r="D115" s="30" t="s">
        <v>11</v>
      </c>
      <c r="E115" s="30" t="s">
        <v>235</v>
      </c>
      <c r="F115" s="30" t="s">
        <v>233</v>
      </c>
      <c r="G115" s="30" t="s">
        <v>67</v>
      </c>
      <c r="H115" s="59">
        <f>H116</f>
        <v>9.559000000000001</v>
      </c>
      <c r="I115" s="59">
        <f>I116</f>
        <v>6.906000000000001</v>
      </c>
      <c r="J115" s="59">
        <f>J116</f>
        <v>4.144</v>
      </c>
    </row>
    <row r="116" spans="1:10" ht="30" customHeight="1">
      <c r="A116" s="28"/>
      <c r="B116" s="275" t="s">
        <v>54</v>
      </c>
      <c r="C116" s="30"/>
      <c r="D116" s="30" t="s">
        <v>11</v>
      </c>
      <c r="E116" s="30" t="s">
        <v>235</v>
      </c>
      <c r="F116" s="30" t="s">
        <v>233</v>
      </c>
      <c r="G116" s="30" t="s">
        <v>55</v>
      </c>
      <c r="H116" s="342">
        <f>25.059-15.5</f>
        <v>9.559000000000001</v>
      </c>
      <c r="I116" s="342">
        <f>2.506+4.4</f>
        <v>6.906000000000001</v>
      </c>
      <c r="J116" s="342">
        <v>4.144</v>
      </c>
    </row>
    <row r="117" spans="1:10" s="2" customFormat="1" ht="30" customHeight="1">
      <c r="A117" s="19" t="s">
        <v>394</v>
      </c>
      <c r="B117" s="310" t="s">
        <v>12</v>
      </c>
      <c r="C117" s="41"/>
      <c r="D117" s="41" t="s">
        <v>13</v>
      </c>
      <c r="E117" s="41"/>
      <c r="F117" s="41"/>
      <c r="G117" s="41"/>
      <c r="H117" s="64">
        <f>H118+H125+H136</f>
        <v>1717.04</v>
      </c>
      <c r="I117" s="64">
        <f>I118+I125+I136</f>
        <v>1317.04</v>
      </c>
      <c r="J117" s="64">
        <f>J118+J125+J136</f>
        <v>7.04</v>
      </c>
    </row>
    <row r="118" spans="1:10" s="2" customFormat="1" ht="15" customHeight="1" hidden="1">
      <c r="A118" s="22"/>
      <c r="B118" s="311" t="s">
        <v>450</v>
      </c>
      <c r="C118" s="23"/>
      <c r="D118" s="23" t="s">
        <v>13</v>
      </c>
      <c r="E118" s="23" t="s">
        <v>93</v>
      </c>
      <c r="F118" s="23"/>
      <c r="G118" s="23"/>
      <c r="H118" s="57">
        <f aca="true" t="shared" si="14" ref="H118:J119">H119</f>
        <v>0</v>
      </c>
      <c r="I118" s="57">
        <f t="shared" si="14"/>
        <v>0</v>
      </c>
      <c r="J118" s="57">
        <f t="shared" si="14"/>
        <v>0</v>
      </c>
    </row>
    <row r="119" spans="1:10" s="2" customFormat="1" ht="45" customHeight="1" hidden="1">
      <c r="A119" s="195"/>
      <c r="B119" s="313" t="s">
        <v>355</v>
      </c>
      <c r="C119" s="204"/>
      <c r="D119" s="204" t="s">
        <v>13</v>
      </c>
      <c r="E119" s="204" t="s">
        <v>93</v>
      </c>
      <c r="F119" s="204" t="s">
        <v>86</v>
      </c>
      <c r="G119" s="204" t="s">
        <v>59</v>
      </c>
      <c r="H119" s="198">
        <f t="shared" si="14"/>
        <v>0</v>
      </c>
      <c r="I119" s="198">
        <f t="shared" si="14"/>
        <v>0</v>
      </c>
      <c r="J119" s="198">
        <f t="shared" si="14"/>
        <v>0</v>
      </c>
    </row>
    <row r="120" spans="1:10" s="2" customFormat="1" ht="75" customHeight="1" hidden="1">
      <c r="A120" s="242"/>
      <c r="B120" s="317" t="s">
        <v>87</v>
      </c>
      <c r="C120" s="146"/>
      <c r="D120" s="146" t="s">
        <v>13</v>
      </c>
      <c r="E120" s="146" t="s">
        <v>93</v>
      </c>
      <c r="F120" s="146" t="s">
        <v>88</v>
      </c>
      <c r="G120" s="243"/>
      <c r="H120" s="241">
        <f aca="true" t="shared" si="15" ref="H120:J121">H121</f>
        <v>0</v>
      </c>
      <c r="I120" s="241">
        <f t="shared" si="15"/>
        <v>0</v>
      </c>
      <c r="J120" s="241">
        <f t="shared" si="15"/>
        <v>0</v>
      </c>
    </row>
    <row r="121" spans="1:10" s="2" customFormat="1" ht="45" customHeight="1" hidden="1">
      <c r="A121" s="224"/>
      <c r="B121" s="314" t="s">
        <v>89</v>
      </c>
      <c r="C121" s="229"/>
      <c r="D121" s="229" t="s">
        <v>13</v>
      </c>
      <c r="E121" s="229" t="s">
        <v>93</v>
      </c>
      <c r="F121" s="229" t="s">
        <v>90</v>
      </c>
      <c r="G121" s="232"/>
      <c r="H121" s="227">
        <f t="shared" si="15"/>
        <v>0</v>
      </c>
      <c r="I121" s="227">
        <f t="shared" si="15"/>
        <v>0</v>
      </c>
      <c r="J121" s="227">
        <f t="shared" si="15"/>
        <v>0</v>
      </c>
    </row>
    <row r="122" spans="1:10" s="2" customFormat="1" ht="30" customHeight="1" hidden="1">
      <c r="A122" s="247"/>
      <c r="B122" s="295" t="s">
        <v>91</v>
      </c>
      <c r="C122" s="249"/>
      <c r="D122" s="249" t="s">
        <v>13</v>
      </c>
      <c r="E122" s="249" t="s">
        <v>93</v>
      </c>
      <c r="F122" s="249" t="s">
        <v>92</v>
      </c>
      <c r="G122" s="250"/>
      <c r="H122" s="255">
        <f>H124</f>
        <v>0</v>
      </c>
      <c r="I122" s="255">
        <f>I124</f>
        <v>0</v>
      </c>
      <c r="J122" s="255">
        <f>J124</f>
        <v>0</v>
      </c>
    </row>
    <row r="123" spans="1:10" s="2" customFormat="1" ht="30" customHeight="1" hidden="1">
      <c r="A123" s="28"/>
      <c r="B123" s="275" t="s">
        <v>53</v>
      </c>
      <c r="C123" s="30"/>
      <c r="D123" s="30" t="s">
        <v>13</v>
      </c>
      <c r="E123" s="30" t="s">
        <v>93</v>
      </c>
      <c r="F123" s="30" t="s">
        <v>92</v>
      </c>
      <c r="G123" s="31">
        <v>200</v>
      </c>
      <c r="H123" s="60">
        <f>H124</f>
        <v>0</v>
      </c>
      <c r="I123" s="60">
        <f>I124</f>
        <v>0</v>
      </c>
      <c r="J123" s="60">
        <f>J124</f>
        <v>0</v>
      </c>
    </row>
    <row r="124" spans="1:10" s="2" customFormat="1" ht="30" customHeight="1" hidden="1">
      <c r="A124" s="28"/>
      <c r="B124" s="275" t="s">
        <v>54</v>
      </c>
      <c r="C124" s="30"/>
      <c r="D124" s="30" t="s">
        <v>13</v>
      </c>
      <c r="E124" s="30" t="s">
        <v>93</v>
      </c>
      <c r="F124" s="30" t="s">
        <v>92</v>
      </c>
      <c r="G124" s="31">
        <v>240</v>
      </c>
      <c r="H124" s="60">
        <v>0</v>
      </c>
      <c r="I124" s="60">
        <v>0</v>
      </c>
      <c r="J124" s="60">
        <v>0</v>
      </c>
    </row>
    <row r="125" spans="1:10" ht="45" customHeight="1">
      <c r="A125" s="22"/>
      <c r="B125" s="311" t="s">
        <v>451</v>
      </c>
      <c r="C125" s="23"/>
      <c r="D125" s="23" t="s">
        <v>13</v>
      </c>
      <c r="E125" s="23" t="s">
        <v>452</v>
      </c>
      <c r="F125" s="23"/>
      <c r="G125" s="23"/>
      <c r="H125" s="57">
        <f aca="true" t="shared" si="16" ref="H125:J126">H126</f>
        <v>1010</v>
      </c>
      <c r="I125" s="57">
        <f t="shared" si="16"/>
        <v>610</v>
      </c>
      <c r="J125" s="57">
        <f t="shared" si="16"/>
        <v>0</v>
      </c>
    </row>
    <row r="126" spans="1:10" ht="45" customHeight="1">
      <c r="A126" s="195"/>
      <c r="B126" s="313" t="s">
        <v>355</v>
      </c>
      <c r="C126" s="204"/>
      <c r="D126" s="204" t="s">
        <v>13</v>
      </c>
      <c r="E126" s="204" t="s">
        <v>452</v>
      </c>
      <c r="F126" s="204" t="s">
        <v>86</v>
      </c>
      <c r="G126" s="204" t="s">
        <v>59</v>
      </c>
      <c r="H126" s="198">
        <f t="shared" si="16"/>
        <v>1010</v>
      </c>
      <c r="I126" s="198">
        <f t="shared" si="16"/>
        <v>610</v>
      </c>
      <c r="J126" s="198">
        <f t="shared" si="16"/>
        <v>0</v>
      </c>
    </row>
    <row r="127" spans="1:10" ht="15" customHeight="1">
      <c r="A127" s="242"/>
      <c r="B127" s="317" t="s">
        <v>522</v>
      </c>
      <c r="C127" s="146"/>
      <c r="D127" s="146" t="s">
        <v>13</v>
      </c>
      <c r="E127" s="146" t="s">
        <v>452</v>
      </c>
      <c r="F127" s="146" t="s">
        <v>535</v>
      </c>
      <c r="G127" s="243"/>
      <c r="H127" s="241">
        <f>H128+H132</f>
        <v>1010</v>
      </c>
      <c r="I127" s="241">
        <f>I128+I132</f>
        <v>610</v>
      </c>
      <c r="J127" s="241">
        <f>J128+J132</f>
        <v>0</v>
      </c>
    </row>
    <row r="128" spans="1:10" ht="45" customHeight="1">
      <c r="A128" s="224"/>
      <c r="B128" s="314" t="s">
        <v>536</v>
      </c>
      <c r="C128" s="229"/>
      <c r="D128" s="229" t="s">
        <v>13</v>
      </c>
      <c r="E128" s="229" t="s">
        <v>452</v>
      </c>
      <c r="F128" s="229" t="s">
        <v>537</v>
      </c>
      <c r="G128" s="232"/>
      <c r="H128" s="227">
        <f>H129</f>
        <v>200</v>
      </c>
      <c r="I128" s="227">
        <f>I129</f>
        <v>200</v>
      </c>
      <c r="J128" s="227">
        <f>J129</f>
        <v>0</v>
      </c>
    </row>
    <row r="129" spans="1:10" ht="30" customHeight="1">
      <c r="A129" s="247"/>
      <c r="B129" s="295" t="s">
        <v>91</v>
      </c>
      <c r="C129" s="249"/>
      <c r="D129" s="249" t="s">
        <v>13</v>
      </c>
      <c r="E129" s="249" t="s">
        <v>452</v>
      </c>
      <c r="F129" s="249" t="s">
        <v>538</v>
      </c>
      <c r="G129" s="250"/>
      <c r="H129" s="255">
        <f>H131</f>
        <v>200</v>
      </c>
      <c r="I129" s="255">
        <f>I131</f>
        <v>200</v>
      </c>
      <c r="J129" s="255">
        <f>J131</f>
        <v>0</v>
      </c>
    </row>
    <row r="130" spans="1:10" ht="30" customHeight="1">
      <c r="A130" s="28"/>
      <c r="B130" s="275" t="s">
        <v>53</v>
      </c>
      <c r="C130" s="30"/>
      <c r="D130" s="30" t="s">
        <v>13</v>
      </c>
      <c r="E130" s="30" t="s">
        <v>452</v>
      </c>
      <c r="F130" s="30" t="s">
        <v>538</v>
      </c>
      <c r="G130" s="31">
        <v>200</v>
      </c>
      <c r="H130" s="60">
        <f>H131</f>
        <v>200</v>
      </c>
      <c r="I130" s="60">
        <f>I131</f>
        <v>200</v>
      </c>
      <c r="J130" s="60">
        <f>J131</f>
        <v>0</v>
      </c>
    </row>
    <row r="131" spans="1:10" ht="30" customHeight="1">
      <c r="A131" s="28"/>
      <c r="B131" s="275" t="s">
        <v>54</v>
      </c>
      <c r="C131" s="30"/>
      <c r="D131" s="30" t="s">
        <v>13</v>
      </c>
      <c r="E131" s="30" t="s">
        <v>452</v>
      </c>
      <c r="F131" s="30" t="s">
        <v>538</v>
      </c>
      <c r="G131" s="31">
        <v>240</v>
      </c>
      <c r="H131" s="60">
        <f>100+100</f>
        <v>200</v>
      </c>
      <c r="I131" s="60">
        <f>100+100</f>
        <v>200</v>
      </c>
      <c r="J131" s="60">
        <v>0</v>
      </c>
    </row>
    <row r="132" spans="1:10" ht="30" customHeight="1">
      <c r="A132" s="233"/>
      <c r="B132" s="314" t="s">
        <v>539</v>
      </c>
      <c r="C132" s="229"/>
      <c r="D132" s="229" t="s">
        <v>13</v>
      </c>
      <c r="E132" s="229" t="s">
        <v>452</v>
      </c>
      <c r="F132" s="229" t="s">
        <v>540</v>
      </c>
      <c r="G132" s="232"/>
      <c r="H132" s="227">
        <f>H133</f>
        <v>810</v>
      </c>
      <c r="I132" s="227">
        <f>I133</f>
        <v>410</v>
      </c>
      <c r="J132" s="227">
        <f>J133</f>
        <v>0</v>
      </c>
    </row>
    <row r="133" spans="1:10" ht="15" customHeight="1">
      <c r="A133" s="247"/>
      <c r="B133" s="295" t="s">
        <v>94</v>
      </c>
      <c r="C133" s="249"/>
      <c r="D133" s="249" t="s">
        <v>13</v>
      </c>
      <c r="E133" s="249" t="s">
        <v>452</v>
      </c>
      <c r="F133" s="249" t="s">
        <v>541</v>
      </c>
      <c r="G133" s="250"/>
      <c r="H133" s="255">
        <f>H135</f>
        <v>810</v>
      </c>
      <c r="I133" s="255">
        <f>I135</f>
        <v>410</v>
      </c>
      <c r="J133" s="255">
        <f>J135</f>
        <v>0</v>
      </c>
    </row>
    <row r="134" spans="1:10" ht="30" customHeight="1">
      <c r="A134" s="28"/>
      <c r="B134" s="275" t="s">
        <v>53</v>
      </c>
      <c r="C134" s="30"/>
      <c r="D134" s="30" t="s">
        <v>13</v>
      </c>
      <c r="E134" s="30" t="s">
        <v>452</v>
      </c>
      <c r="F134" s="30" t="s">
        <v>541</v>
      </c>
      <c r="G134" s="31">
        <v>200</v>
      </c>
      <c r="H134" s="60">
        <f>H135</f>
        <v>810</v>
      </c>
      <c r="I134" s="60">
        <f>I135</f>
        <v>410</v>
      </c>
      <c r="J134" s="60">
        <f>J135</f>
        <v>0</v>
      </c>
    </row>
    <row r="135" spans="1:10" ht="30" customHeight="1">
      <c r="A135" s="28"/>
      <c r="B135" s="275" t="s">
        <v>54</v>
      </c>
      <c r="C135" s="30"/>
      <c r="D135" s="30" t="s">
        <v>13</v>
      </c>
      <c r="E135" s="30" t="s">
        <v>452</v>
      </c>
      <c r="F135" s="30" t="s">
        <v>541</v>
      </c>
      <c r="G135" s="31">
        <v>240</v>
      </c>
      <c r="H135" s="342">
        <f>10+200+500+100</f>
        <v>810</v>
      </c>
      <c r="I135" s="342">
        <f>10+200+100+100</f>
        <v>410</v>
      </c>
      <c r="J135" s="342">
        <v>0</v>
      </c>
    </row>
    <row r="136" spans="1:10" ht="30" customHeight="1">
      <c r="A136" s="44"/>
      <c r="B136" s="320" t="s">
        <v>95</v>
      </c>
      <c r="C136" s="45"/>
      <c r="D136" s="45" t="s">
        <v>13</v>
      </c>
      <c r="E136" s="45" t="s">
        <v>96</v>
      </c>
      <c r="F136" s="45"/>
      <c r="G136" s="46"/>
      <c r="H136" s="65">
        <f>H138+H143</f>
        <v>707.04</v>
      </c>
      <c r="I136" s="65">
        <f>I138+I143</f>
        <v>707.04</v>
      </c>
      <c r="J136" s="65">
        <f>J138+J143</f>
        <v>7.04</v>
      </c>
    </row>
    <row r="137" spans="1:10" ht="45" customHeight="1">
      <c r="A137" s="195"/>
      <c r="B137" s="313" t="s">
        <v>355</v>
      </c>
      <c r="C137" s="204"/>
      <c r="D137" s="204" t="s">
        <v>13</v>
      </c>
      <c r="E137" s="204" t="s">
        <v>96</v>
      </c>
      <c r="F137" s="204" t="s">
        <v>86</v>
      </c>
      <c r="G137" s="204" t="s">
        <v>59</v>
      </c>
      <c r="H137" s="198">
        <f aca="true" t="shared" si="17" ref="H137:J139">H138</f>
        <v>700</v>
      </c>
      <c r="I137" s="198">
        <f t="shared" si="17"/>
        <v>700</v>
      </c>
      <c r="J137" s="198">
        <f t="shared" si="17"/>
        <v>0</v>
      </c>
    </row>
    <row r="138" spans="1:10" ht="15" customHeight="1">
      <c r="A138" s="244"/>
      <c r="B138" s="317" t="s">
        <v>522</v>
      </c>
      <c r="C138" s="146"/>
      <c r="D138" s="146" t="s">
        <v>13</v>
      </c>
      <c r="E138" s="146" t="s">
        <v>96</v>
      </c>
      <c r="F138" s="146" t="s">
        <v>535</v>
      </c>
      <c r="G138" s="145"/>
      <c r="H138" s="245">
        <f t="shared" si="17"/>
        <v>700</v>
      </c>
      <c r="I138" s="245">
        <f t="shared" si="17"/>
        <v>700</v>
      </c>
      <c r="J138" s="245">
        <f t="shared" si="17"/>
        <v>0</v>
      </c>
    </row>
    <row r="139" spans="1:10" ht="60" customHeight="1">
      <c r="A139" s="233"/>
      <c r="B139" s="301" t="s">
        <v>542</v>
      </c>
      <c r="C139" s="229"/>
      <c r="D139" s="229" t="s">
        <v>13</v>
      </c>
      <c r="E139" s="229" t="s">
        <v>96</v>
      </c>
      <c r="F139" s="229" t="s">
        <v>543</v>
      </c>
      <c r="G139" s="226"/>
      <c r="H139" s="234">
        <f t="shared" si="17"/>
        <v>700</v>
      </c>
      <c r="I139" s="234">
        <f t="shared" si="17"/>
        <v>700</v>
      </c>
      <c r="J139" s="234">
        <f t="shared" si="17"/>
        <v>0</v>
      </c>
    </row>
    <row r="140" spans="1:10" ht="30" customHeight="1">
      <c r="A140" s="247"/>
      <c r="B140" s="302" t="s">
        <v>364</v>
      </c>
      <c r="C140" s="249"/>
      <c r="D140" s="249" t="s">
        <v>13</v>
      </c>
      <c r="E140" s="249" t="s">
        <v>96</v>
      </c>
      <c r="F140" s="249" t="s">
        <v>544</v>
      </c>
      <c r="G140" s="250"/>
      <c r="H140" s="255">
        <f>H142</f>
        <v>700</v>
      </c>
      <c r="I140" s="255">
        <f>I142</f>
        <v>700</v>
      </c>
      <c r="J140" s="255">
        <f>J142</f>
        <v>0</v>
      </c>
    </row>
    <row r="141" spans="1:10" ht="30" customHeight="1">
      <c r="A141" s="28"/>
      <c r="B141" s="282" t="s">
        <v>53</v>
      </c>
      <c r="C141" s="30"/>
      <c r="D141" s="30" t="s">
        <v>13</v>
      </c>
      <c r="E141" s="30" t="s">
        <v>96</v>
      </c>
      <c r="F141" s="30" t="s">
        <v>544</v>
      </c>
      <c r="G141" s="31">
        <v>200</v>
      </c>
      <c r="H141" s="60">
        <f>H142</f>
        <v>700</v>
      </c>
      <c r="I141" s="60">
        <f>I142</f>
        <v>700</v>
      </c>
      <c r="J141" s="60">
        <f>J142</f>
        <v>0</v>
      </c>
    </row>
    <row r="142" spans="1:10" ht="30" customHeight="1">
      <c r="A142" s="28"/>
      <c r="B142" s="275" t="s">
        <v>54</v>
      </c>
      <c r="C142" s="30"/>
      <c r="D142" s="30" t="s">
        <v>13</v>
      </c>
      <c r="E142" s="30" t="s">
        <v>96</v>
      </c>
      <c r="F142" s="30" t="s">
        <v>544</v>
      </c>
      <c r="G142" s="31">
        <v>240</v>
      </c>
      <c r="H142" s="60">
        <v>700</v>
      </c>
      <c r="I142" s="60">
        <v>700</v>
      </c>
      <c r="J142" s="60">
        <v>0</v>
      </c>
    </row>
    <row r="143" spans="1:10" ht="45" customHeight="1">
      <c r="A143" s="205"/>
      <c r="B143" s="312" t="s">
        <v>147</v>
      </c>
      <c r="C143" s="192"/>
      <c r="D143" s="192" t="s">
        <v>13</v>
      </c>
      <c r="E143" s="192" t="s">
        <v>96</v>
      </c>
      <c r="F143" s="193" t="s">
        <v>148</v>
      </c>
      <c r="G143" s="192"/>
      <c r="H143" s="194">
        <f aca="true" t="shared" si="18" ref="H143:J145">H144</f>
        <v>7.04</v>
      </c>
      <c r="I143" s="194">
        <f t="shared" si="18"/>
        <v>7.04</v>
      </c>
      <c r="J143" s="194">
        <f t="shared" si="18"/>
        <v>7.04</v>
      </c>
    </row>
    <row r="144" spans="1:10" ht="30" customHeight="1">
      <c r="A144" s="38"/>
      <c r="B144" s="275" t="s">
        <v>149</v>
      </c>
      <c r="C144" s="30"/>
      <c r="D144" s="30" t="s">
        <v>13</v>
      </c>
      <c r="E144" s="30" t="s">
        <v>96</v>
      </c>
      <c r="F144" s="30" t="s">
        <v>150</v>
      </c>
      <c r="G144" s="26"/>
      <c r="H144" s="59">
        <f t="shared" si="18"/>
        <v>7.04</v>
      </c>
      <c r="I144" s="59">
        <f t="shared" si="18"/>
        <v>7.04</v>
      </c>
      <c r="J144" s="59">
        <f t="shared" si="18"/>
        <v>7.04</v>
      </c>
    </row>
    <row r="145" spans="1:10" ht="15" customHeight="1">
      <c r="A145" s="38"/>
      <c r="B145" s="275" t="s">
        <v>151</v>
      </c>
      <c r="C145" s="30"/>
      <c r="D145" s="30" t="s">
        <v>13</v>
      </c>
      <c r="E145" s="30" t="s">
        <v>96</v>
      </c>
      <c r="F145" s="30" t="s">
        <v>152</v>
      </c>
      <c r="G145" s="26"/>
      <c r="H145" s="59">
        <f t="shared" si="18"/>
        <v>7.04</v>
      </c>
      <c r="I145" s="59">
        <f t="shared" si="18"/>
        <v>7.04</v>
      </c>
      <c r="J145" s="59">
        <f t="shared" si="18"/>
        <v>7.04</v>
      </c>
    </row>
    <row r="146" spans="1:10" ht="60" customHeight="1">
      <c r="A146" s="257"/>
      <c r="B146" s="295" t="s">
        <v>380</v>
      </c>
      <c r="C146" s="250"/>
      <c r="D146" s="249" t="s">
        <v>13</v>
      </c>
      <c r="E146" s="249" t="s">
        <v>96</v>
      </c>
      <c r="F146" s="250" t="s">
        <v>174</v>
      </c>
      <c r="G146" s="250" t="s">
        <v>36</v>
      </c>
      <c r="H146" s="251">
        <f>H148</f>
        <v>7.04</v>
      </c>
      <c r="I146" s="251">
        <f>I148</f>
        <v>7.04</v>
      </c>
      <c r="J146" s="251">
        <f>J148</f>
        <v>7.04</v>
      </c>
    </row>
    <row r="147" spans="1:10" ht="30" customHeight="1">
      <c r="A147" s="38"/>
      <c r="B147" s="275" t="s">
        <v>53</v>
      </c>
      <c r="C147" s="31"/>
      <c r="D147" s="30" t="s">
        <v>13</v>
      </c>
      <c r="E147" s="30" t="s">
        <v>96</v>
      </c>
      <c r="F147" s="31" t="s">
        <v>174</v>
      </c>
      <c r="G147" s="31">
        <v>200</v>
      </c>
      <c r="H147" s="59">
        <f>H148</f>
        <v>7.04</v>
      </c>
      <c r="I147" s="59">
        <f>I148</f>
        <v>7.04</v>
      </c>
      <c r="J147" s="59">
        <f>J148</f>
        <v>7.04</v>
      </c>
    </row>
    <row r="148" spans="1:10" ht="30" customHeight="1">
      <c r="A148" s="38"/>
      <c r="B148" s="275" t="s">
        <v>54</v>
      </c>
      <c r="C148" s="31"/>
      <c r="D148" s="30" t="s">
        <v>13</v>
      </c>
      <c r="E148" s="30" t="s">
        <v>96</v>
      </c>
      <c r="F148" s="31" t="s">
        <v>174</v>
      </c>
      <c r="G148" s="34" t="s">
        <v>55</v>
      </c>
      <c r="H148" s="59">
        <f>7.1-0.06</f>
        <v>7.04</v>
      </c>
      <c r="I148" s="59">
        <f>7.1-0.06</f>
        <v>7.04</v>
      </c>
      <c r="J148" s="59">
        <f>7.1-0.06</f>
        <v>7.04</v>
      </c>
    </row>
    <row r="149" spans="1:10" s="2" customFormat="1" ht="15" customHeight="1">
      <c r="A149" s="19" t="s">
        <v>395</v>
      </c>
      <c r="B149" s="310" t="s">
        <v>14</v>
      </c>
      <c r="C149" s="41"/>
      <c r="D149" s="41" t="s">
        <v>15</v>
      </c>
      <c r="E149" s="41" t="s">
        <v>36</v>
      </c>
      <c r="F149" s="41" t="s">
        <v>36</v>
      </c>
      <c r="G149" s="41" t="s">
        <v>36</v>
      </c>
      <c r="H149" s="64">
        <f>H150+H185</f>
        <v>27627.034</v>
      </c>
      <c r="I149" s="64">
        <f>I150+I185</f>
        <v>12380</v>
      </c>
      <c r="J149" s="64">
        <f>J150+J185</f>
        <v>8580</v>
      </c>
    </row>
    <row r="150" spans="1:10" ht="15" customHeight="1">
      <c r="A150" s="22"/>
      <c r="B150" s="311" t="s">
        <v>105</v>
      </c>
      <c r="C150" s="23"/>
      <c r="D150" s="23" t="s">
        <v>15</v>
      </c>
      <c r="E150" s="23" t="s">
        <v>106</v>
      </c>
      <c r="F150" s="23" t="s">
        <v>36</v>
      </c>
      <c r="G150" s="23" t="s">
        <v>36</v>
      </c>
      <c r="H150" s="57">
        <f>H151+H171+H179</f>
        <v>26332.034</v>
      </c>
      <c r="I150" s="57">
        <f>I151+I171+I179</f>
        <v>11800</v>
      </c>
      <c r="J150" s="57">
        <f>J151+J171+J179</f>
        <v>8000</v>
      </c>
    </row>
    <row r="151" spans="1:11" s="3" customFormat="1" ht="45" customHeight="1">
      <c r="A151" s="206"/>
      <c r="B151" s="313" t="s">
        <v>339</v>
      </c>
      <c r="C151" s="204"/>
      <c r="D151" s="204" t="s">
        <v>15</v>
      </c>
      <c r="E151" s="204" t="s">
        <v>106</v>
      </c>
      <c r="F151" s="204" t="s">
        <v>103</v>
      </c>
      <c r="G151" s="204"/>
      <c r="H151" s="198">
        <f>H152+H163</f>
        <v>25982.034</v>
      </c>
      <c r="I151" s="198">
        <f>I152+I163</f>
        <v>3800</v>
      </c>
      <c r="J151" s="198">
        <f>J152+J163</f>
        <v>0</v>
      </c>
      <c r="K151" s="66"/>
    </row>
    <row r="152" spans="1:11" s="3" customFormat="1" ht="15" customHeight="1">
      <c r="A152" s="413"/>
      <c r="B152" s="317" t="s">
        <v>522</v>
      </c>
      <c r="C152" s="146"/>
      <c r="D152" s="146" t="s">
        <v>668</v>
      </c>
      <c r="E152" s="146" t="s">
        <v>669</v>
      </c>
      <c r="F152" s="146" t="s">
        <v>545</v>
      </c>
      <c r="G152" s="146"/>
      <c r="H152" s="241">
        <f>H153</f>
        <v>25982.034</v>
      </c>
      <c r="I152" s="241">
        <f>I153</f>
        <v>1100</v>
      </c>
      <c r="J152" s="241">
        <f>J153</f>
        <v>0</v>
      </c>
      <c r="K152" s="66"/>
    </row>
    <row r="153" spans="1:11" ht="75" customHeight="1">
      <c r="A153" s="233"/>
      <c r="B153" s="314" t="s">
        <v>546</v>
      </c>
      <c r="C153" s="229"/>
      <c r="D153" s="229" t="s">
        <v>15</v>
      </c>
      <c r="E153" s="229" t="s">
        <v>106</v>
      </c>
      <c r="F153" s="229" t="s">
        <v>547</v>
      </c>
      <c r="G153" s="229"/>
      <c r="H153" s="234">
        <f>H154+H157+H160</f>
        <v>25982.034</v>
      </c>
      <c r="I153" s="234">
        <f>I154+I157+I160</f>
        <v>1100</v>
      </c>
      <c r="J153" s="234">
        <f>J154+J157+J160</f>
        <v>0</v>
      </c>
      <c r="K153" s="67"/>
    </row>
    <row r="154" spans="1:11" ht="30" customHeight="1">
      <c r="A154" s="247"/>
      <c r="B154" s="295" t="s">
        <v>104</v>
      </c>
      <c r="C154" s="249"/>
      <c r="D154" s="249" t="s">
        <v>15</v>
      </c>
      <c r="E154" s="249" t="s">
        <v>106</v>
      </c>
      <c r="F154" s="249" t="s">
        <v>548</v>
      </c>
      <c r="G154" s="249"/>
      <c r="H154" s="255">
        <f>H156</f>
        <v>1900</v>
      </c>
      <c r="I154" s="255">
        <f>I156</f>
        <v>1100</v>
      </c>
      <c r="J154" s="255">
        <f>J156</f>
        <v>0</v>
      </c>
      <c r="K154" s="67"/>
    </row>
    <row r="155" spans="1:11" ht="30" customHeight="1">
      <c r="A155" s="28"/>
      <c r="B155" s="275" t="s">
        <v>53</v>
      </c>
      <c r="C155" s="30"/>
      <c r="D155" s="30" t="s">
        <v>15</v>
      </c>
      <c r="E155" s="30" t="s">
        <v>106</v>
      </c>
      <c r="F155" s="30" t="s">
        <v>548</v>
      </c>
      <c r="G155" s="30" t="s">
        <v>67</v>
      </c>
      <c r="H155" s="60">
        <f>H156</f>
        <v>1900</v>
      </c>
      <c r="I155" s="60">
        <f>I156</f>
        <v>1100</v>
      </c>
      <c r="J155" s="60">
        <f>J156</f>
        <v>0</v>
      </c>
      <c r="K155" s="67"/>
    </row>
    <row r="156" spans="1:11" ht="30" customHeight="1">
      <c r="A156" s="28"/>
      <c r="B156" s="275" t="s">
        <v>54</v>
      </c>
      <c r="C156" s="30"/>
      <c r="D156" s="30" t="s">
        <v>15</v>
      </c>
      <c r="E156" s="30" t="s">
        <v>106</v>
      </c>
      <c r="F156" s="30" t="s">
        <v>548</v>
      </c>
      <c r="G156" s="30" t="s">
        <v>55</v>
      </c>
      <c r="H156" s="342">
        <f>1000+500+100+300</f>
        <v>1900</v>
      </c>
      <c r="I156" s="342">
        <f>1000+100</f>
        <v>1100</v>
      </c>
      <c r="J156" s="342">
        <v>0</v>
      </c>
      <c r="K156" s="67"/>
    </row>
    <row r="157" spans="1:11" ht="30" customHeight="1">
      <c r="A157" s="247"/>
      <c r="B157" s="295" t="s">
        <v>107</v>
      </c>
      <c r="C157" s="249"/>
      <c r="D157" s="249" t="s">
        <v>15</v>
      </c>
      <c r="E157" s="249" t="s">
        <v>106</v>
      </c>
      <c r="F157" s="249" t="s">
        <v>549</v>
      </c>
      <c r="G157" s="249"/>
      <c r="H157" s="255">
        <f>H159</f>
        <v>24082.034</v>
      </c>
      <c r="I157" s="255">
        <f>I159</f>
        <v>0</v>
      </c>
      <c r="J157" s="255">
        <f>J159</f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549</v>
      </c>
      <c r="G158" s="30" t="s">
        <v>67</v>
      </c>
      <c r="H158" s="60">
        <f>H159</f>
        <v>24082.034</v>
      </c>
      <c r="I158" s="60">
        <f>I159</f>
        <v>0</v>
      </c>
      <c r="J158" s="60">
        <f>J159</f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549</v>
      </c>
      <c r="G159" s="30" t="s">
        <v>55</v>
      </c>
      <c r="H159" s="60">
        <f>(3600+300+300+3000+8000+1500)+7382.034</f>
        <v>24082.034</v>
      </c>
      <c r="I159" s="60">
        <v>0</v>
      </c>
      <c r="J159" s="60">
        <v>0</v>
      </c>
      <c r="K159" s="67"/>
    </row>
    <row r="160" spans="1:11" ht="45" customHeight="1" hidden="1">
      <c r="A160" s="247"/>
      <c r="B160" s="295" t="s">
        <v>108</v>
      </c>
      <c r="C160" s="249"/>
      <c r="D160" s="249" t="s">
        <v>15</v>
      </c>
      <c r="E160" s="249" t="s">
        <v>106</v>
      </c>
      <c r="F160" s="249" t="s">
        <v>550</v>
      </c>
      <c r="G160" s="249"/>
      <c r="H160" s="255">
        <f>H162</f>
        <v>0</v>
      </c>
      <c r="I160" s="255">
        <f>I162</f>
        <v>0</v>
      </c>
      <c r="J160" s="255">
        <f>J162</f>
        <v>0</v>
      </c>
      <c r="K160" s="67"/>
    </row>
    <row r="161" spans="1:11" ht="30" customHeight="1" hidden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550</v>
      </c>
      <c r="G161" s="30" t="s">
        <v>67</v>
      </c>
      <c r="H161" s="60">
        <f>H162</f>
        <v>0</v>
      </c>
      <c r="I161" s="60">
        <f>I162</f>
        <v>0</v>
      </c>
      <c r="J161" s="60">
        <f>J162</f>
        <v>0</v>
      </c>
      <c r="K161" s="67"/>
    </row>
    <row r="162" spans="1:11" ht="30" customHeight="1" hidden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550</v>
      </c>
      <c r="G162" s="30" t="s">
        <v>55</v>
      </c>
      <c r="H162" s="60">
        <v>0</v>
      </c>
      <c r="I162" s="60">
        <v>0</v>
      </c>
      <c r="J162" s="60">
        <v>0</v>
      </c>
      <c r="K162" s="67"/>
    </row>
    <row r="163" spans="1:11" ht="15" customHeight="1">
      <c r="A163" s="413"/>
      <c r="B163" s="317" t="s">
        <v>552</v>
      </c>
      <c r="C163" s="146"/>
      <c r="D163" s="146" t="s">
        <v>668</v>
      </c>
      <c r="E163" s="146" t="s">
        <v>669</v>
      </c>
      <c r="F163" s="146" t="s">
        <v>551</v>
      </c>
      <c r="G163" s="146"/>
      <c r="H163" s="241">
        <f>H164</f>
        <v>0</v>
      </c>
      <c r="I163" s="241">
        <f>I164</f>
        <v>2700</v>
      </c>
      <c r="J163" s="241">
        <f>J164</f>
        <v>0</v>
      </c>
      <c r="K163" s="67"/>
    </row>
    <row r="164" spans="1:11" ht="30" customHeight="1">
      <c r="A164" s="233"/>
      <c r="B164" s="314" t="s">
        <v>554</v>
      </c>
      <c r="C164" s="229"/>
      <c r="D164" s="229" t="s">
        <v>15</v>
      </c>
      <c r="E164" s="229" t="s">
        <v>106</v>
      </c>
      <c r="F164" s="229" t="s">
        <v>553</v>
      </c>
      <c r="G164" s="229"/>
      <c r="H164" s="234">
        <f>H165+H168</f>
        <v>0</v>
      </c>
      <c r="I164" s="234">
        <f>I165+I168</f>
        <v>2700</v>
      </c>
      <c r="J164" s="234">
        <f>J165+J168</f>
        <v>0</v>
      </c>
      <c r="K164" s="67"/>
    </row>
    <row r="165" spans="1:11" ht="30" customHeight="1">
      <c r="A165" s="247"/>
      <c r="B165" s="295" t="s">
        <v>676</v>
      </c>
      <c r="C165" s="249"/>
      <c r="D165" s="249" t="s">
        <v>15</v>
      </c>
      <c r="E165" s="249" t="s">
        <v>106</v>
      </c>
      <c r="F165" s="249" t="s">
        <v>555</v>
      </c>
      <c r="G165" s="249"/>
      <c r="H165" s="255">
        <f aca="true" t="shared" si="19" ref="H165:J169">H166</f>
        <v>0</v>
      </c>
      <c r="I165" s="255">
        <f t="shared" si="19"/>
        <v>700</v>
      </c>
      <c r="J165" s="255">
        <f t="shared" si="19"/>
        <v>0</v>
      </c>
      <c r="K165" s="67"/>
    </row>
    <row r="166" spans="1:11" ht="30" customHeight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555</v>
      </c>
      <c r="G166" s="30" t="s">
        <v>67</v>
      </c>
      <c r="H166" s="60">
        <f t="shared" si="19"/>
        <v>0</v>
      </c>
      <c r="I166" s="60">
        <f t="shared" si="19"/>
        <v>700</v>
      </c>
      <c r="J166" s="60">
        <f t="shared" si="19"/>
        <v>0</v>
      </c>
      <c r="K166" s="67"/>
    </row>
    <row r="167" spans="1:11" ht="30" customHeight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555</v>
      </c>
      <c r="G167" s="30" t="s">
        <v>55</v>
      </c>
      <c r="H167" s="342">
        <f>700-700</f>
        <v>0</v>
      </c>
      <c r="I167" s="342">
        <v>700</v>
      </c>
      <c r="J167" s="342">
        <v>0</v>
      </c>
      <c r="K167" s="67"/>
    </row>
    <row r="168" spans="1:11" ht="45" customHeight="1">
      <c r="A168" s="247"/>
      <c r="B168" s="295" t="s">
        <v>412</v>
      </c>
      <c r="C168" s="249"/>
      <c r="D168" s="249" t="s">
        <v>15</v>
      </c>
      <c r="E168" s="249" t="s">
        <v>106</v>
      </c>
      <c r="F168" s="249" t="s">
        <v>556</v>
      </c>
      <c r="G168" s="249"/>
      <c r="H168" s="255">
        <f t="shared" si="19"/>
        <v>0</v>
      </c>
      <c r="I168" s="255">
        <f t="shared" si="19"/>
        <v>2000</v>
      </c>
      <c r="J168" s="255">
        <f t="shared" si="19"/>
        <v>0</v>
      </c>
      <c r="K168" s="67"/>
    </row>
    <row r="169" spans="1:11" ht="30" customHeight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556</v>
      </c>
      <c r="G169" s="30" t="s">
        <v>67</v>
      </c>
      <c r="H169" s="60">
        <f t="shared" si="19"/>
        <v>0</v>
      </c>
      <c r="I169" s="60">
        <f t="shared" si="19"/>
        <v>2000</v>
      </c>
      <c r="J169" s="60">
        <f t="shared" si="19"/>
        <v>0</v>
      </c>
      <c r="K169" s="67"/>
    </row>
    <row r="170" spans="1:11" ht="30" customHeight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556</v>
      </c>
      <c r="G170" s="30" t="s">
        <v>55</v>
      </c>
      <c r="H170" s="342">
        <f>2000-2000</f>
        <v>0</v>
      </c>
      <c r="I170" s="60">
        <v>2000</v>
      </c>
      <c r="J170" s="60">
        <v>0</v>
      </c>
      <c r="K170" s="67"/>
    </row>
    <row r="171" spans="1:11" ht="75" customHeight="1" hidden="1">
      <c r="A171" s="219"/>
      <c r="B171" s="313" t="s">
        <v>324</v>
      </c>
      <c r="C171" s="204"/>
      <c r="D171" s="204" t="s">
        <v>15</v>
      </c>
      <c r="E171" s="204" t="s">
        <v>106</v>
      </c>
      <c r="F171" s="204" t="s">
        <v>328</v>
      </c>
      <c r="G171" s="204"/>
      <c r="H171" s="213">
        <f>H172</f>
        <v>0</v>
      </c>
      <c r="I171" s="213">
        <f>I172</f>
        <v>0</v>
      </c>
      <c r="J171" s="213">
        <f>J172</f>
        <v>0</v>
      </c>
      <c r="K171" s="67"/>
    </row>
    <row r="172" spans="1:11" ht="30" customHeight="1" hidden="1">
      <c r="A172" s="233"/>
      <c r="B172" s="314" t="s">
        <v>325</v>
      </c>
      <c r="C172" s="229"/>
      <c r="D172" s="229" t="s">
        <v>15</v>
      </c>
      <c r="E172" s="229" t="s">
        <v>106</v>
      </c>
      <c r="F172" s="229" t="s">
        <v>327</v>
      </c>
      <c r="G172" s="229"/>
      <c r="H172" s="234">
        <f>H173+H176</f>
        <v>0</v>
      </c>
      <c r="I172" s="234">
        <f>I173+I176</f>
        <v>0</v>
      </c>
      <c r="J172" s="234">
        <f>J173+J176</f>
        <v>0</v>
      </c>
      <c r="K172" s="67"/>
    </row>
    <row r="173" spans="1:11" ht="30" customHeight="1" hidden="1">
      <c r="A173" s="247"/>
      <c r="B173" s="295" t="s">
        <v>107</v>
      </c>
      <c r="C173" s="249"/>
      <c r="D173" s="249" t="s">
        <v>15</v>
      </c>
      <c r="E173" s="249" t="s">
        <v>106</v>
      </c>
      <c r="F173" s="249" t="s">
        <v>449</v>
      </c>
      <c r="G173" s="249"/>
      <c r="H173" s="255">
        <f>H175</f>
        <v>0</v>
      </c>
      <c r="I173" s="255">
        <f>I175</f>
        <v>0</v>
      </c>
      <c r="J173" s="255">
        <f>J175</f>
        <v>0</v>
      </c>
      <c r="K173" s="67"/>
    </row>
    <row r="174" spans="1:11" ht="30" customHeight="1" hidden="1">
      <c r="A174" s="28"/>
      <c r="B174" s="275" t="s">
        <v>53</v>
      </c>
      <c r="C174" s="30"/>
      <c r="D174" s="30" t="s">
        <v>15</v>
      </c>
      <c r="E174" s="30" t="s">
        <v>106</v>
      </c>
      <c r="F174" s="30" t="s">
        <v>449</v>
      </c>
      <c r="G174" s="30" t="s">
        <v>67</v>
      </c>
      <c r="H174" s="60">
        <f>H175</f>
        <v>0</v>
      </c>
      <c r="I174" s="60">
        <f>I175</f>
        <v>0</v>
      </c>
      <c r="J174" s="60">
        <f>J175</f>
        <v>0</v>
      </c>
      <c r="K174" s="67"/>
    </row>
    <row r="175" spans="1:11" ht="30" customHeight="1" hidden="1">
      <c r="A175" s="28"/>
      <c r="B175" s="275" t="s">
        <v>54</v>
      </c>
      <c r="C175" s="30"/>
      <c r="D175" s="30" t="s">
        <v>15</v>
      </c>
      <c r="E175" s="30" t="s">
        <v>106</v>
      </c>
      <c r="F175" s="30" t="s">
        <v>449</v>
      </c>
      <c r="G175" s="30" t="s">
        <v>55</v>
      </c>
      <c r="H175" s="60">
        <v>0</v>
      </c>
      <c r="I175" s="60">
        <v>0</v>
      </c>
      <c r="J175" s="60">
        <v>0</v>
      </c>
      <c r="K175" s="67"/>
    </row>
    <row r="176" spans="1:11" ht="75" customHeight="1" hidden="1">
      <c r="A176" s="247"/>
      <c r="B176" s="295" t="s">
        <v>367</v>
      </c>
      <c r="C176" s="249"/>
      <c r="D176" s="249" t="s">
        <v>15</v>
      </c>
      <c r="E176" s="249" t="s">
        <v>106</v>
      </c>
      <c r="F176" s="249" t="s">
        <v>326</v>
      </c>
      <c r="G176" s="249"/>
      <c r="H176" s="255">
        <f>H178</f>
        <v>0</v>
      </c>
      <c r="I176" s="255">
        <f>I178</f>
        <v>0</v>
      </c>
      <c r="J176" s="255">
        <f>J178</f>
        <v>0</v>
      </c>
      <c r="K176" s="67"/>
    </row>
    <row r="177" spans="1:11" ht="30" customHeight="1" hidden="1">
      <c r="A177" s="28"/>
      <c r="B177" s="275" t="s">
        <v>53</v>
      </c>
      <c r="C177" s="30"/>
      <c r="D177" s="30" t="s">
        <v>15</v>
      </c>
      <c r="E177" s="30" t="s">
        <v>106</v>
      </c>
      <c r="F177" s="30" t="s">
        <v>326</v>
      </c>
      <c r="G177" s="30" t="s">
        <v>67</v>
      </c>
      <c r="H177" s="60">
        <f>H178</f>
        <v>0</v>
      </c>
      <c r="I177" s="60">
        <f>I178</f>
        <v>0</v>
      </c>
      <c r="J177" s="60">
        <f>J178</f>
        <v>0</v>
      </c>
      <c r="K177" s="67"/>
    </row>
    <row r="178" spans="1:11" ht="30" customHeight="1" hidden="1">
      <c r="A178" s="28"/>
      <c r="B178" s="275" t="s">
        <v>54</v>
      </c>
      <c r="C178" s="30"/>
      <c r="D178" s="30" t="s">
        <v>15</v>
      </c>
      <c r="E178" s="30" t="s">
        <v>106</v>
      </c>
      <c r="F178" s="30" t="s">
        <v>326</v>
      </c>
      <c r="G178" s="30" t="s">
        <v>55</v>
      </c>
      <c r="H178" s="60">
        <v>0</v>
      </c>
      <c r="I178" s="60">
        <v>0</v>
      </c>
      <c r="J178" s="60">
        <v>0</v>
      </c>
      <c r="K178" s="67"/>
    </row>
    <row r="179" spans="1:11" ht="45" customHeight="1">
      <c r="A179" s="219"/>
      <c r="B179" s="313" t="s">
        <v>404</v>
      </c>
      <c r="C179" s="204"/>
      <c r="D179" s="204" t="s">
        <v>15</v>
      </c>
      <c r="E179" s="204" t="s">
        <v>106</v>
      </c>
      <c r="F179" s="204" t="s">
        <v>352</v>
      </c>
      <c r="G179" s="204"/>
      <c r="H179" s="213">
        <f>H180</f>
        <v>350</v>
      </c>
      <c r="I179" s="213">
        <f>I181</f>
        <v>8000</v>
      </c>
      <c r="J179" s="213">
        <f>J181</f>
        <v>8000</v>
      </c>
      <c r="K179" s="67"/>
    </row>
    <row r="180" spans="1:11" ht="15" customHeight="1">
      <c r="A180" s="244"/>
      <c r="B180" s="317" t="s">
        <v>522</v>
      </c>
      <c r="C180" s="146"/>
      <c r="D180" s="146" t="s">
        <v>15</v>
      </c>
      <c r="E180" s="146" t="s">
        <v>106</v>
      </c>
      <c r="F180" s="146" t="s">
        <v>606</v>
      </c>
      <c r="G180" s="146"/>
      <c r="H180" s="245">
        <f>H181</f>
        <v>350</v>
      </c>
      <c r="I180" s="245">
        <f>I181</f>
        <v>8000</v>
      </c>
      <c r="J180" s="245">
        <f>J181</f>
        <v>8000</v>
      </c>
      <c r="K180" s="67"/>
    </row>
    <row r="181" spans="1:11" ht="30" customHeight="1">
      <c r="A181" s="233"/>
      <c r="B181" s="314" t="s">
        <v>608</v>
      </c>
      <c r="C181" s="229"/>
      <c r="D181" s="229" t="s">
        <v>15</v>
      </c>
      <c r="E181" s="229" t="s">
        <v>106</v>
      </c>
      <c r="F181" s="229" t="s">
        <v>607</v>
      </c>
      <c r="G181" s="229"/>
      <c r="H181" s="234">
        <f>H182</f>
        <v>350</v>
      </c>
      <c r="I181" s="234">
        <f>I182</f>
        <v>8000</v>
      </c>
      <c r="J181" s="234">
        <f>J182</f>
        <v>8000</v>
      </c>
      <c r="K181" s="67"/>
    </row>
    <row r="182" spans="1:11" ht="45" customHeight="1">
      <c r="A182" s="247"/>
      <c r="B182" s="295" t="s">
        <v>108</v>
      </c>
      <c r="C182" s="249"/>
      <c r="D182" s="249" t="s">
        <v>15</v>
      </c>
      <c r="E182" s="249" t="s">
        <v>106</v>
      </c>
      <c r="F182" s="249" t="s">
        <v>609</v>
      </c>
      <c r="G182" s="249"/>
      <c r="H182" s="255">
        <f>H184</f>
        <v>350</v>
      </c>
      <c r="I182" s="255">
        <f>I184</f>
        <v>8000</v>
      </c>
      <c r="J182" s="255">
        <f>J184</f>
        <v>8000</v>
      </c>
      <c r="K182" s="67"/>
    </row>
    <row r="183" spans="1:11" ht="30" customHeight="1">
      <c r="A183" s="28"/>
      <c r="B183" s="275" t="s">
        <v>53</v>
      </c>
      <c r="C183" s="30"/>
      <c r="D183" s="30" t="s">
        <v>15</v>
      </c>
      <c r="E183" s="30" t="s">
        <v>106</v>
      </c>
      <c r="F183" s="30" t="s">
        <v>609</v>
      </c>
      <c r="G183" s="30" t="s">
        <v>67</v>
      </c>
      <c r="H183" s="60">
        <f>H184</f>
        <v>350</v>
      </c>
      <c r="I183" s="60">
        <f>I184</f>
        <v>8000</v>
      </c>
      <c r="J183" s="60">
        <f>J184</f>
        <v>8000</v>
      </c>
      <c r="K183" s="67"/>
    </row>
    <row r="184" spans="1:11" ht="30" customHeight="1">
      <c r="A184" s="28"/>
      <c r="B184" s="275" t="s">
        <v>54</v>
      </c>
      <c r="C184" s="30"/>
      <c r="D184" s="30" t="s">
        <v>15</v>
      </c>
      <c r="E184" s="30" t="s">
        <v>106</v>
      </c>
      <c r="F184" s="30" t="s">
        <v>609</v>
      </c>
      <c r="G184" s="30" t="s">
        <v>55</v>
      </c>
      <c r="H184" s="60">
        <f>(8000+200+150)-2455-5545</f>
        <v>350</v>
      </c>
      <c r="I184" s="60">
        <v>8000</v>
      </c>
      <c r="J184" s="60">
        <v>8000</v>
      </c>
      <c r="K184" s="67"/>
    </row>
    <row r="185" spans="1:10" ht="15" customHeight="1">
      <c r="A185" s="22"/>
      <c r="B185" s="311" t="s">
        <v>125</v>
      </c>
      <c r="C185" s="23"/>
      <c r="D185" s="23" t="s">
        <v>15</v>
      </c>
      <c r="E185" s="23" t="s">
        <v>126</v>
      </c>
      <c r="F185" s="23" t="s">
        <v>36</v>
      </c>
      <c r="G185" s="23" t="s">
        <v>36</v>
      </c>
      <c r="H185" s="57">
        <f>H186+H195+H201</f>
        <v>1295</v>
      </c>
      <c r="I185" s="57">
        <f>I186+I195+I201</f>
        <v>580</v>
      </c>
      <c r="J185" s="57">
        <f>J186+J195+J201</f>
        <v>580</v>
      </c>
    </row>
    <row r="186" spans="1:11" s="3" customFormat="1" ht="60" customHeight="1">
      <c r="A186" s="206"/>
      <c r="B186" s="313" t="s">
        <v>415</v>
      </c>
      <c r="C186" s="204"/>
      <c r="D186" s="204" t="s">
        <v>15</v>
      </c>
      <c r="E186" s="204" t="s">
        <v>126</v>
      </c>
      <c r="F186" s="204" t="s">
        <v>121</v>
      </c>
      <c r="G186" s="204"/>
      <c r="H186" s="198">
        <f aca="true" t="shared" si="20" ref="H186:J187">H187</f>
        <v>1100</v>
      </c>
      <c r="I186" s="198">
        <f t="shared" si="20"/>
        <v>300</v>
      </c>
      <c r="J186" s="198">
        <f t="shared" si="20"/>
        <v>300</v>
      </c>
      <c r="K186" s="66"/>
    </row>
    <row r="187" spans="1:11" s="3" customFormat="1" ht="15" customHeight="1">
      <c r="A187" s="413"/>
      <c r="B187" s="317" t="s">
        <v>522</v>
      </c>
      <c r="C187" s="146"/>
      <c r="D187" s="146" t="s">
        <v>15</v>
      </c>
      <c r="E187" s="146" t="s">
        <v>126</v>
      </c>
      <c r="F187" s="146" t="s">
        <v>571</v>
      </c>
      <c r="G187" s="146"/>
      <c r="H187" s="241">
        <f t="shared" si="20"/>
        <v>1100</v>
      </c>
      <c r="I187" s="241">
        <f t="shared" si="20"/>
        <v>300</v>
      </c>
      <c r="J187" s="241">
        <f t="shared" si="20"/>
        <v>300</v>
      </c>
      <c r="K187" s="66"/>
    </row>
    <row r="188" spans="1:11" s="3" customFormat="1" ht="30" customHeight="1">
      <c r="A188" s="235"/>
      <c r="B188" s="314" t="s">
        <v>572</v>
      </c>
      <c r="C188" s="232"/>
      <c r="D188" s="229" t="s">
        <v>15</v>
      </c>
      <c r="E188" s="229" t="s">
        <v>126</v>
      </c>
      <c r="F188" s="229" t="s">
        <v>573</v>
      </c>
      <c r="G188" s="229"/>
      <c r="H188" s="234">
        <f>H189+H192</f>
        <v>1100</v>
      </c>
      <c r="I188" s="234">
        <f>I189+I192</f>
        <v>300</v>
      </c>
      <c r="J188" s="234">
        <f>J189+J192</f>
        <v>300</v>
      </c>
      <c r="K188" s="66"/>
    </row>
    <row r="189" spans="1:11" ht="15" customHeight="1">
      <c r="A189" s="247"/>
      <c r="B189" s="295" t="s">
        <v>123</v>
      </c>
      <c r="C189" s="249"/>
      <c r="D189" s="249" t="s">
        <v>15</v>
      </c>
      <c r="E189" s="249" t="s">
        <v>126</v>
      </c>
      <c r="F189" s="249" t="s">
        <v>574</v>
      </c>
      <c r="G189" s="249"/>
      <c r="H189" s="255">
        <f>H191</f>
        <v>1100</v>
      </c>
      <c r="I189" s="255">
        <f>I191</f>
        <v>300</v>
      </c>
      <c r="J189" s="255">
        <f>J191</f>
        <v>300</v>
      </c>
      <c r="K189" s="67"/>
    </row>
    <row r="190" spans="1:11" ht="30" customHeight="1">
      <c r="A190" s="28"/>
      <c r="B190" s="275" t="s">
        <v>53</v>
      </c>
      <c r="C190" s="30"/>
      <c r="D190" s="30" t="s">
        <v>15</v>
      </c>
      <c r="E190" s="30" t="s">
        <v>126</v>
      </c>
      <c r="F190" s="30" t="s">
        <v>574</v>
      </c>
      <c r="G190" s="30" t="s">
        <v>67</v>
      </c>
      <c r="H190" s="60">
        <f>H191</f>
        <v>1100</v>
      </c>
      <c r="I190" s="60">
        <f>I191</f>
        <v>300</v>
      </c>
      <c r="J190" s="60">
        <f>J191</f>
        <v>300</v>
      </c>
      <c r="K190" s="67"/>
    </row>
    <row r="191" spans="1:11" ht="30" customHeight="1">
      <c r="A191" s="28"/>
      <c r="B191" s="275" t="s">
        <v>54</v>
      </c>
      <c r="C191" s="30"/>
      <c r="D191" s="30" t="s">
        <v>15</v>
      </c>
      <c r="E191" s="30" t="s">
        <v>126</v>
      </c>
      <c r="F191" s="30" t="s">
        <v>574</v>
      </c>
      <c r="G191" s="30" t="s">
        <v>55</v>
      </c>
      <c r="H191" s="60">
        <f>600+500</f>
        <v>1100</v>
      </c>
      <c r="I191" s="60">
        <v>300</v>
      </c>
      <c r="J191" s="60">
        <v>300</v>
      </c>
      <c r="K191" s="67"/>
    </row>
    <row r="192" spans="1:11" ht="30" customHeight="1" hidden="1">
      <c r="A192" s="247"/>
      <c r="B192" s="295" t="s">
        <v>127</v>
      </c>
      <c r="C192" s="249"/>
      <c r="D192" s="249" t="s">
        <v>15</v>
      </c>
      <c r="E192" s="249" t="s">
        <v>126</v>
      </c>
      <c r="F192" s="249" t="s">
        <v>575</v>
      </c>
      <c r="G192" s="249"/>
      <c r="H192" s="255">
        <f>H194</f>
        <v>0</v>
      </c>
      <c r="I192" s="255">
        <f>I194</f>
        <v>0</v>
      </c>
      <c r="J192" s="255">
        <f>J194</f>
        <v>0</v>
      </c>
      <c r="K192" s="67"/>
    </row>
    <row r="193" spans="1:11" ht="30" customHeight="1" hidden="1">
      <c r="A193" s="28"/>
      <c r="B193" s="275" t="s">
        <v>53</v>
      </c>
      <c r="C193" s="30"/>
      <c r="D193" s="30" t="s">
        <v>15</v>
      </c>
      <c r="E193" s="30" t="s">
        <v>126</v>
      </c>
      <c r="F193" s="30" t="s">
        <v>575</v>
      </c>
      <c r="G193" s="30" t="s">
        <v>67</v>
      </c>
      <c r="H193" s="60">
        <f>H194</f>
        <v>0</v>
      </c>
      <c r="I193" s="60">
        <f>I194</f>
        <v>0</v>
      </c>
      <c r="J193" s="60">
        <f>J194</f>
        <v>0</v>
      </c>
      <c r="K193" s="67"/>
    </row>
    <row r="194" spans="1:11" ht="30" customHeight="1" hidden="1">
      <c r="A194" s="28"/>
      <c r="B194" s="275" t="s">
        <v>54</v>
      </c>
      <c r="C194" s="30"/>
      <c r="D194" s="30" t="s">
        <v>15</v>
      </c>
      <c r="E194" s="30" t="s">
        <v>126</v>
      </c>
      <c r="F194" s="30" t="s">
        <v>575</v>
      </c>
      <c r="G194" s="30" t="s">
        <v>55</v>
      </c>
      <c r="H194" s="60">
        <v>0</v>
      </c>
      <c r="I194" s="60">
        <v>0</v>
      </c>
      <c r="J194" s="60">
        <v>0</v>
      </c>
      <c r="K194" s="67"/>
    </row>
    <row r="195" spans="1:11" ht="75" customHeight="1">
      <c r="A195" s="195"/>
      <c r="B195" s="318" t="s">
        <v>516</v>
      </c>
      <c r="C195" s="197"/>
      <c r="D195" s="204" t="s">
        <v>15</v>
      </c>
      <c r="E195" s="204" t="s">
        <v>126</v>
      </c>
      <c r="F195" s="197" t="s">
        <v>517</v>
      </c>
      <c r="G195" s="204" t="s">
        <v>36</v>
      </c>
      <c r="H195" s="198">
        <f aca="true" t="shared" si="21" ref="H195:J197">H196</f>
        <v>100</v>
      </c>
      <c r="I195" s="198">
        <f t="shared" si="21"/>
        <v>100</v>
      </c>
      <c r="J195" s="198">
        <f t="shared" si="21"/>
        <v>100</v>
      </c>
      <c r="K195" s="67"/>
    </row>
    <row r="196" spans="1:11" ht="15" customHeight="1">
      <c r="A196" s="244"/>
      <c r="B196" s="289" t="s">
        <v>522</v>
      </c>
      <c r="C196" s="145"/>
      <c r="D196" s="146" t="s">
        <v>15</v>
      </c>
      <c r="E196" s="146" t="s">
        <v>126</v>
      </c>
      <c r="F196" s="145" t="s">
        <v>616</v>
      </c>
      <c r="G196" s="146"/>
      <c r="H196" s="241">
        <f t="shared" si="21"/>
        <v>100</v>
      </c>
      <c r="I196" s="241">
        <f t="shared" si="21"/>
        <v>100</v>
      </c>
      <c r="J196" s="241">
        <f t="shared" si="21"/>
        <v>100</v>
      </c>
      <c r="K196" s="67"/>
    </row>
    <row r="197" spans="1:11" ht="75" customHeight="1">
      <c r="A197" s="224"/>
      <c r="B197" s="321" t="s">
        <v>617</v>
      </c>
      <c r="C197" s="226"/>
      <c r="D197" s="229" t="s">
        <v>15</v>
      </c>
      <c r="E197" s="229" t="s">
        <v>126</v>
      </c>
      <c r="F197" s="226" t="s">
        <v>618</v>
      </c>
      <c r="G197" s="229" t="s">
        <v>36</v>
      </c>
      <c r="H197" s="227">
        <f t="shared" si="21"/>
        <v>100</v>
      </c>
      <c r="I197" s="227">
        <f t="shared" si="21"/>
        <v>100</v>
      </c>
      <c r="J197" s="227">
        <f t="shared" si="21"/>
        <v>100</v>
      </c>
      <c r="K197" s="67"/>
    </row>
    <row r="198" spans="1:11" ht="60" customHeight="1">
      <c r="A198" s="252"/>
      <c r="B198" s="299" t="s">
        <v>518</v>
      </c>
      <c r="C198" s="250"/>
      <c r="D198" s="249" t="s">
        <v>15</v>
      </c>
      <c r="E198" s="249" t="s">
        <v>126</v>
      </c>
      <c r="F198" s="250" t="s">
        <v>619</v>
      </c>
      <c r="G198" s="249"/>
      <c r="H198" s="255">
        <f>H200</f>
        <v>100</v>
      </c>
      <c r="I198" s="255">
        <f>I200</f>
        <v>100</v>
      </c>
      <c r="J198" s="255">
        <f>J200</f>
        <v>100</v>
      </c>
      <c r="K198" s="67"/>
    </row>
    <row r="199" spans="1:11" ht="30" customHeight="1">
      <c r="A199" s="42"/>
      <c r="B199" s="280" t="s">
        <v>68</v>
      </c>
      <c r="C199" s="31"/>
      <c r="D199" s="30" t="s">
        <v>15</v>
      </c>
      <c r="E199" s="30" t="s">
        <v>126</v>
      </c>
      <c r="F199" s="33" t="s">
        <v>619</v>
      </c>
      <c r="G199" s="30" t="s">
        <v>69</v>
      </c>
      <c r="H199" s="60">
        <f>H200</f>
        <v>100</v>
      </c>
      <c r="I199" s="60">
        <f>I200</f>
        <v>100</v>
      </c>
      <c r="J199" s="60">
        <f>J200</f>
        <v>100</v>
      </c>
      <c r="K199" s="67"/>
    </row>
    <row r="200" spans="1:11" ht="30" customHeight="1">
      <c r="A200" s="42"/>
      <c r="B200" s="275" t="s">
        <v>519</v>
      </c>
      <c r="C200" s="31"/>
      <c r="D200" s="30" t="s">
        <v>15</v>
      </c>
      <c r="E200" s="30" t="s">
        <v>126</v>
      </c>
      <c r="F200" s="33" t="s">
        <v>619</v>
      </c>
      <c r="G200" s="30" t="s">
        <v>71</v>
      </c>
      <c r="H200" s="60">
        <v>100</v>
      </c>
      <c r="I200" s="60">
        <v>100</v>
      </c>
      <c r="J200" s="60">
        <v>100</v>
      </c>
      <c r="K200" s="67"/>
    </row>
    <row r="201" spans="1:11" s="3" customFormat="1" ht="45" customHeight="1">
      <c r="A201" s="207"/>
      <c r="B201" s="316" t="s">
        <v>356</v>
      </c>
      <c r="C201" s="208"/>
      <c r="D201" s="201" t="s">
        <v>15</v>
      </c>
      <c r="E201" s="201" t="s">
        <v>126</v>
      </c>
      <c r="F201" s="201" t="s">
        <v>199</v>
      </c>
      <c r="G201" s="192"/>
      <c r="H201" s="194">
        <f aca="true" t="shared" si="22" ref="H201:J202">H202</f>
        <v>95</v>
      </c>
      <c r="I201" s="194">
        <f t="shared" si="22"/>
        <v>180</v>
      </c>
      <c r="J201" s="194">
        <f t="shared" si="22"/>
        <v>180</v>
      </c>
      <c r="K201" s="66"/>
    </row>
    <row r="202" spans="1:11" s="3" customFormat="1" ht="15" customHeight="1">
      <c r="A202" s="47"/>
      <c r="B202" s="275" t="s">
        <v>151</v>
      </c>
      <c r="C202" s="34"/>
      <c r="D202" s="30" t="s">
        <v>15</v>
      </c>
      <c r="E202" s="30" t="s">
        <v>126</v>
      </c>
      <c r="F202" s="34" t="s">
        <v>200</v>
      </c>
      <c r="G202" s="30"/>
      <c r="H202" s="60">
        <f t="shared" si="22"/>
        <v>95</v>
      </c>
      <c r="I202" s="60">
        <f t="shared" si="22"/>
        <v>180</v>
      </c>
      <c r="J202" s="60">
        <f t="shared" si="22"/>
        <v>180</v>
      </c>
      <c r="K202" s="66"/>
    </row>
    <row r="203" spans="1:11" s="3" customFormat="1" ht="15" customHeight="1">
      <c r="A203" s="47"/>
      <c r="B203" s="275" t="s">
        <v>151</v>
      </c>
      <c r="C203" s="34"/>
      <c r="D203" s="30" t="s">
        <v>15</v>
      </c>
      <c r="E203" s="30" t="s">
        <v>126</v>
      </c>
      <c r="F203" s="34" t="s">
        <v>201</v>
      </c>
      <c r="G203" s="30"/>
      <c r="H203" s="60">
        <f>H204+H207</f>
        <v>95</v>
      </c>
      <c r="I203" s="60">
        <f>I204+I207</f>
        <v>180</v>
      </c>
      <c r="J203" s="60">
        <f>J204+J207</f>
        <v>180</v>
      </c>
      <c r="K203" s="66"/>
    </row>
    <row r="204" spans="1:11" ht="15" customHeight="1">
      <c r="A204" s="247"/>
      <c r="B204" s="295" t="s">
        <v>216</v>
      </c>
      <c r="C204" s="249"/>
      <c r="D204" s="249" t="s">
        <v>15</v>
      </c>
      <c r="E204" s="249" t="s">
        <v>126</v>
      </c>
      <c r="F204" s="258" t="s">
        <v>305</v>
      </c>
      <c r="G204" s="249"/>
      <c r="H204" s="255">
        <f aca="true" t="shared" si="23" ref="H204:J205">H205</f>
        <v>95</v>
      </c>
      <c r="I204" s="255">
        <f t="shared" si="23"/>
        <v>180</v>
      </c>
      <c r="J204" s="255">
        <f t="shared" si="23"/>
        <v>180</v>
      </c>
      <c r="K204" s="67"/>
    </row>
    <row r="205" spans="1:11" ht="30" customHeight="1">
      <c r="A205" s="28"/>
      <c r="B205" s="275" t="s">
        <v>53</v>
      </c>
      <c r="C205" s="30"/>
      <c r="D205" s="30" t="s">
        <v>15</v>
      </c>
      <c r="E205" s="30" t="s">
        <v>126</v>
      </c>
      <c r="F205" s="34" t="s">
        <v>305</v>
      </c>
      <c r="G205" s="30" t="s">
        <v>67</v>
      </c>
      <c r="H205" s="60">
        <f t="shared" si="23"/>
        <v>95</v>
      </c>
      <c r="I205" s="60">
        <f t="shared" si="23"/>
        <v>180</v>
      </c>
      <c r="J205" s="60">
        <f t="shared" si="23"/>
        <v>180</v>
      </c>
      <c r="K205" s="67"/>
    </row>
    <row r="206" spans="1:11" ht="30" customHeight="1">
      <c r="A206" s="28"/>
      <c r="B206" s="275" t="s">
        <v>54</v>
      </c>
      <c r="C206" s="30"/>
      <c r="D206" s="30" t="s">
        <v>15</v>
      </c>
      <c r="E206" s="30" t="s">
        <v>126</v>
      </c>
      <c r="F206" s="34" t="s">
        <v>305</v>
      </c>
      <c r="G206" s="30" t="s">
        <v>55</v>
      </c>
      <c r="H206" s="60">
        <v>95</v>
      </c>
      <c r="I206" s="60">
        <v>180</v>
      </c>
      <c r="J206" s="60">
        <v>180</v>
      </c>
      <c r="K206" s="67"/>
    </row>
    <row r="207" spans="1:11" ht="30" customHeight="1" hidden="1">
      <c r="A207" s="247"/>
      <c r="B207" s="295" t="s">
        <v>127</v>
      </c>
      <c r="C207" s="250"/>
      <c r="D207" s="249" t="s">
        <v>15</v>
      </c>
      <c r="E207" s="249" t="s">
        <v>126</v>
      </c>
      <c r="F207" s="258" t="s">
        <v>361</v>
      </c>
      <c r="G207" s="250" t="s">
        <v>36</v>
      </c>
      <c r="H207" s="272">
        <f>H209</f>
        <v>0</v>
      </c>
      <c r="I207" s="272">
        <f>I209</f>
        <v>0</v>
      </c>
      <c r="J207" s="272">
        <f>J209</f>
        <v>0</v>
      </c>
      <c r="K207" s="67"/>
    </row>
    <row r="208" spans="1:11" ht="30" customHeight="1" hidden="1">
      <c r="A208" s="28"/>
      <c r="B208" s="275" t="s">
        <v>53</v>
      </c>
      <c r="C208" s="31"/>
      <c r="D208" s="30" t="s">
        <v>15</v>
      </c>
      <c r="E208" s="30" t="s">
        <v>126</v>
      </c>
      <c r="F208" s="34" t="s">
        <v>361</v>
      </c>
      <c r="G208" s="31">
        <v>200</v>
      </c>
      <c r="H208" s="271">
        <f>H209</f>
        <v>0</v>
      </c>
      <c r="I208" s="271">
        <f>I209</f>
        <v>0</v>
      </c>
      <c r="J208" s="271">
        <f>J209</f>
        <v>0</v>
      </c>
      <c r="K208" s="67"/>
    </row>
    <row r="209" spans="1:11" ht="30" customHeight="1" hidden="1">
      <c r="A209" s="28"/>
      <c r="B209" s="275" t="s">
        <v>54</v>
      </c>
      <c r="C209" s="31"/>
      <c r="D209" s="30" t="s">
        <v>15</v>
      </c>
      <c r="E209" s="30" t="s">
        <v>126</v>
      </c>
      <c r="F209" s="34" t="s">
        <v>361</v>
      </c>
      <c r="G209" s="31">
        <v>240</v>
      </c>
      <c r="H209" s="271">
        <v>0</v>
      </c>
      <c r="I209" s="271">
        <v>0</v>
      </c>
      <c r="J209" s="271">
        <v>0</v>
      </c>
      <c r="K209" s="67"/>
    </row>
    <row r="210" spans="1:11" ht="15" customHeight="1">
      <c r="A210" s="19" t="s">
        <v>396</v>
      </c>
      <c r="B210" s="310" t="s">
        <v>16</v>
      </c>
      <c r="C210" s="48"/>
      <c r="D210" s="48" t="s">
        <v>17</v>
      </c>
      <c r="E210" s="48"/>
      <c r="F210" s="48" t="s">
        <v>59</v>
      </c>
      <c r="G210" s="48"/>
      <c r="H210" s="64">
        <f>H211+H258+H316</f>
        <v>49177.00837999999</v>
      </c>
      <c r="I210" s="64">
        <f>I211+I258+I316</f>
        <v>100053.56036</v>
      </c>
      <c r="J210" s="64">
        <f>J211+J258+J316</f>
        <v>43037</v>
      </c>
      <c r="K210" s="62"/>
    </row>
    <row r="211" spans="1:10" ht="15" customHeight="1">
      <c r="A211" s="22"/>
      <c r="B211" s="311" t="s">
        <v>63</v>
      </c>
      <c r="C211" s="24"/>
      <c r="D211" s="24" t="s">
        <v>17</v>
      </c>
      <c r="E211" s="23" t="s">
        <v>64</v>
      </c>
      <c r="F211" s="24"/>
      <c r="G211" s="24"/>
      <c r="H211" s="57">
        <f>H212+H244+H250</f>
        <v>2497.6423800000002</v>
      </c>
      <c r="I211" s="57">
        <f>I212+I244+I250</f>
        <v>65250.66036</v>
      </c>
      <c r="J211" s="57">
        <f>J212+J244+J250</f>
        <v>0</v>
      </c>
    </row>
    <row r="212" spans="1:10" ht="60" customHeight="1">
      <c r="A212" s="267"/>
      <c r="B212" s="322" t="s">
        <v>350</v>
      </c>
      <c r="C212" s="204"/>
      <c r="D212" s="204" t="s">
        <v>17</v>
      </c>
      <c r="E212" s="204" t="s">
        <v>64</v>
      </c>
      <c r="F212" s="204" t="s">
        <v>58</v>
      </c>
      <c r="G212" s="268"/>
      <c r="H212" s="213">
        <f>H213+H224</f>
        <v>2497.6423800000002</v>
      </c>
      <c r="I212" s="213">
        <f>I213+I224</f>
        <v>63200.403360000004</v>
      </c>
      <c r="J212" s="213">
        <f>J213+J224</f>
        <v>0</v>
      </c>
    </row>
    <row r="213" spans="1:10" ht="30" customHeight="1">
      <c r="A213" s="246"/>
      <c r="B213" s="323" t="s">
        <v>602</v>
      </c>
      <c r="C213" s="145"/>
      <c r="D213" s="145" t="s">
        <v>17</v>
      </c>
      <c r="E213" s="146" t="s">
        <v>64</v>
      </c>
      <c r="F213" s="146" t="s">
        <v>351</v>
      </c>
      <c r="G213" s="240"/>
      <c r="H213" s="241">
        <f>H214</f>
        <v>601.64238</v>
      </c>
      <c r="I213" s="241">
        <f>I214</f>
        <v>61869.428420000004</v>
      </c>
      <c r="J213" s="241">
        <f>J214</f>
        <v>0</v>
      </c>
    </row>
    <row r="214" spans="1:10" ht="30" customHeight="1">
      <c r="A214" s="236"/>
      <c r="B214" s="321" t="s">
        <v>459</v>
      </c>
      <c r="C214" s="226"/>
      <c r="D214" s="226" t="s">
        <v>17</v>
      </c>
      <c r="E214" s="229" t="s">
        <v>64</v>
      </c>
      <c r="F214" s="229" t="s">
        <v>625</v>
      </c>
      <c r="G214" s="226"/>
      <c r="H214" s="227">
        <f>H215+H218+H221</f>
        <v>601.64238</v>
      </c>
      <c r="I214" s="227">
        <f>I215+I218+I221</f>
        <v>61869.428420000004</v>
      </c>
      <c r="J214" s="227">
        <f>J215+J218+J221</f>
        <v>0</v>
      </c>
    </row>
    <row r="215" spans="1:10" ht="45" customHeight="1">
      <c r="A215" s="261"/>
      <c r="B215" s="299" t="s">
        <v>471</v>
      </c>
      <c r="C215" s="250"/>
      <c r="D215" s="250" t="s">
        <v>17</v>
      </c>
      <c r="E215" s="249" t="s">
        <v>64</v>
      </c>
      <c r="F215" s="249" t="s">
        <v>626</v>
      </c>
      <c r="G215" s="250"/>
      <c r="H215" s="251">
        <f aca="true" t="shared" si="24" ref="H215:J216">H216</f>
        <v>0</v>
      </c>
      <c r="I215" s="251">
        <f t="shared" si="24"/>
        <v>37105.25811</v>
      </c>
      <c r="J215" s="251">
        <f t="shared" si="24"/>
        <v>0</v>
      </c>
    </row>
    <row r="216" spans="1:10" ht="30" customHeight="1">
      <c r="A216" s="49"/>
      <c r="B216" s="282" t="s">
        <v>60</v>
      </c>
      <c r="C216" s="31"/>
      <c r="D216" s="31" t="s">
        <v>17</v>
      </c>
      <c r="E216" s="30" t="s">
        <v>64</v>
      </c>
      <c r="F216" s="30" t="s">
        <v>626</v>
      </c>
      <c r="G216" s="31">
        <v>400</v>
      </c>
      <c r="H216" s="59">
        <f t="shared" si="24"/>
        <v>0</v>
      </c>
      <c r="I216" s="59">
        <f t="shared" si="24"/>
        <v>37105.25811</v>
      </c>
      <c r="J216" s="59">
        <f t="shared" si="24"/>
        <v>0</v>
      </c>
    </row>
    <row r="217" spans="1:10" ht="15" customHeight="1">
      <c r="A217" s="49"/>
      <c r="B217" s="275" t="s">
        <v>61</v>
      </c>
      <c r="C217" s="31"/>
      <c r="D217" s="31" t="s">
        <v>17</v>
      </c>
      <c r="E217" s="30" t="s">
        <v>64</v>
      </c>
      <c r="F217" s="30" t="s">
        <v>626</v>
      </c>
      <c r="G217" s="30" t="s">
        <v>62</v>
      </c>
      <c r="H217" s="59">
        <v>0</v>
      </c>
      <c r="I217" s="59">
        <v>37105.25811</v>
      </c>
      <c r="J217" s="59">
        <v>0</v>
      </c>
    </row>
    <row r="218" spans="1:10" ht="45" customHeight="1">
      <c r="A218" s="261"/>
      <c r="B218" s="299" t="s">
        <v>472</v>
      </c>
      <c r="C218" s="250"/>
      <c r="D218" s="250" t="s">
        <v>17</v>
      </c>
      <c r="E218" s="249" t="s">
        <v>64</v>
      </c>
      <c r="F218" s="249" t="s">
        <v>627</v>
      </c>
      <c r="G218" s="250"/>
      <c r="H218" s="251">
        <f aca="true" t="shared" si="25" ref="H218:J219">H219</f>
        <v>0</v>
      </c>
      <c r="I218" s="251">
        <f t="shared" si="25"/>
        <v>24482.52859</v>
      </c>
      <c r="J218" s="251">
        <f t="shared" si="25"/>
        <v>0</v>
      </c>
    </row>
    <row r="219" spans="1:10" ht="30" customHeight="1">
      <c r="A219" s="49"/>
      <c r="B219" s="282" t="s">
        <v>60</v>
      </c>
      <c r="C219" s="31"/>
      <c r="D219" s="31" t="s">
        <v>17</v>
      </c>
      <c r="E219" s="30" t="s">
        <v>64</v>
      </c>
      <c r="F219" s="30" t="s">
        <v>627</v>
      </c>
      <c r="G219" s="31">
        <v>400</v>
      </c>
      <c r="H219" s="59">
        <f t="shared" si="25"/>
        <v>0</v>
      </c>
      <c r="I219" s="59">
        <f t="shared" si="25"/>
        <v>24482.52859</v>
      </c>
      <c r="J219" s="59">
        <f t="shared" si="25"/>
        <v>0</v>
      </c>
    </row>
    <row r="220" spans="1:10" ht="15" customHeight="1">
      <c r="A220" s="49"/>
      <c r="B220" s="275" t="s">
        <v>61</v>
      </c>
      <c r="C220" s="31"/>
      <c r="D220" s="31" t="s">
        <v>17</v>
      </c>
      <c r="E220" s="30" t="s">
        <v>64</v>
      </c>
      <c r="F220" s="30" t="s">
        <v>627</v>
      </c>
      <c r="G220" s="30" t="s">
        <v>62</v>
      </c>
      <c r="H220" s="59">
        <v>0</v>
      </c>
      <c r="I220" s="59">
        <v>24482.52859</v>
      </c>
      <c r="J220" s="59">
        <v>0</v>
      </c>
    </row>
    <row r="221" spans="1:10" ht="30" customHeight="1">
      <c r="A221" s="261"/>
      <c r="B221" s="299" t="s">
        <v>455</v>
      </c>
      <c r="C221" s="250"/>
      <c r="D221" s="250" t="s">
        <v>17</v>
      </c>
      <c r="E221" s="249" t="s">
        <v>64</v>
      </c>
      <c r="F221" s="249" t="s">
        <v>628</v>
      </c>
      <c r="G221" s="250"/>
      <c r="H221" s="251">
        <f aca="true" t="shared" si="26" ref="H221:J222">H222</f>
        <v>601.64238</v>
      </c>
      <c r="I221" s="251">
        <f t="shared" si="26"/>
        <v>281.6417200000001</v>
      </c>
      <c r="J221" s="251">
        <f t="shared" si="26"/>
        <v>0</v>
      </c>
    </row>
    <row r="222" spans="1:10" ht="30" customHeight="1">
      <c r="A222" s="49"/>
      <c r="B222" s="282" t="s">
        <v>60</v>
      </c>
      <c r="C222" s="31"/>
      <c r="D222" s="31" t="s">
        <v>17</v>
      </c>
      <c r="E222" s="30" t="s">
        <v>64</v>
      </c>
      <c r="F222" s="30" t="s">
        <v>628</v>
      </c>
      <c r="G222" s="31">
        <v>400</v>
      </c>
      <c r="H222" s="59">
        <f t="shared" si="26"/>
        <v>601.64238</v>
      </c>
      <c r="I222" s="59">
        <f t="shared" si="26"/>
        <v>281.6417200000001</v>
      </c>
      <c r="J222" s="59">
        <f t="shared" si="26"/>
        <v>0</v>
      </c>
    </row>
    <row r="223" spans="1:10" ht="15" customHeight="1">
      <c r="A223" s="49"/>
      <c r="B223" s="275" t="s">
        <v>61</v>
      </c>
      <c r="C223" s="31"/>
      <c r="D223" s="31" t="s">
        <v>17</v>
      </c>
      <c r="E223" s="30" t="s">
        <v>64</v>
      </c>
      <c r="F223" s="30" t="s">
        <v>628</v>
      </c>
      <c r="G223" s="30" t="s">
        <v>62</v>
      </c>
      <c r="H223" s="59">
        <v>601.64238</v>
      </c>
      <c r="I223" s="59">
        <f>565.02506-283.38334</f>
        <v>281.6417200000001</v>
      </c>
      <c r="J223" s="59">
        <v>0</v>
      </c>
    </row>
    <row r="224" spans="1:10" ht="15" customHeight="1">
      <c r="A224" s="246"/>
      <c r="B224" s="289" t="s">
        <v>522</v>
      </c>
      <c r="C224" s="145"/>
      <c r="D224" s="145" t="s">
        <v>17</v>
      </c>
      <c r="E224" s="146" t="s">
        <v>64</v>
      </c>
      <c r="F224" s="146" t="s">
        <v>629</v>
      </c>
      <c r="G224" s="240"/>
      <c r="H224" s="241">
        <f>H225+H231+H240</f>
        <v>1896</v>
      </c>
      <c r="I224" s="241">
        <f>I225+I231+I240</f>
        <v>1330.97494</v>
      </c>
      <c r="J224" s="241">
        <f>J225+J231+J240</f>
        <v>0</v>
      </c>
    </row>
    <row r="225" spans="1:10" ht="30" customHeight="1">
      <c r="A225" s="236"/>
      <c r="B225" s="321" t="s">
        <v>630</v>
      </c>
      <c r="C225" s="226"/>
      <c r="D225" s="226" t="s">
        <v>17</v>
      </c>
      <c r="E225" s="229" t="s">
        <v>64</v>
      </c>
      <c r="F225" s="229" t="s">
        <v>631</v>
      </c>
      <c r="G225" s="231"/>
      <c r="H225" s="227">
        <f>H226</f>
        <v>896</v>
      </c>
      <c r="I225" s="227">
        <f>I226</f>
        <v>896</v>
      </c>
      <c r="J225" s="227">
        <f>J226</f>
        <v>0</v>
      </c>
    </row>
    <row r="226" spans="1:10" ht="30" customHeight="1">
      <c r="A226" s="261"/>
      <c r="B226" s="299" t="s">
        <v>66</v>
      </c>
      <c r="C226" s="250"/>
      <c r="D226" s="250" t="s">
        <v>17</v>
      </c>
      <c r="E226" s="249" t="s">
        <v>64</v>
      </c>
      <c r="F226" s="249" t="s">
        <v>632</v>
      </c>
      <c r="G226" s="262"/>
      <c r="H226" s="251">
        <f>H228+H230</f>
        <v>896</v>
      </c>
      <c r="I226" s="251">
        <f>I228+I230</f>
        <v>896</v>
      </c>
      <c r="J226" s="251">
        <f>J228+J230</f>
        <v>0</v>
      </c>
    </row>
    <row r="227" spans="1:10" ht="30" customHeight="1">
      <c r="A227" s="49"/>
      <c r="B227" s="280" t="s">
        <v>53</v>
      </c>
      <c r="C227" s="31"/>
      <c r="D227" s="31" t="s">
        <v>17</v>
      </c>
      <c r="E227" s="30" t="s">
        <v>64</v>
      </c>
      <c r="F227" s="30" t="s">
        <v>632</v>
      </c>
      <c r="G227" s="31">
        <v>200</v>
      </c>
      <c r="H227" s="59">
        <f>H228</f>
        <v>896</v>
      </c>
      <c r="I227" s="59">
        <f>I228</f>
        <v>896</v>
      </c>
      <c r="J227" s="59">
        <f>J228</f>
        <v>0</v>
      </c>
    </row>
    <row r="228" spans="1:10" ht="30" customHeight="1">
      <c r="A228" s="49"/>
      <c r="B228" s="275" t="s">
        <v>54</v>
      </c>
      <c r="C228" s="31"/>
      <c r="D228" s="31" t="s">
        <v>17</v>
      </c>
      <c r="E228" s="30" t="s">
        <v>64</v>
      </c>
      <c r="F228" s="30" t="s">
        <v>632</v>
      </c>
      <c r="G228" s="30" t="s">
        <v>55</v>
      </c>
      <c r="H228" s="60">
        <v>896</v>
      </c>
      <c r="I228" s="60">
        <v>896</v>
      </c>
      <c r="J228" s="60">
        <v>0</v>
      </c>
    </row>
    <row r="229" spans="1:10" ht="30" customHeight="1" hidden="1">
      <c r="A229" s="49"/>
      <c r="B229" s="281" t="s">
        <v>68</v>
      </c>
      <c r="C229" s="31"/>
      <c r="D229" s="31" t="s">
        <v>17</v>
      </c>
      <c r="E229" s="30" t="s">
        <v>64</v>
      </c>
      <c r="F229" s="30" t="s">
        <v>632</v>
      </c>
      <c r="G229" s="30" t="s">
        <v>69</v>
      </c>
      <c r="H229" s="60">
        <f>H230</f>
        <v>0</v>
      </c>
      <c r="I229" s="60">
        <f>I230</f>
        <v>0</v>
      </c>
      <c r="J229" s="60">
        <f>J230</f>
        <v>0</v>
      </c>
    </row>
    <row r="230" spans="1:10" ht="30" customHeight="1" hidden="1">
      <c r="A230" s="49"/>
      <c r="B230" s="275" t="s">
        <v>70</v>
      </c>
      <c r="C230" s="31"/>
      <c r="D230" s="31" t="s">
        <v>17</v>
      </c>
      <c r="E230" s="30" t="s">
        <v>64</v>
      </c>
      <c r="F230" s="30" t="s">
        <v>632</v>
      </c>
      <c r="G230" s="31">
        <v>630</v>
      </c>
      <c r="H230" s="59">
        <v>0</v>
      </c>
      <c r="I230" s="59">
        <v>0</v>
      </c>
      <c r="J230" s="59">
        <v>0</v>
      </c>
    </row>
    <row r="231" spans="1:10" ht="30" customHeight="1">
      <c r="A231" s="236"/>
      <c r="B231" s="321" t="s">
        <v>633</v>
      </c>
      <c r="C231" s="226"/>
      <c r="D231" s="226" t="s">
        <v>17</v>
      </c>
      <c r="E231" s="229" t="s">
        <v>64</v>
      </c>
      <c r="F231" s="229" t="s">
        <v>634</v>
      </c>
      <c r="G231" s="226"/>
      <c r="H231" s="227">
        <f>H232+H237</f>
        <v>1000</v>
      </c>
      <c r="I231" s="227">
        <f>I232+I237</f>
        <v>434.97494</v>
      </c>
      <c r="J231" s="227">
        <f>J232+J237</f>
        <v>0</v>
      </c>
    </row>
    <row r="232" spans="1:10" ht="30" customHeight="1">
      <c r="A232" s="261"/>
      <c r="B232" s="299" t="s">
        <v>72</v>
      </c>
      <c r="C232" s="250"/>
      <c r="D232" s="250" t="s">
        <v>17</v>
      </c>
      <c r="E232" s="249" t="s">
        <v>64</v>
      </c>
      <c r="F232" s="249" t="s">
        <v>635</v>
      </c>
      <c r="G232" s="250"/>
      <c r="H232" s="251">
        <f>H233+H235</f>
        <v>1000</v>
      </c>
      <c r="I232" s="251">
        <f>I233+I235</f>
        <v>434.97494</v>
      </c>
      <c r="J232" s="251">
        <f>J233+J235</f>
        <v>0</v>
      </c>
    </row>
    <row r="233" spans="1:10" ht="30" customHeight="1" hidden="1">
      <c r="A233" s="49"/>
      <c r="B233" s="282" t="s">
        <v>53</v>
      </c>
      <c r="C233" s="31"/>
      <c r="D233" s="31" t="s">
        <v>17</v>
      </c>
      <c r="E233" s="30" t="s">
        <v>64</v>
      </c>
      <c r="F233" s="30" t="s">
        <v>635</v>
      </c>
      <c r="G233" s="31">
        <v>200</v>
      </c>
      <c r="H233" s="59">
        <f>H234</f>
        <v>0</v>
      </c>
      <c r="I233" s="59">
        <f>I234</f>
        <v>0</v>
      </c>
      <c r="J233" s="59">
        <f>J234</f>
        <v>0</v>
      </c>
    </row>
    <row r="234" spans="1:10" ht="30" customHeight="1" hidden="1">
      <c r="A234" s="49"/>
      <c r="B234" s="275" t="s">
        <v>54</v>
      </c>
      <c r="C234" s="31"/>
      <c r="D234" s="31" t="s">
        <v>17</v>
      </c>
      <c r="E234" s="30" t="s">
        <v>64</v>
      </c>
      <c r="F234" s="30" t="s">
        <v>635</v>
      </c>
      <c r="G234" s="30" t="s">
        <v>55</v>
      </c>
      <c r="H234" s="59">
        <f>1000-1000</f>
        <v>0</v>
      </c>
      <c r="I234" s="59">
        <f>434.97494-434.97494</f>
        <v>0</v>
      </c>
      <c r="J234" s="59">
        <v>0</v>
      </c>
    </row>
    <row r="235" spans="1:10" ht="30" customHeight="1">
      <c r="A235" s="49"/>
      <c r="B235" s="282" t="s">
        <v>60</v>
      </c>
      <c r="C235" s="31"/>
      <c r="D235" s="31" t="s">
        <v>17</v>
      </c>
      <c r="E235" s="30" t="s">
        <v>64</v>
      </c>
      <c r="F235" s="30" t="s">
        <v>635</v>
      </c>
      <c r="G235" s="31">
        <v>400</v>
      </c>
      <c r="H235" s="59">
        <f>H236</f>
        <v>1000</v>
      </c>
      <c r="I235" s="59">
        <f>I236</f>
        <v>434.97494</v>
      </c>
      <c r="J235" s="59">
        <f>J236</f>
        <v>0</v>
      </c>
    </row>
    <row r="236" spans="1:10" ht="15" customHeight="1">
      <c r="A236" s="49"/>
      <c r="B236" s="275" t="s">
        <v>61</v>
      </c>
      <c r="C236" s="31"/>
      <c r="D236" s="31" t="s">
        <v>17</v>
      </c>
      <c r="E236" s="30" t="s">
        <v>64</v>
      </c>
      <c r="F236" s="30" t="s">
        <v>635</v>
      </c>
      <c r="G236" s="30" t="s">
        <v>62</v>
      </c>
      <c r="H236" s="59">
        <v>1000</v>
      </c>
      <c r="I236" s="59">
        <v>434.97494</v>
      </c>
      <c r="J236" s="59">
        <v>0</v>
      </c>
    </row>
    <row r="237" spans="1:10" ht="45" customHeight="1" hidden="1">
      <c r="A237" s="261"/>
      <c r="B237" s="299" t="s">
        <v>426</v>
      </c>
      <c r="C237" s="250"/>
      <c r="D237" s="250" t="s">
        <v>17</v>
      </c>
      <c r="E237" s="249" t="s">
        <v>64</v>
      </c>
      <c r="F237" s="249" t="s">
        <v>636</v>
      </c>
      <c r="G237" s="250"/>
      <c r="H237" s="251">
        <f aca="true" t="shared" si="27" ref="H237:J238">H238</f>
        <v>0</v>
      </c>
      <c r="I237" s="251">
        <f t="shared" si="27"/>
        <v>0</v>
      </c>
      <c r="J237" s="251">
        <f t="shared" si="27"/>
        <v>0</v>
      </c>
    </row>
    <row r="238" spans="1:10" ht="30" customHeight="1" hidden="1">
      <c r="A238" s="49"/>
      <c r="B238" s="282" t="s">
        <v>53</v>
      </c>
      <c r="C238" s="31"/>
      <c r="D238" s="31" t="s">
        <v>17</v>
      </c>
      <c r="E238" s="30" t="s">
        <v>64</v>
      </c>
      <c r="F238" s="30" t="s">
        <v>636</v>
      </c>
      <c r="G238" s="31">
        <v>200</v>
      </c>
      <c r="H238" s="59">
        <f t="shared" si="27"/>
        <v>0</v>
      </c>
      <c r="I238" s="59">
        <f t="shared" si="27"/>
        <v>0</v>
      </c>
      <c r="J238" s="59">
        <f t="shared" si="27"/>
        <v>0</v>
      </c>
    </row>
    <row r="239" spans="1:10" ht="30" customHeight="1" hidden="1">
      <c r="A239" s="49"/>
      <c r="B239" s="275" t="s">
        <v>54</v>
      </c>
      <c r="C239" s="31"/>
      <c r="D239" s="31" t="s">
        <v>17</v>
      </c>
      <c r="E239" s="30" t="s">
        <v>64</v>
      </c>
      <c r="F239" s="30" t="s">
        <v>636</v>
      </c>
      <c r="G239" s="30" t="s">
        <v>55</v>
      </c>
      <c r="H239" s="59">
        <v>0</v>
      </c>
      <c r="I239" s="59">
        <v>0</v>
      </c>
      <c r="J239" s="59">
        <v>0</v>
      </c>
    </row>
    <row r="240" spans="1:10" ht="30" customHeight="1" hidden="1">
      <c r="A240" s="236"/>
      <c r="B240" s="321" t="s">
        <v>637</v>
      </c>
      <c r="C240" s="226"/>
      <c r="D240" s="226" t="s">
        <v>17</v>
      </c>
      <c r="E240" s="229" t="s">
        <v>64</v>
      </c>
      <c r="F240" s="229" t="s">
        <v>638</v>
      </c>
      <c r="G240" s="231"/>
      <c r="H240" s="227">
        <f>H241</f>
        <v>0</v>
      </c>
      <c r="I240" s="227">
        <f>I241</f>
        <v>0</v>
      </c>
      <c r="J240" s="227">
        <f>J241</f>
        <v>0</v>
      </c>
    </row>
    <row r="241" spans="1:10" ht="15" customHeight="1" hidden="1">
      <c r="A241" s="261"/>
      <c r="B241" s="299" t="s">
        <v>134</v>
      </c>
      <c r="C241" s="250"/>
      <c r="D241" s="250" t="s">
        <v>17</v>
      </c>
      <c r="E241" s="249" t="s">
        <v>64</v>
      </c>
      <c r="F241" s="249" t="s">
        <v>639</v>
      </c>
      <c r="G241" s="249"/>
      <c r="H241" s="251">
        <f>H243</f>
        <v>0</v>
      </c>
      <c r="I241" s="251">
        <f>I243</f>
        <v>0</v>
      </c>
      <c r="J241" s="251">
        <f>J243</f>
        <v>0</v>
      </c>
    </row>
    <row r="242" spans="1:10" ht="30" customHeight="1" hidden="1">
      <c r="A242" s="49"/>
      <c r="B242" s="280" t="s">
        <v>53</v>
      </c>
      <c r="C242" s="31"/>
      <c r="D242" s="31" t="s">
        <v>17</v>
      </c>
      <c r="E242" s="30" t="s">
        <v>64</v>
      </c>
      <c r="F242" s="30" t="s">
        <v>639</v>
      </c>
      <c r="G242" s="30" t="s">
        <v>67</v>
      </c>
      <c r="H242" s="59">
        <f>H243</f>
        <v>0</v>
      </c>
      <c r="I242" s="59">
        <f>I243</f>
        <v>0</v>
      </c>
      <c r="J242" s="59">
        <f>J243</f>
        <v>0</v>
      </c>
    </row>
    <row r="243" spans="1:10" ht="30" customHeight="1" hidden="1">
      <c r="A243" s="49"/>
      <c r="B243" s="275" t="s">
        <v>54</v>
      </c>
      <c r="C243" s="31"/>
      <c r="D243" s="31" t="s">
        <v>17</v>
      </c>
      <c r="E243" s="30" t="s">
        <v>64</v>
      </c>
      <c r="F243" s="30" t="s">
        <v>639</v>
      </c>
      <c r="G243" s="30" t="s">
        <v>55</v>
      </c>
      <c r="H243" s="59">
        <v>0</v>
      </c>
      <c r="I243" s="59">
        <v>0</v>
      </c>
      <c r="J243" s="59">
        <v>0</v>
      </c>
    </row>
    <row r="244" spans="1:10" ht="75" customHeight="1">
      <c r="A244" s="209"/>
      <c r="B244" s="318" t="s">
        <v>340</v>
      </c>
      <c r="C244" s="197"/>
      <c r="D244" s="197" t="s">
        <v>17</v>
      </c>
      <c r="E244" s="204" t="s">
        <v>64</v>
      </c>
      <c r="F244" s="204" t="s">
        <v>620</v>
      </c>
      <c r="G244" s="197"/>
      <c r="H244" s="198">
        <f aca="true" t="shared" si="28" ref="H244:J245">H245</f>
        <v>0</v>
      </c>
      <c r="I244" s="198">
        <f t="shared" si="28"/>
        <v>2050.257</v>
      </c>
      <c r="J244" s="198">
        <f t="shared" si="28"/>
        <v>0</v>
      </c>
    </row>
    <row r="245" spans="1:10" ht="15" customHeight="1">
      <c r="A245" s="415"/>
      <c r="B245" s="289" t="s">
        <v>552</v>
      </c>
      <c r="C245" s="145"/>
      <c r="D245" s="146" t="s">
        <v>17</v>
      </c>
      <c r="E245" s="146" t="s">
        <v>64</v>
      </c>
      <c r="F245" s="146" t="s">
        <v>621</v>
      </c>
      <c r="G245" s="145"/>
      <c r="H245" s="241">
        <f t="shared" si="28"/>
        <v>0</v>
      </c>
      <c r="I245" s="241">
        <f t="shared" si="28"/>
        <v>2050.257</v>
      </c>
      <c r="J245" s="241">
        <f t="shared" si="28"/>
        <v>0</v>
      </c>
    </row>
    <row r="246" spans="1:10" ht="30" customHeight="1">
      <c r="A246" s="236"/>
      <c r="B246" s="321" t="s">
        <v>622</v>
      </c>
      <c r="C246" s="226"/>
      <c r="D246" s="226" t="s">
        <v>17</v>
      </c>
      <c r="E246" s="229" t="s">
        <v>64</v>
      </c>
      <c r="F246" s="229" t="s">
        <v>623</v>
      </c>
      <c r="G246" s="229" t="s">
        <v>36</v>
      </c>
      <c r="H246" s="227">
        <f aca="true" t="shared" si="29" ref="H246:J248">H247</f>
        <v>0</v>
      </c>
      <c r="I246" s="227">
        <f t="shared" si="29"/>
        <v>2050.257</v>
      </c>
      <c r="J246" s="227">
        <f t="shared" si="29"/>
        <v>0</v>
      </c>
    </row>
    <row r="247" spans="1:10" ht="60" customHeight="1">
      <c r="A247" s="259"/>
      <c r="B247" s="298" t="s">
        <v>435</v>
      </c>
      <c r="C247" s="249"/>
      <c r="D247" s="249" t="s">
        <v>17</v>
      </c>
      <c r="E247" s="249" t="s">
        <v>64</v>
      </c>
      <c r="F247" s="249" t="s">
        <v>624</v>
      </c>
      <c r="G247" s="260"/>
      <c r="H247" s="255">
        <f t="shared" si="29"/>
        <v>0</v>
      </c>
      <c r="I247" s="255">
        <f t="shared" si="29"/>
        <v>2050.257</v>
      </c>
      <c r="J247" s="255">
        <f t="shared" si="29"/>
        <v>0</v>
      </c>
    </row>
    <row r="248" spans="1:10" ht="30" customHeight="1">
      <c r="A248" s="49"/>
      <c r="B248" s="286" t="s">
        <v>60</v>
      </c>
      <c r="C248" s="31"/>
      <c r="D248" s="31" t="s">
        <v>17</v>
      </c>
      <c r="E248" s="30" t="s">
        <v>64</v>
      </c>
      <c r="F248" s="30" t="s">
        <v>624</v>
      </c>
      <c r="G248" s="30" t="s">
        <v>65</v>
      </c>
      <c r="H248" s="60">
        <f t="shared" si="29"/>
        <v>0</v>
      </c>
      <c r="I248" s="60">
        <f t="shared" si="29"/>
        <v>2050.257</v>
      </c>
      <c r="J248" s="60">
        <f t="shared" si="29"/>
        <v>0</v>
      </c>
    </row>
    <row r="249" spans="1:10" ht="15" customHeight="1">
      <c r="A249" s="11"/>
      <c r="B249" s="278" t="s">
        <v>61</v>
      </c>
      <c r="C249" s="30"/>
      <c r="D249" s="30" t="s">
        <v>17</v>
      </c>
      <c r="E249" s="30" t="s">
        <v>64</v>
      </c>
      <c r="F249" s="30" t="s">
        <v>624</v>
      </c>
      <c r="G249" s="13">
        <v>410</v>
      </c>
      <c r="H249" s="60">
        <v>0</v>
      </c>
      <c r="I249" s="60">
        <f>(18.54402+1835.85798)+(1.95855+193.89645)</f>
        <v>2050.257</v>
      </c>
      <c r="J249" s="60">
        <v>0</v>
      </c>
    </row>
    <row r="250" spans="1:10" ht="45" customHeight="1" hidden="1">
      <c r="A250" s="200"/>
      <c r="B250" s="316" t="s">
        <v>356</v>
      </c>
      <c r="C250" s="211"/>
      <c r="D250" s="211" t="s">
        <v>17</v>
      </c>
      <c r="E250" s="201" t="s">
        <v>64</v>
      </c>
      <c r="F250" s="201" t="s">
        <v>199</v>
      </c>
      <c r="G250" s="192"/>
      <c r="H250" s="194">
        <f>H251</f>
        <v>0</v>
      </c>
      <c r="I250" s="194">
        <f aca="true" t="shared" si="30" ref="I250:J256">I251</f>
        <v>0</v>
      </c>
      <c r="J250" s="194">
        <f t="shared" si="30"/>
        <v>0</v>
      </c>
    </row>
    <row r="251" spans="1:10" ht="15" customHeight="1" hidden="1">
      <c r="A251" s="28"/>
      <c r="B251" s="275" t="s">
        <v>151</v>
      </c>
      <c r="C251" s="34"/>
      <c r="D251" s="31" t="s">
        <v>17</v>
      </c>
      <c r="E251" s="30" t="s">
        <v>64</v>
      </c>
      <c r="F251" s="34" t="s">
        <v>200</v>
      </c>
      <c r="G251" s="26"/>
      <c r="H251" s="59">
        <f>H252</f>
        <v>0</v>
      </c>
      <c r="I251" s="59">
        <f t="shared" si="30"/>
        <v>0</v>
      </c>
      <c r="J251" s="59">
        <f t="shared" si="30"/>
        <v>0</v>
      </c>
    </row>
    <row r="252" spans="1:10" ht="15" customHeight="1" hidden="1">
      <c r="A252" s="28"/>
      <c r="B252" s="275" t="s">
        <v>151</v>
      </c>
      <c r="C252" s="34"/>
      <c r="D252" s="31" t="s">
        <v>17</v>
      </c>
      <c r="E252" s="30" t="s">
        <v>64</v>
      </c>
      <c r="F252" s="34" t="s">
        <v>201</v>
      </c>
      <c r="G252" s="26"/>
      <c r="H252" s="59">
        <f>H253</f>
        <v>0</v>
      </c>
      <c r="I252" s="59">
        <f t="shared" si="30"/>
        <v>0</v>
      </c>
      <c r="J252" s="59">
        <f t="shared" si="30"/>
        <v>0</v>
      </c>
    </row>
    <row r="253" spans="1:10" ht="30" customHeight="1" hidden="1">
      <c r="A253" s="247"/>
      <c r="B253" s="295" t="s">
        <v>66</v>
      </c>
      <c r="C253" s="250"/>
      <c r="D253" s="250" t="s">
        <v>17</v>
      </c>
      <c r="E253" s="249" t="s">
        <v>64</v>
      </c>
      <c r="F253" s="250" t="s">
        <v>417</v>
      </c>
      <c r="G253" s="249"/>
      <c r="H253" s="251">
        <f>H254+H256</f>
        <v>0</v>
      </c>
      <c r="I253" s="251">
        <f>I254+I256</f>
        <v>0</v>
      </c>
      <c r="J253" s="251">
        <f>J254+J256</f>
        <v>0</v>
      </c>
    </row>
    <row r="254" spans="1:10" ht="30" customHeight="1" hidden="1">
      <c r="A254" s="28"/>
      <c r="B254" s="281" t="s">
        <v>68</v>
      </c>
      <c r="C254" s="31"/>
      <c r="D254" s="31" t="s">
        <v>17</v>
      </c>
      <c r="E254" s="30" t="s">
        <v>64</v>
      </c>
      <c r="F254" s="31" t="s">
        <v>417</v>
      </c>
      <c r="G254" s="30" t="s">
        <v>69</v>
      </c>
      <c r="H254" s="59">
        <f>H255</f>
        <v>0</v>
      </c>
      <c r="I254" s="59">
        <f t="shared" si="30"/>
        <v>0</v>
      </c>
      <c r="J254" s="59">
        <f t="shared" si="30"/>
        <v>0</v>
      </c>
    </row>
    <row r="255" spans="1:10" ht="30" customHeight="1" hidden="1">
      <c r="A255" s="28"/>
      <c r="B255" s="275" t="s">
        <v>70</v>
      </c>
      <c r="C255" s="31"/>
      <c r="D255" s="31" t="s">
        <v>17</v>
      </c>
      <c r="E255" s="30" t="s">
        <v>64</v>
      </c>
      <c r="F255" s="31" t="s">
        <v>417</v>
      </c>
      <c r="G255" s="31">
        <v>630</v>
      </c>
      <c r="H255" s="60">
        <v>0</v>
      </c>
      <c r="I255" s="60">
        <v>0</v>
      </c>
      <c r="J255" s="60">
        <v>0</v>
      </c>
    </row>
    <row r="256" spans="1:10" ht="15" customHeight="1" hidden="1">
      <c r="A256" s="28"/>
      <c r="B256" s="275" t="s">
        <v>81</v>
      </c>
      <c r="C256" s="31"/>
      <c r="D256" s="31" t="s">
        <v>17</v>
      </c>
      <c r="E256" s="30" t="s">
        <v>64</v>
      </c>
      <c r="F256" s="31" t="s">
        <v>417</v>
      </c>
      <c r="G256" s="30" t="s">
        <v>82</v>
      </c>
      <c r="H256" s="59">
        <f>H257</f>
        <v>0</v>
      </c>
      <c r="I256" s="59">
        <f t="shared" si="30"/>
        <v>0</v>
      </c>
      <c r="J256" s="59">
        <f t="shared" si="30"/>
        <v>0</v>
      </c>
    </row>
    <row r="257" spans="1:10" ht="15" customHeight="1" hidden="1">
      <c r="A257" s="28"/>
      <c r="B257" s="275" t="s">
        <v>191</v>
      </c>
      <c r="C257" s="31"/>
      <c r="D257" s="31" t="s">
        <v>17</v>
      </c>
      <c r="E257" s="30" t="s">
        <v>64</v>
      </c>
      <c r="F257" s="31" t="s">
        <v>417</v>
      </c>
      <c r="G257" s="31">
        <v>830</v>
      </c>
      <c r="H257" s="60">
        <v>0</v>
      </c>
      <c r="I257" s="60">
        <v>0</v>
      </c>
      <c r="J257" s="60">
        <v>0</v>
      </c>
    </row>
    <row r="258" spans="1:10" ht="15" customHeight="1">
      <c r="A258" s="22"/>
      <c r="B258" s="311" t="s">
        <v>113</v>
      </c>
      <c r="C258" s="24"/>
      <c r="D258" s="24" t="s">
        <v>17</v>
      </c>
      <c r="E258" s="23" t="s">
        <v>114</v>
      </c>
      <c r="F258" s="24"/>
      <c r="G258" s="24"/>
      <c r="H258" s="57">
        <f>H259+H303+H308</f>
        <v>3500</v>
      </c>
      <c r="I258" s="57">
        <f>I259+I303+I308</f>
        <v>4200</v>
      </c>
      <c r="J258" s="57">
        <f>J259+J303+J308</f>
        <v>1100</v>
      </c>
    </row>
    <row r="259" spans="1:11" ht="90" customHeight="1">
      <c r="A259" s="195"/>
      <c r="B259" s="318" t="s">
        <v>353</v>
      </c>
      <c r="C259" s="197"/>
      <c r="D259" s="197" t="s">
        <v>17</v>
      </c>
      <c r="E259" s="204" t="s">
        <v>114</v>
      </c>
      <c r="F259" s="197" t="s">
        <v>643</v>
      </c>
      <c r="G259" s="204" t="s">
        <v>36</v>
      </c>
      <c r="H259" s="198">
        <f>H260+H286</f>
        <v>2450</v>
      </c>
      <c r="I259" s="198">
        <f>I260+I286</f>
        <v>3100</v>
      </c>
      <c r="J259" s="198">
        <f>J260+J286</f>
        <v>0</v>
      </c>
      <c r="K259" s="68"/>
    </row>
    <row r="260" spans="1:10" ht="15" customHeight="1">
      <c r="A260" s="244"/>
      <c r="B260" s="289" t="s">
        <v>522</v>
      </c>
      <c r="C260" s="145"/>
      <c r="D260" s="145" t="s">
        <v>17</v>
      </c>
      <c r="E260" s="146" t="s">
        <v>114</v>
      </c>
      <c r="F260" s="145" t="s">
        <v>644</v>
      </c>
      <c r="G260" s="146"/>
      <c r="H260" s="245">
        <f>H261+H270+H277</f>
        <v>2450</v>
      </c>
      <c r="I260" s="245">
        <f>I261+I270+I277</f>
        <v>2100</v>
      </c>
      <c r="J260" s="245">
        <f>J261+J270+J277</f>
        <v>0</v>
      </c>
    </row>
    <row r="261" spans="1:10" ht="30" customHeight="1">
      <c r="A261" s="224"/>
      <c r="B261" s="321" t="s">
        <v>645</v>
      </c>
      <c r="C261" s="226"/>
      <c r="D261" s="226" t="s">
        <v>17</v>
      </c>
      <c r="E261" s="229" t="s">
        <v>114</v>
      </c>
      <c r="F261" s="226" t="s">
        <v>646</v>
      </c>
      <c r="G261" s="229" t="s">
        <v>36</v>
      </c>
      <c r="H261" s="234">
        <f>H262+H265</f>
        <v>100</v>
      </c>
      <c r="I261" s="234">
        <f>I262+I265</f>
        <v>100</v>
      </c>
      <c r="J261" s="234">
        <f>J262+J265</f>
        <v>0</v>
      </c>
    </row>
    <row r="262" spans="1:10" ht="30" customHeight="1">
      <c r="A262" s="252"/>
      <c r="B262" s="295" t="s">
        <v>521</v>
      </c>
      <c r="C262" s="250"/>
      <c r="D262" s="250" t="s">
        <v>17</v>
      </c>
      <c r="E262" s="249" t="s">
        <v>114</v>
      </c>
      <c r="F262" s="250" t="s">
        <v>647</v>
      </c>
      <c r="G262" s="249"/>
      <c r="H262" s="255">
        <f aca="true" t="shared" si="31" ref="H262:J263">H263</f>
        <v>100</v>
      </c>
      <c r="I262" s="255">
        <f t="shared" si="31"/>
        <v>100</v>
      </c>
      <c r="J262" s="255">
        <f t="shared" si="31"/>
        <v>0</v>
      </c>
    </row>
    <row r="263" spans="1:10" ht="30" customHeight="1">
      <c r="A263" s="43"/>
      <c r="B263" s="275" t="s">
        <v>53</v>
      </c>
      <c r="C263" s="31"/>
      <c r="D263" s="31" t="s">
        <v>17</v>
      </c>
      <c r="E263" s="30" t="s">
        <v>114</v>
      </c>
      <c r="F263" s="31" t="s">
        <v>647</v>
      </c>
      <c r="G263" s="30" t="s">
        <v>67</v>
      </c>
      <c r="H263" s="60">
        <f t="shared" si="31"/>
        <v>100</v>
      </c>
      <c r="I263" s="60">
        <f t="shared" si="31"/>
        <v>100</v>
      </c>
      <c r="J263" s="60">
        <f t="shared" si="31"/>
        <v>0</v>
      </c>
    </row>
    <row r="264" spans="1:10" ht="30" customHeight="1">
      <c r="A264" s="43"/>
      <c r="B264" s="280" t="s">
        <v>54</v>
      </c>
      <c r="C264" s="31"/>
      <c r="D264" s="31" t="s">
        <v>17</v>
      </c>
      <c r="E264" s="30" t="s">
        <v>114</v>
      </c>
      <c r="F264" s="31" t="s">
        <v>647</v>
      </c>
      <c r="G264" s="30" t="s">
        <v>55</v>
      </c>
      <c r="H264" s="342">
        <v>100</v>
      </c>
      <c r="I264" s="342">
        <v>100</v>
      </c>
      <c r="J264" s="342">
        <v>0</v>
      </c>
    </row>
    <row r="265" spans="1:10" ht="30" customHeight="1" hidden="1">
      <c r="A265" s="252"/>
      <c r="B265" s="295" t="s">
        <v>315</v>
      </c>
      <c r="C265" s="250"/>
      <c r="D265" s="250" t="s">
        <v>17</v>
      </c>
      <c r="E265" s="249" t="s">
        <v>114</v>
      </c>
      <c r="F265" s="250" t="s">
        <v>656</v>
      </c>
      <c r="G265" s="249"/>
      <c r="H265" s="255">
        <f>H266+H268</f>
        <v>0</v>
      </c>
      <c r="I265" s="255">
        <f>I266+I268</f>
        <v>0</v>
      </c>
      <c r="J265" s="255">
        <f>J266+J268</f>
        <v>0</v>
      </c>
    </row>
    <row r="266" spans="1:10" ht="30" customHeight="1" hidden="1">
      <c r="A266" s="43"/>
      <c r="B266" s="275" t="s">
        <v>53</v>
      </c>
      <c r="C266" s="31"/>
      <c r="D266" s="31" t="s">
        <v>17</v>
      </c>
      <c r="E266" s="30" t="s">
        <v>114</v>
      </c>
      <c r="F266" s="31" t="s">
        <v>656</v>
      </c>
      <c r="G266" s="30" t="s">
        <v>67</v>
      </c>
      <c r="H266" s="60">
        <f>H267</f>
        <v>0</v>
      </c>
      <c r="I266" s="60">
        <f>I267</f>
        <v>0</v>
      </c>
      <c r="J266" s="60">
        <f>J267</f>
        <v>0</v>
      </c>
    </row>
    <row r="267" spans="1:10" ht="30" customHeight="1" hidden="1">
      <c r="A267" s="43"/>
      <c r="B267" s="280" t="s">
        <v>54</v>
      </c>
      <c r="C267" s="31"/>
      <c r="D267" s="31" t="s">
        <v>17</v>
      </c>
      <c r="E267" s="30" t="s">
        <v>114</v>
      </c>
      <c r="F267" s="31" t="s">
        <v>656</v>
      </c>
      <c r="G267" s="30" t="s">
        <v>55</v>
      </c>
      <c r="H267" s="342">
        <v>0</v>
      </c>
      <c r="I267" s="342">
        <v>0</v>
      </c>
      <c r="J267" s="342">
        <v>0</v>
      </c>
    </row>
    <row r="268" spans="1:10" ht="30" customHeight="1" hidden="1">
      <c r="A268" s="43"/>
      <c r="B268" s="277" t="s">
        <v>60</v>
      </c>
      <c r="C268" s="31"/>
      <c r="D268" s="31" t="s">
        <v>17</v>
      </c>
      <c r="E268" s="30" t="s">
        <v>114</v>
      </c>
      <c r="F268" s="31" t="s">
        <v>656</v>
      </c>
      <c r="G268" s="30" t="s">
        <v>65</v>
      </c>
      <c r="H268" s="342">
        <f>H269</f>
        <v>0</v>
      </c>
      <c r="I268" s="342">
        <f>I269</f>
        <v>0</v>
      </c>
      <c r="J268" s="342">
        <f>J269</f>
        <v>0</v>
      </c>
    </row>
    <row r="269" spans="1:10" ht="15" customHeight="1" hidden="1">
      <c r="A269" s="43"/>
      <c r="B269" s="277" t="s">
        <v>61</v>
      </c>
      <c r="C269" s="31"/>
      <c r="D269" s="31" t="s">
        <v>17</v>
      </c>
      <c r="E269" s="30" t="s">
        <v>114</v>
      </c>
      <c r="F269" s="152" t="s">
        <v>656</v>
      </c>
      <c r="G269" s="30" t="s">
        <v>62</v>
      </c>
      <c r="H269" s="342">
        <v>0</v>
      </c>
      <c r="I269" s="342">
        <v>0</v>
      </c>
      <c r="J269" s="342">
        <v>0</v>
      </c>
    </row>
    <row r="270" spans="1:11" ht="30" customHeight="1">
      <c r="A270" s="224"/>
      <c r="B270" s="321" t="s">
        <v>648</v>
      </c>
      <c r="C270" s="226"/>
      <c r="D270" s="226" t="s">
        <v>17</v>
      </c>
      <c r="E270" s="229" t="s">
        <v>114</v>
      </c>
      <c r="F270" s="226" t="s">
        <v>649</v>
      </c>
      <c r="G270" s="229" t="s">
        <v>36</v>
      </c>
      <c r="H270" s="227">
        <f>H271+H274</f>
        <v>1950</v>
      </c>
      <c r="I270" s="227">
        <f>I271+I274</f>
        <v>1600</v>
      </c>
      <c r="J270" s="227">
        <f>J271+J274</f>
        <v>0</v>
      </c>
      <c r="K270" s="68"/>
    </row>
    <row r="271" spans="1:11" s="4" customFormat="1" ht="45" customHeight="1">
      <c r="A271" s="247"/>
      <c r="B271" s="299" t="s">
        <v>112</v>
      </c>
      <c r="C271" s="250"/>
      <c r="D271" s="250" t="s">
        <v>17</v>
      </c>
      <c r="E271" s="249" t="s">
        <v>114</v>
      </c>
      <c r="F271" s="250" t="s">
        <v>651</v>
      </c>
      <c r="G271" s="249"/>
      <c r="H271" s="255">
        <f aca="true" t="shared" si="32" ref="H271:J272">H272</f>
        <v>350</v>
      </c>
      <c r="I271" s="255">
        <f t="shared" si="32"/>
        <v>0</v>
      </c>
      <c r="J271" s="255">
        <f t="shared" si="32"/>
        <v>0</v>
      </c>
      <c r="K271" s="69"/>
    </row>
    <row r="272" spans="1:11" s="4" customFormat="1" ht="30" customHeight="1">
      <c r="A272" s="28"/>
      <c r="B272" s="286" t="s">
        <v>60</v>
      </c>
      <c r="C272" s="31"/>
      <c r="D272" s="31" t="s">
        <v>17</v>
      </c>
      <c r="E272" s="30" t="s">
        <v>114</v>
      </c>
      <c r="F272" s="31" t="s">
        <v>651</v>
      </c>
      <c r="G272" s="30" t="s">
        <v>65</v>
      </c>
      <c r="H272" s="60">
        <f t="shared" si="32"/>
        <v>350</v>
      </c>
      <c r="I272" s="60">
        <f t="shared" si="32"/>
        <v>0</v>
      </c>
      <c r="J272" s="60">
        <f t="shared" si="32"/>
        <v>0</v>
      </c>
      <c r="K272" s="69"/>
    </row>
    <row r="273" spans="1:11" s="4" customFormat="1" ht="15" customHeight="1">
      <c r="A273" s="28"/>
      <c r="B273" s="278" t="s">
        <v>61</v>
      </c>
      <c r="C273" s="31"/>
      <c r="D273" s="31" t="s">
        <v>17</v>
      </c>
      <c r="E273" s="30" t="s">
        <v>114</v>
      </c>
      <c r="F273" s="31" t="s">
        <v>651</v>
      </c>
      <c r="G273" s="30" t="s">
        <v>62</v>
      </c>
      <c r="H273" s="60">
        <v>350</v>
      </c>
      <c r="I273" s="60">
        <v>0</v>
      </c>
      <c r="J273" s="60">
        <v>0</v>
      </c>
      <c r="K273" s="69"/>
    </row>
    <row r="274" spans="1:11" s="4" customFormat="1" ht="15" customHeight="1">
      <c r="A274" s="247"/>
      <c r="B274" s="299" t="s">
        <v>116</v>
      </c>
      <c r="C274" s="250"/>
      <c r="D274" s="250" t="s">
        <v>17</v>
      </c>
      <c r="E274" s="249" t="s">
        <v>114</v>
      </c>
      <c r="F274" s="250" t="s">
        <v>650</v>
      </c>
      <c r="G274" s="249"/>
      <c r="H274" s="255">
        <f>H276</f>
        <v>1600</v>
      </c>
      <c r="I274" s="255">
        <f>I276</f>
        <v>1600</v>
      </c>
      <c r="J274" s="255">
        <f>J276</f>
        <v>0</v>
      </c>
      <c r="K274" s="69"/>
    </row>
    <row r="275" spans="1:11" s="4" customFormat="1" ht="30" customHeight="1">
      <c r="A275" s="28"/>
      <c r="B275" s="280" t="s">
        <v>53</v>
      </c>
      <c r="C275" s="31"/>
      <c r="D275" s="31" t="s">
        <v>17</v>
      </c>
      <c r="E275" s="30" t="s">
        <v>114</v>
      </c>
      <c r="F275" s="31" t="s">
        <v>650</v>
      </c>
      <c r="G275" s="30" t="s">
        <v>67</v>
      </c>
      <c r="H275" s="60">
        <f>H276</f>
        <v>1600</v>
      </c>
      <c r="I275" s="60">
        <f>I276</f>
        <v>1600</v>
      </c>
      <c r="J275" s="60">
        <f>J276</f>
        <v>0</v>
      </c>
      <c r="K275" s="69"/>
    </row>
    <row r="276" spans="1:11" s="4" customFormat="1" ht="30" customHeight="1">
      <c r="A276" s="28"/>
      <c r="B276" s="275" t="s">
        <v>54</v>
      </c>
      <c r="C276" s="31"/>
      <c r="D276" s="31" t="s">
        <v>17</v>
      </c>
      <c r="E276" s="30" t="s">
        <v>114</v>
      </c>
      <c r="F276" s="31" t="s">
        <v>650</v>
      </c>
      <c r="G276" s="30" t="s">
        <v>55</v>
      </c>
      <c r="H276" s="60">
        <v>1600</v>
      </c>
      <c r="I276" s="60">
        <v>1600</v>
      </c>
      <c r="J276" s="60">
        <v>0</v>
      </c>
      <c r="K276" s="69"/>
    </row>
    <row r="277" spans="1:11" ht="30" customHeight="1">
      <c r="A277" s="224"/>
      <c r="B277" s="321" t="s">
        <v>652</v>
      </c>
      <c r="C277" s="226"/>
      <c r="D277" s="226" t="s">
        <v>17</v>
      </c>
      <c r="E277" s="229" t="s">
        <v>114</v>
      </c>
      <c r="F277" s="226" t="s">
        <v>653</v>
      </c>
      <c r="G277" s="229" t="s">
        <v>36</v>
      </c>
      <c r="H277" s="227">
        <f>H278+H283</f>
        <v>400</v>
      </c>
      <c r="I277" s="227">
        <f>I278+I283</f>
        <v>400</v>
      </c>
      <c r="J277" s="227">
        <f>J278+J283</f>
        <v>0</v>
      </c>
      <c r="K277" s="68"/>
    </row>
    <row r="278" spans="1:11" ht="30" customHeight="1" hidden="1">
      <c r="A278" s="252"/>
      <c r="B278" s="295" t="s">
        <v>117</v>
      </c>
      <c r="C278" s="250"/>
      <c r="D278" s="250" t="s">
        <v>17</v>
      </c>
      <c r="E278" s="249" t="s">
        <v>114</v>
      </c>
      <c r="F278" s="250" t="s">
        <v>654</v>
      </c>
      <c r="G278" s="249"/>
      <c r="H278" s="251">
        <f>H280+H282</f>
        <v>0</v>
      </c>
      <c r="I278" s="251">
        <f>I280+I282</f>
        <v>0</v>
      </c>
      <c r="J278" s="251">
        <f>J280+J282</f>
        <v>0</v>
      </c>
      <c r="K278" s="68"/>
    </row>
    <row r="279" spans="1:11" ht="30" customHeight="1" hidden="1">
      <c r="A279" s="43"/>
      <c r="B279" s="275" t="s">
        <v>53</v>
      </c>
      <c r="C279" s="31"/>
      <c r="D279" s="31" t="s">
        <v>17</v>
      </c>
      <c r="E279" s="30" t="s">
        <v>114</v>
      </c>
      <c r="F279" s="31" t="s">
        <v>654</v>
      </c>
      <c r="G279" s="30" t="s">
        <v>67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30" customHeight="1" hidden="1">
      <c r="A280" s="43"/>
      <c r="B280" s="280" t="s">
        <v>54</v>
      </c>
      <c r="C280" s="31"/>
      <c r="D280" s="31" t="s">
        <v>17</v>
      </c>
      <c r="E280" s="30" t="s">
        <v>114</v>
      </c>
      <c r="F280" s="31" t="s">
        <v>654</v>
      </c>
      <c r="G280" s="30" t="s">
        <v>55</v>
      </c>
      <c r="H280" s="59">
        <v>0</v>
      </c>
      <c r="I280" s="59">
        <v>0</v>
      </c>
      <c r="J280" s="59">
        <v>0</v>
      </c>
      <c r="K280" s="68"/>
    </row>
    <row r="281" spans="1:11" ht="30" customHeight="1" hidden="1">
      <c r="A281" s="43"/>
      <c r="B281" s="286" t="s">
        <v>60</v>
      </c>
      <c r="C281" s="31"/>
      <c r="D281" s="31" t="s">
        <v>17</v>
      </c>
      <c r="E281" s="30" t="s">
        <v>114</v>
      </c>
      <c r="F281" s="31" t="s">
        <v>654</v>
      </c>
      <c r="G281" s="30" t="s">
        <v>65</v>
      </c>
      <c r="H281" s="59">
        <f>H282</f>
        <v>0</v>
      </c>
      <c r="I281" s="59">
        <f>I282</f>
        <v>0</v>
      </c>
      <c r="J281" s="59">
        <f>J282</f>
        <v>0</v>
      </c>
      <c r="K281" s="68"/>
    </row>
    <row r="282" spans="1:11" ht="15" customHeight="1" hidden="1">
      <c r="A282" s="43"/>
      <c r="B282" s="278" t="s">
        <v>61</v>
      </c>
      <c r="C282" s="31"/>
      <c r="D282" s="31" t="s">
        <v>17</v>
      </c>
      <c r="E282" s="30" t="s">
        <v>114</v>
      </c>
      <c r="F282" s="31" t="s">
        <v>654</v>
      </c>
      <c r="G282" s="30" t="s">
        <v>62</v>
      </c>
      <c r="H282" s="59">
        <v>0</v>
      </c>
      <c r="I282" s="59">
        <v>0</v>
      </c>
      <c r="J282" s="59">
        <v>0</v>
      </c>
      <c r="K282" s="68"/>
    </row>
    <row r="283" spans="1:11" ht="30" customHeight="1">
      <c r="A283" s="247"/>
      <c r="B283" s="295" t="s">
        <v>118</v>
      </c>
      <c r="C283" s="250"/>
      <c r="D283" s="250" t="s">
        <v>17</v>
      </c>
      <c r="E283" s="249" t="s">
        <v>114</v>
      </c>
      <c r="F283" s="250" t="s">
        <v>655</v>
      </c>
      <c r="G283" s="249"/>
      <c r="H283" s="251">
        <f>H285</f>
        <v>400</v>
      </c>
      <c r="I283" s="251">
        <f>I285</f>
        <v>400</v>
      </c>
      <c r="J283" s="251">
        <f>J285</f>
        <v>0</v>
      </c>
      <c r="K283" s="68"/>
    </row>
    <row r="284" spans="1:11" ht="30" customHeight="1">
      <c r="A284" s="28"/>
      <c r="B284" s="324" t="s">
        <v>53</v>
      </c>
      <c r="C284" s="31"/>
      <c r="D284" s="31" t="s">
        <v>17</v>
      </c>
      <c r="E284" s="30" t="s">
        <v>114</v>
      </c>
      <c r="F284" s="31" t="s">
        <v>655</v>
      </c>
      <c r="G284" s="30" t="s">
        <v>67</v>
      </c>
      <c r="H284" s="59">
        <f>H285</f>
        <v>400</v>
      </c>
      <c r="I284" s="59">
        <f>I285</f>
        <v>400</v>
      </c>
      <c r="J284" s="59">
        <f>J285</f>
        <v>0</v>
      </c>
      <c r="K284" s="68"/>
    </row>
    <row r="285" spans="1:11" ht="30" customHeight="1">
      <c r="A285" s="28"/>
      <c r="B285" s="275" t="s">
        <v>54</v>
      </c>
      <c r="C285" s="31"/>
      <c r="D285" s="31" t="s">
        <v>17</v>
      </c>
      <c r="E285" s="30" t="s">
        <v>114</v>
      </c>
      <c r="F285" s="31" t="s">
        <v>655</v>
      </c>
      <c r="G285" s="30" t="s">
        <v>55</v>
      </c>
      <c r="H285" s="342">
        <f>200+200</f>
        <v>400</v>
      </c>
      <c r="I285" s="342">
        <f>200+200</f>
        <v>400</v>
      </c>
      <c r="J285" s="342">
        <v>0</v>
      </c>
      <c r="K285" s="68"/>
    </row>
    <row r="286" spans="1:11" ht="15" customHeight="1">
      <c r="A286" s="244"/>
      <c r="B286" s="317" t="s">
        <v>585</v>
      </c>
      <c r="C286" s="145"/>
      <c r="D286" s="146" t="s">
        <v>17</v>
      </c>
      <c r="E286" s="146" t="s">
        <v>114</v>
      </c>
      <c r="F286" s="145" t="s">
        <v>659</v>
      </c>
      <c r="G286" s="146"/>
      <c r="H286" s="418">
        <f>H287</f>
        <v>0</v>
      </c>
      <c r="I286" s="418">
        <f>I287</f>
        <v>1000</v>
      </c>
      <c r="J286" s="418">
        <f>J287</f>
        <v>0</v>
      </c>
      <c r="K286" s="68"/>
    </row>
    <row r="287" spans="1:11" ht="45" customHeight="1">
      <c r="A287" s="224"/>
      <c r="B287" s="321" t="s">
        <v>677</v>
      </c>
      <c r="C287" s="226"/>
      <c r="D287" s="226" t="s">
        <v>17</v>
      </c>
      <c r="E287" s="229" t="s">
        <v>114</v>
      </c>
      <c r="F287" s="226" t="s">
        <v>661</v>
      </c>
      <c r="G287" s="229" t="s">
        <v>36</v>
      </c>
      <c r="H287" s="227">
        <f>H288+H291+H294+H297+H300</f>
        <v>0</v>
      </c>
      <c r="I287" s="227">
        <f>I288+I291+I294+I297+I300</f>
        <v>1000</v>
      </c>
      <c r="J287" s="227">
        <f>J288+J291+J294+J297+J300</f>
        <v>0</v>
      </c>
      <c r="K287" s="68"/>
    </row>
    <row r="288" spans="1:11" s="4" customFormat="1" ht="45" customHeight="1" hidden="1">
      <c r="A288" s="247"/>
      <c r="B288" s="304" t="s">
        <v>354</v>
      </c>
      <c r="C288" s="250"/>
      <c r="D288" s="250" t="s">
        <v>17</v>
      </c>
      <c r="E288" s="249" t="s">
        <v>114</v>
      </c>
      <c r="F288" s="250" t="s">
        <v>671</v>
      </c>
      <c r="G288" s="249"/>
      <c r="H288" s="255">
        <f aca="true" t="shared" si="33" ref="H288:J289">H289</f>
        <v>0</v>
      </c>
      <c r="I288" s="255">
        <f t="shared" si="33"/>
        <v>0</v>
      </c>
      <c r="J288" s="255">
        <f t="shared" si="33"/>
        <v>0</v>
      </c>
      <c r="K288" s="69"/>
    </row>
    <row r="289" spans="1:11" s="4" customFormat="1" ht="15" customHeight="1" hidden="1">
      <c r="A289" s="28"/>
      <c r="B289" s="277" t="s">
        <v>81</v>
      </c>
      <c r="C289" s="31"/>
      <c r="D289" s="31" t="s">
        <v>17</v>
      </c>
      <c r="E289" s="30" t="s">
        <v>114</v>
      </c>
      <c r="F289" s="31" t="s">
        <v>671</v>
      </c>
      <c r="G289" s="30" t="s">
        <v>82</v>
      </c>
      <c r="H289" s="60">
        <f t="shared" si="33"/>
        <v>0</v>
      </c>
      <c r="I289" s="60">
        <f t="shared" si="33"/>
        <v>0</v>
      </c>
      <c r="J289" s="60">
        <f t="shared" si="33"/>
        <v>0</v>
      </c>
      <c r="K289" s="69"/>
    </row>
    <row r="290" spans="1:11" s="4" customFormat="1" ht="45" customHeight="1" hidden="1">
      <c r="A290" s="28"/>
      <c r="B290" s="277" t="s">
        <v>115</v>
      </c>
      <c r="C290" s="31"/>
      <c r="D290" s="31" t="s">
        <v>17</v>
      </c>
      <c r="E290" s="30" t="s">
        <v>114</v>
      </c>
      <c r="F290" s="31" t="s">
        <v>671</v>
      </c>
      <c r="G290" s="30" t="s">
        <v>18</v>
      </c>
      <c r="H290" s="60">
        <v>0</v>
      </c>
      <c r="I290" s="60">
        <v>0</v>
      </c>
      <c r="J290" s="60">
        <v>0</v>
      </c>
      <c r="K290" s="69"/>
    </row>
    <row r="291" spans="1:11" s="4" customFormat="1" ht="45" customHeight="1" hidden="1">
      <c r="A291" s="247"/>
      <c r="B291" s="299" t="s">
        <v>112</v>
      </c>
      <c r="C291" s="250"/>
      <c r="D291" s="250" t="s">
        <v>17</v>
      </c>
      <c r="E291" s="249" t="s">
        <v>114</v>
      </c>
      <c r="F291" s="250" t="s">
        <v>663</v>
      </c>
      <c r="G291" s="249"/>
      <c r="H291" s="255">
        <f>H293</f>
        <v>0</v>
      </c>
      <c r="I291" s="255">
        <f>I293</f>
        <v>0</v>
      </c>
      <c r="J291" s="255">
        <f>J293</f>
        <v>0</v>
      </c>
      <c r="K291" s="69"/>
    </row>
    <row r="292" spans="1:11" s="4" customFormat="1" ht="30" customHeight="1" hidden="1">
      <c r="A292" s="28"/>
      <c r="B292" s="286" t="s">
        <v>60</v>
      </c>
      <c r="C292" s="31"/>
      <c r="D292" s="31" t="s">
        <v>17</v>
      </c>
      <c r="E292" s="30" t="s">
        <v>114</v>
      </c>
      <c r="F292" s="31" t="s">
        <v>663</v>
      </c>
      <c r="G292" s="30" t="s">
        <v>65</v>
      </c>
      <c r="H292" s="60">
        <f>H293</f>
        <v>0</v>
      </c>
      <c r="I292" s="60">
        <f>I293</f>
        <v>0</v>
      </c>
      <c r="J292" s="60">
        <f>J293</f>
        <v>0</v>
      </c>
      <c r="K292" s="69"/>
    </row>
    <row r="293" spans="1:11" s="4" customFormat="1" ht="15" customHeight="1" hidden="1">
      <c r="A293" s="28"/>
      <c r="B293" s="278" t="s">
        <v>61</v>
      </c>
      <c r="C293" s="31"/>
      <c r="D293" s="31" t="s">
        <v>17</v>
      </c>
      <c r="E293" s="30" t="s">
        <v>114</v>
      </c>
      <c r="F293" s="31" t="s">
        <v>663</v>
      </c>
      <c r="G293" s="30" t="s">
        <v>62</v>
      </c>
      <c r="H293" s="60">
        <f>500-500</f>
        <v>0</v>
      </c>
      <c r="I293" s="60">
        <v>0</v>
      </c>
      <c r="J293" s="60">
        <v>0</v>
      </c>
      <c r="K293" s="69"/>
    </row>
    <row r="294" spans="1:10" ht="30" customHeight="1" hidden="1">
      <c r="A294" s="252"/>
      <c r="B294" s="295" t="s">
        <v>365</v>
      </c>
      <c r="C294" s="250"/>
      <c r="D294" s="250" t="s">
        <v>17</v>
      </c>
      <c r="E294" s="249" t="s">
        <v>114</v>
      </c>
      <c r="F294" s="250" t="s">
        <v>664</v>
      </c>
      <c r="G294" s="249"/>
      <c r="H294" s="251">
        <f aca="true" t="shared" si="34" ref="H294:J295">H295</f>
        <v>0</v>
      </c>
      <c r="I294" s="251">
        <f t="shared" si="34"/>
        <v>0</v>
      </c>
      <c r="J294" s="251">
        <f t="shared" si="34"/>
        <v>0</v>
      </c>
    </row>
    <row r="295" spans="1:10" ht="30" customHeight="1" hidden="1">
      <c r="A295" s="43"/>
      <c r="B295" s="277" t="s">
        <v>60</v>
      </c>
      <c r="C295" s="31"/>
      <c r="D295" s="31" t="s">
        <v>17</v>
      </c>
      <c r="E295" s="30" t="s">
        <v>114</v>
      </c>
      <c r="F295" s="31" t="s">
        <v>664</v>
      </c>
      <c r="G295" s="30" t="s">
        <v>65</v>
      </c>
      <c r="H295" s="59">
        <f t="shared" si="34"/>
        <v>0</v>
      </c>
      <c r="I295" s="59">
        <f t="shared" si="34"/>
        <v>0</v>
      </c>
      <c r="J295" s="59">
        <f t="shared" si="34"/>
        <v>0</v>
      </c>
    </row>
    <row r="296" spans="1:10" ht="15" customHeight="1" hidden="1">
      <c r="A296" s="43"/>
      <c r="B296" s="277" t="s">
        <v>61</v>
      </c>
      <c r="C296" s="31"/>
      <c r="D296" s="31" t="s">
        <v>17</v>
      </c>
      <c r="E296" s="30" t="s">
        <v>114</v>
      </c>
      <c r="F296" s="31" t="s">
        <v>664</v>
      </c>
      <c r="G296" s="30" t="s">
        <v>62</v>
      </c>
      <c r="H296" s="59">
        <v>0</v>
      </c>
      <c r="I296" s="59">
        <v>0</v>
      </c>
      <c r="J296" s="59">
        <v>0</v>
      </c>
    </row>
    <row r="297" spans="1:10" ht="45" customHeight="1" hidden="1">
      <c r="A297" s="252"/>
      <c r="B297" s="295" t="s">
        <v>304</v>
      </c>
      <c r="C297" s="250"/>
      <c r="D297" s="250" t="s">
        <v>17</v>
      </c>
      <c r="E297" s="249" t="s">
        <v>114</v>
      </c>
      <c r="F297" s="250" t="s">
        <v>665</v>
      </c>
      <c r="G297" s="249"/>
      <c r="H297" s="251">
        <f aca="true" t="shared" si="35" ref="H297:J298">H298</f>
        <v>0</v>
      </c>
      <c r="I297" s="251">
        <f t="shared" si="35"/>
        <v>0</v>
      </c>
      <c r="J297" s="251">
        <f t="shared" si="35"/>
        <v>0</v>
      </c>
    </row>
    <row r="298" spans="1:10" ht="30" customHeight="1" hidden="1">
      <c r="A298" s="43"/>
      <c r="B298" s="282" t="s">
        <v>53</v>
      </c>
      <c r="C298" s="31"/>
      <c r="D298" s="31" t="s">
        <v>17</v>
      </c>
      <c r="E298" s="30" t="s">
        <v>114</v>
      </c>
      <c r="F298" s="31" t="s">
        <v>665</v>
      </c>
      <c r="G298" s="30" t="s">
        <v>67</v>
      </c>
      <c r="H298" s="59">
        <f t="shared" si="35"/>
        <v>0</v>
      </c>
      <c r="I298" s="59">
        <f t="shared" si="35"/>
        <v>0</v>
      </c>
      <c r="J298" s="59">
        <f t="shared" si="35"/>
        <v>0</v>
      </c>
    </row>
    <row r="299" spans="1:10" ht="30" customHeight="1" hidden="1">
      <c r="A299" s="43"/>
      <c r="B299" s="275" t="s">
        <v>54</v>
      </c>
      <c r="C299" s="31"/>
      <c r="D299" s="31" t="s">
        <v>17</v>
      </c>
      <c r="E299" s="30" t="s">
        <v>114</v>
      </c>
      <c r="F299" s="31" t="s">
        <v>665</v>
      </c>
      <c r="G299" s="30" t="s">
        <v>55</v>
      </c>
      <c r="H299" s="59">
        <v>0</v>
      </c>
      <c r="I299" s="59">
        <v>0</v>
      </c>
      <c r="J299" s="59">
        <v>0</v>
      </c>
    </row>
    <row r="300" spans="1:10" ht="30" customHeight="1">
      <c r="A300" s="252"/>
      <c r="B300" s="295" t="s">
        <v>678</v>
      </c>
      <c r="C300" s="250"/>
      <c r="D300" s="250" t="s">
        <v>17</v>
      </c>
      <c r="E300" s="249" t="s">
        <v>114</v>
      </c>
      <c r="F300" s="250" t="s">
        <v>667</v>
      </c>
      <c r="G300" s="249"/>
      <c r="H300" s="255">
        <f aca="true" t="shared" si="36" ref="H300:J301">H301</f>
        <v>0</v>
      </c>
      <c r="I300" s="255">
        <f t="shared" si="36"/>
        <v>1000</v>
      </c>
      <c r="J300" s="255">
        <f t="shared" si="36"/>
        <v>0</v>
      </c>
    </row>
    <row r="301" spans="1:10" ht="30" customHeight="1">
      <c r="A301" s="43"/>
      <c r="B301" s="277" t="s">
        <v>60</v>
      </c>
      <c r="C301" s="31"/>
      <c r="D301" s="31" t="s">
        <v>17</v>
      </c>
      <c r="E301" s="30" t="s">
        <v>114</v>
      </c>
      <c r="F301" s="31" t="s">
        <v>667</v>
      </c>
      <c r="G301" s="30" t="s">
        <v>65</v>
      </c>
      <c r="H301" s="342">
        <f t="shared" si="36"/>
        <v>0</v>
      </c>
      <c r="I301" s="342">
        <f t="shared" si="36"/>
        <v>1000</v>
      </c>
      <c r="J301" s="342">
        <f t="shared" si="36"/>
        <v>0</v>
      </c>
    </row>
    <row r="302" spans="1:10" ht="15" customHeight="1">
      <c r="A302" s="43"/>
      <c r="B302" s="277" t="s">
        <v>61</v>
      </c>
      <c r="C302" s="31"/>
      <c r="D302" s="31" t="s">
        <v>17</v>
      </c>
      <c r="E302" s="30" t="s">
        <v>114</v>
      </c>
      <c r="F302" s="152" t="s">
        <v>667</v>
      </c>
      <c r="G302" s="30" t="s">
        <v>62</v>
      </c>
      <c r="H302" s="342">
        <f>1000-1000</f>
        <v>0</v>
      </c>
      <c r="I302" s="342">
        <v>1000</v>
      </c>
      <c r="J302" s="342">
        <v>0</v>
      </c>
    </row>
    <row r="303" spans="1:10" ht="45" customHeight="1" hidden="1">
      <c r="A303" s="210"/>
      <c r="B303" s="318" t="s">
        <v>414</v>
      </c>
      <c r="C303" s="197"/>
      <c r="D303" s="197" t="s">
        <v>17</v>
      </c>
      <c r="E303" s="204" t="s">
        <v>114</v>
      </c>
      <c r="F303" s="197" t="s">
        <v>138</v>
      </c>
      <c r="G303" s="204" t="s">
        <v>36</v>
      </c>
      <c r="H303" s="198">
        <f aca="true" t="shared" si="37" ref="H303:J304">H304</f>
        <v>0</v>
      </c>
      <c r="I303" s="198">
        <f t="shared" si="37"/>
        <v>0</v>
      </c>
      <c r="J303" s="198">
        <f t="shared" si="37"/>
        <v>0</v>
      </c>
    </row>
    <row r="304" spans="1:11" ht="15" customHeight="1" hidden="1">
      <c r="A304" s="224"/>
      <c r="B304" s="321" t="s">
        <v>139</v>
      </c>
      <c r="C304" s="226"/>
      <c r="D304" s="226" t="s">
        <v>17</v>
      </c>
      <c r="E304" s="229" t="s">
        <v>114</v>
      </c>
      <c r="F304" s="226" t="s">
        <v>140</v>
      </c>
      <c r="G304" s="229" t="s">
        <v>36</v>
      </c>
      <c r="H304" s="227">
        <f t="shared" si="37"/>
        <v>0</v>
      </c>
      <c r="I304" s="227">
        <f t="shared" si="37"/>
        <v>0</v>
      </c>
      <c r="J304" s="227">
        <f t="shared" si="37"/>
        <v>0</v>
      </c>
      <c r="K304" s="68"/>
    </row>
    <row r="305" spans="1:10" ht="15" customHeight="1" hidden="1">
      <c r="A305" s="247"/>
      <c r="B305" s="295" t="s">
        <v>141</v>
      </c>
      <c r="C305" s="250"/>
      <c r="D305" s="250" t="s">
        <v>17</v>
      </c>
      <c r="E305" s="249" t="s">
        <v>114</v>
      </c>
      <c r="F305" s="256" t="s">
        <v>142</v>
      </c>
      <c r="G305" s="249"/>
      <c r="H305" s="255">
        <f>H307</f>
        <v>0</v>
      </c>
      <c r="I305" s="255">
        <f>I307</f>
        <v>0</v>
      </c>
      <c r="J305" s="255">
        <f>J307</f>
        <v>0</v>
      </c>
    </row>
    <row r="306" spans="1:10" ht="30" customHeight="1" hidden="1">
      <c r="A306" s="28"/>
      <c r="B306" s="324" t="s">
        <v>53</v>
      </c>
      <c r="C306" s="31"/>
      <c r="D306" s="31" t="s">
        <v>17</v>
      </c>
      <c r="E306" s="30" t="s">
        <v>114</v>
      </c>
      <c r="F306" s="33" t="s">
        <v>142</v>
      </c>
      <c r="G306" s="30" t="s">
        <v>67</v>
      </c>
      <c r="H306" s="60">
        <f>H307</f>
        <v>0</v>
      </c>
      <c r="I306" s="60">
        <f>I307</f>
        <v>0</v>
      </c>
      <c r="J306" s="60">
        <f>J307</f>
        <v>0</v>
      </c>
    </row>
    <row r="307" spans="1:10" ht="30" customHeight="1" hidden="1">
      <c r="A307" s="28"/>
      <c r="B307" s="275" t="s">
        <v>54</v>
      </c>
      <c r="C307" s="31"/>
      <c r="D307" s="31" t="s">
        <v>17</v>
      </c>
      <c r="E307" s="30" t="s">
        <v>114</v>
      </c>
      <c r="F307" s="33" t="s">
        <v>142</v>
      </c>
      <c r="G307" s="30" t="s">
        <v>55</v>
      </c>
      <c r="H307" s="60">
        <v>0</v>
      </c>
      <c r="I307" s="60">
        <v>0</v>
      </c>
      <c r="J307" s="60">
        <v>0</v>
      </c>
    </row>
    <row r="308" spans="1:10" ht="45" customHeight="1">
      <c r="A308" s="200"/>
      <c r="B308" s="316" t="s">
        <v>356</v>
      </c>
      <c r="C308" s="211"/>
      <c r="D308" s="211" t="s">
        <v>17</v>
      </c>
      <c r="E308" s="201" t="s">
        <v>114</v>
      </c>
      <c r="F308" s="201" t="s">
        <v>199</v>
      </c>
      <c r="G308" s="192"/>
      <c r="H308" s="194">
        <f aca="true" t="shared" si="38" ref="H308:J310">H309</f>
        <v>1050</v>
      </c>
      <c r="I308" s="194">
        <f t="shared" si="38"/>
        <v>1100</v>
      </c>
      <c r="J308" s="194">
        <f t="shared" si="38"/>
        <v>1100</v>
      </c>
    </row>
    <row r="309" spans="1:10" ht="15" customHeight="1">
      <c r="A309" s="28"/>
      <c r="B309" s="275" t="s">
        <v>151</v>
      </c>
      <c r="C309" s="34"/>
      <c r="D309" s="31" t="s">
        <v>17</v>
      </c>
      <c r="E309" s="30" t="s">
        <v>114</v>
      </c>
      <c r="F309" s="34" t="s">
        <v>200</v>
      </c>
      <c r="G309" s="26"/>
      <c r="H309" s="59">
        <f t="shared" si="38"/>
        <v>1050</v>
      </c>
      <c r="I309" s="59">
        <f t="shared" si="38"/>
        <v>1100</v>
      </c>
      <c r="J309" s="59">
        <f t="shared" si="38"/>
        <v>1100</v>
      </c>
    </row>
    <row r="310" spans="1:10" ht="15" customHeight="1">
      <c r="A310" s="28"/>
      <c r="B310" s="275" t="s">
        <v>151</v>
      </c>
      <c r="C310" s="34"/>
      <c r="D310" s="31" t="s">
        <v>17</v>
      </c>
      <c r="E310" s="30" t="s">
        <v>114</v>
      </c>
      <c r="F310" s="34" t="s">
        <v>201</v>
      </c>
      <c r="G310" s="26"/>
      <c r="H310" s="59">
        <f t="shared" si="38"/>
        <v>1050</v>
      </c>
      <c r="I310" s="59">
        <f t="shared" si="38"/>
        <v>1100</v>
      </c>
      <c r="J310" s="59">
        <f t="shared" si="38"/>
        <v>1100</v>
      </c>
    </row>
    <row r="311" spans="1:10" ht="45" customHeight="1">
      <c r="A311" s="247"/>
      <c r="B311" s="295" t="s">
        <v>219</v>
      </c>
      <c r="C311" s="250"/>
      <c r="D311" s="250" t="s">
        <v>17</v>
      </c>
      <c r="E311" s="249" t="s">
        <v>114</v>
      </c>
      <c r="F311" s="250" t="s">
        <v>218</v>
      </c>
      <c r="G311" s="249"/>
      <c r="H311" s="251">
        <f>H312+H314</f>
        <v>1050</v>
      </c>
      <c r="I311" s="251">
        <f>I312+I314</f>
        <v>1100</v>
      </c>
      <c r="J311" s="251">
        <f>J312+J314</f>
        <v>1100</v>
      </c>
    </row>
    <row r="312" spans="1:10" ht="30" customHeight="1">
      <c r="A312" s="28"/>
      <c r="B312" s="324" t="s">
        <v>53</v>
      </c>
      <c r="C312" s="31"/>
      <c r="D312" s="31" t="s">
        <v>17</v>
      </c>
      <c r="E312" s="30" t="s">
        <v>114</v>
      </c>
      <c r="F312" s="31" t="s">
        <v>218</v>
      </c>
      <c r="G312" s="30" t="s">
        <v>67</v>
      </c>
      <c r="H312" s="59">
        <f>H313</f>
        <v>1050</v>
      </c>
      <c r="I312" s="59">
        <f>I313</f>
        <v>1100</v>
      </c>
      <c r="J312" s="59">
        <f>J313</f>
        <v>1100</v>
      </c>
    </row>
    <row r="313" spans="1:10" ht="30" customHeight="1">
      <c r="A313" s="28"/>
      <c r="B313" s="275" t="s">
        <v>54</v>
      </c>
      <c r="C313" s="31"/>
      <c r="D313" s="31" t="s">
        <v>17</v>
      </c>
      <c r="E313" s="30" t="s">
        <v>114</v>
      </c>
      <c r="F313" s="31" t="s">
        <v>218</v>
      </c>
      <c r="G313" s="34" t="s">
        <v>55</v>
      </c>
      <c r="H313" s="60">
        <f>(500+600)-50</f>
        <v>1050</v>
      </c>
      <c r="I313" s="60">
        <f>500+600</f>
        <v>1100</v>
      </c>
      <c r="J313" s="60">
        <f>500+600</f>
        <v>1100</v>
      </c>
    </row>
    <row r="314" spans="1:10" ht="15" customHeight="1" hidden="1">
      <c r="A314" s="28"/>
      <c r="B314" s="277" t="s">
        <v>81</v>
      </c>
      <c r="C314" s="31"/>
      <c r="D314" s="31" t="s">
        <v>17</v>
      </c>
      <c r="E314" s="30" t="s">
        <v>114</v>
      </c>
      <c r="F314" s="31" t="s">
        <v>218</v>
      </c>
      <c r="G314" s="34" t="s">
        <v>82</v>
      </c>
      <c r="H314" s="60">
        <f>H315</f>
        <v>0</v>
      </c>
      <c r="I314" s="60">
        <f>I315</f>
        <v>0</v>
      </c>
      <c r="J314" s="60">
        <f>J315</f>
        <v>0</v>
      </c>
    </row>
    <row r="315" spans="1:10" ht="15" customHeight="1" hidden="1">
      <c r="A315" s="28"/>
      <c r="B315" s="275" t="s">
        <v>191</v>
      </c>
      <c r="C315" s="31"/>
      <c r="D315" s="31" t="s">
        <v>17</v>
      </c>
      <c r="E315" s="30" t="s">
        <v>114</v>
      </c>
      <c r="F315" s="31" t="s">
        <v>218</v>
      </c>
      <c r="G315" s="34" t="s">
        <v>192</v>
      </c>
      <c r="H315" s="60">
        <v>0</v>
      </c>
      <c r="I315" s="60">
        <v>0</v>
      </c>
      <c r="J315" s="60">
        <v>0</v>
      </c>
    </row>
    <row r="316" spans="1:10" s="5" customFormat="1" ht="15" customHeight="1">
      <c r="A316" s="22"/>
      <c r="B316" s="311" t="s">
        <v>110</v>
      </c>
      <c r="C316" s="24"/>
      <c r="D316" s="24" t="s">
        <v>17</v>
      </c>
      <c r="E316" s="23" t="s">
        <v>111</v>
      </c>
      <c r="F316" s="24"/>
      <c r="G316" s="23"/>
      <c r="H316" s="57">
        <f>H317+H326+H332+H369+H338+H347+H352+H380+H391+H413</f>
        <v>43179.365999999995</v>
      </c>
      <c r="I316" s="57">
        <f>I317+I326+I332+I369+I338+I347+I352+I380+I391+I413</f>
        <v>30602.9</v>
      </c>
      <c r="J316" s="57">
        <f>J317+J326+J332+J369+J338+J347+J352+J380+J391+J413</f>
        <v>41937</v>
      </c>
    </row>
    <row r="317" spans="1:10" s="5" customFormat="1" ht="60" customHeight="1">
      <c r="A317" s="195"/>
      <c r="B317" s="318" t="s">
        <v>429</v>
      </c>
      <c r="C317" s="197"/>
      <c r="D317" s="197" t="s">
        <v>17</v>
      </c>
      <c r="E317" s="204" t="s">
        <v>111</v>
      </c>
      <c r="F317" s="197" t="s">
        <v>98</v>
      </c>
      <c r="G317" s="204" t="s">
        <v>36</v>
      </c>
      <c r="H317" s="198">
        <f>H318</f>
        <v>380</v>
      </c>
      <c r="I317" s="198">
        <f>I318</f>
        <v>0</v>
      </c>
      <c r="J317" s="198">
        <f>J318</f>
        <v>0</v>
      </c>
    </row>
    <row r="318" spans="1:10" s="5" customFormat="1" ht="15" customHeight="1">
      <c r="A318" s="244"/>
      <c r="B318" s="289" t="s">
        <v>522</v>
      </c>
      <c r="C318" s="145"/>
      <c r="D318" s="146" t="s">
        <v>17</v>
      </c>
      <c r="E318" s="146" t="s">
        <v>111</v>
      </c>
      <c r="F318" s="145" t="s">
        <v>561</v>
      </c>
      <c r="G318" s="146"/>
      <c r="H318" s="241">
        <f aca="true" t="shared" si="39" ref="H318:J319">H319</f>
        <v>380</v>
      </c>
      <c r="I318" s="241">
        <f>I319</f>
        <v>0</v>
      </c>
      <c r="J318" s="241">
        <f>J319</f>
        <v>0</v>
      </c>
    </row>
    <row r="319" spans="1:10" s="5" customFormat="1" ht="30" customHeight="1">
      <c r="A319" s="224"/>
      <c r="B319" s="321" t="s">
        <v>564</v>
      </c>
      <c r="C319" s="226"/>
      <c r="D319" s="226" t="s">
        <v>17</v>
      </c>
      <c r="E319" s="229" t="s">
        <v>111</v>
      </c>
      <c r="F319" s="226" t="s">
        <v>562</v>
      </c>
      <c r="G319" s="229" t="s">
        <v>36</v>
      </c>
      <c r="H319" s="227">
        <f>H320+H323</f>
        <v>380</v>
      </c>
      <c r="I319" s="227">
        <f t="shared" si="39"/>
        <v>0</v>
      </c>
      <c r="J319" s="227">
        <f t="shared" si="39"/>
        <v>0</v>
      </c>
    </row>
    <row r="320" spans="1:10" s="5" customFormat="1" ht="15" customHeight="1">
      <c r="A320" s="252"/>
      <c r="B320" s="299" t="s">
        <v>226</v>
      </c>
      <c r="C320" s="250"/>
      <c r="D320" s="250" t="s">
        <v>17</v>
      </c>
      <c r="E320" s="249" t="s">
        <v>111</v>
      </c>
      <c r="F320" s="250" t="s">
        <v>563</v>
      </c>
      <c r="G320" s="249"/>
      <c r="H320" s="255">
        <f>H322</f>
        <v>30</v>
      </c>
      <c r="I320" s="255">
        <f>I322</f>
        <v>0</v>
      </c>
      <c r="J320" s="255">
        <f>J322</f>
        <v>0</v>
      </c>
    </row>
    <row r="321" spans="1:10" s="5" customFormat="1" ht="30" customHeight="1">
      <c r="A321" s="42"/>
      <c r="B321" s="280" t="s">
        <v>53</v>
      </c>
      <c r="C321" s="31"/>
      <c r="D321" s="31" t="s">
        <v>17</v>
      </c>
      <c r="E321" s="30" t="s">
        <v>111</v>
      </c>
      <c r="F321" s="33" t="s">
        <v>563</v>
      </c>
      <c r="G321" s="30" t="s">
        <v>67</v>
      </c>
      <c r="H321" s="60">
        <f>H322</f>
        <v>30</v>
      </c>
      <c r="I321" s="60">
        <f>I322</f>
        <v>0</v>
      </c>
      <c r="J321" s="60">
        <f>J322</f>
        <v>0</v>
      </c>
    </row>
    <row r="322" spans="1:10" s="5" customFormat="1" ht="30" customHeight="1">
      <c r="A322" s="42"/>
      <c r="B322" s="275" t="s">
        <v>54</v>
      </c>
      <c r="C322" s="31"/>
      <c r="D322" s="31" t="s">
        <v>17</v>
      </c>
      <c r="E322" s="30" t="s">
        <v>111</v>
      </c>
      <c r="F322" s="33" t="s">
        <v>563</v>
      </c>
      <c r="G322" s="30" t="s">
        <v>55</v>
      </c>
      <c r="H322" s="60">
        <v>30</v>
      </c>
      <c r="I322" s="60">
        <v>0</v>
      </c>
      <c r="J322" s="60">
        <v>0</v>
      </c>
    </row>
    <row r="323" spans="1:10" s="5" customFormat="1" ht="30" customHeight="1">
      <c r="A323" s="252"/>
      <c r="B323" s="299" t="s">
        <v>303</v>
      </c>
      <c r="C323" s="250"/>
      <c r="D323" s="250" t="s">
        <v>17</v>
      </c>
      <c r="E323" s="249" t="s">
        <v>111</v>
      </c>
      <c r="F323" s="250" t="s">
        <v>672</v>
      </c>
      <c r="G323" s="249"/>
      <c r="H323" s="255">
        <f>H325</f>
        <v>350</v>
      </c>
      <c r="I323" s="255">
        <f>I325</f>
        <v>0</v>
      </c>
      <c r="J323" s="255">
        <f>J325</f>
        <v>0</v>
      </c>
    </row>
    <row r="324" spans="1:10" s="5" customFormat="1" ht="30" customHeight="1">
      <c r="A324" s="42"/>
      <c r="B324" s="280" t="s">
        <v>53</v>
      </c>
      <c r="C324" s="31"/>
      <c r="D324" s="31" t="s">
        <v>17</v>
      </c>
      <c r="E324" s="30" t="s">
        <v>111</v>
      </c>
      <c r="F324" s="33" t="s">
        <v>672</v>
      </c>
      <c r="G324" s="30" t="s">
        <v>67</v>
      </c>
      <c r="H324" s="60">
        <f>H325</f>
        <v>350</v>
      </c>
      <c r="I324" s="60">
        <f>I325</f>
        <v>0</v>
      </c>
      <c r="J324" s="60">
        <f>J325</f>
        <v>0</v>
      </c>
    </row>
    <row r="325" spans="1:10" s="5" customFormat="1" ht="30" customHeight="1">
      <c r="A325" s="42"/>
      <c r="B325" s="275" t="s">
        <v>54</v>
      </c>
      <c r="C325" s="31"/>
      <c r="D325" s="31" t="s">
        <v>17</v>
      </c>
      <c r="E325" s="30" t="s">
        <v>111</v>
      </c>
      <c r="F325" s="33" t="s">
        <v>672</v>
      </c>
      <c r="G325" s="30" t="s">
        <v>55</v>
      </c>
      <c r="H325" s="60">
        <f>300+50</f>
        <v>350</v>
      </c>
      <c r="I325" s="60">
        <v>0</v>
      </c>
      <c r="J325" s="60">
        <v>0</v>
      </c>
    </row>
    <row r="326" spans="1:10" s="5" customFormat="1" ht="45" customHeight="1">
      <c r="A326" s="206"/>
      <c r="B326" s="313" t="s">
        <v>339</v>
      </c>
      <c r="C326" s="204"/>
      <c r="D326" s="204" t="s">
        <v>17</v>
      </c>
      <c r="E326" s="204" t="s">
        <v>111</v>
      </c>
      <c r="F326" s="204" t="s">
        <v>103</v>
      </c>
      <c r="G326" s="204"/>
      <c r="H326" s="198">
        <f aca="true" t="shared" si="40" ref="H326:J330">H327</f>
        <v>10900</v>
      </c>
      <c r="I326" s="198">
        <f t="shared" si="40"/>
        <v>8300</v>
      </c>
      <c r="J326" s="198">
        <f t="shared" si="40"/>
        <v>0</v>
      </c>
    </row>
    <row r="327" spans="1:10" s="5" customFormat="1" ht="15" customHeight="1">
      <c r="A327" s="414"/>
      <c r="B327" s="289" t="s">
        <v>522</v>
      </c>
      <c r="C327" s="243"/>
      <c r="D327" s="146" t="s">
        <v>17</v>
      </c>
      <c r="E327" s="146" t="s">
        <v>111</v>
      </c>
      <c r="F327" s="146" t="s">
        <v>545</v>
      </c>
      <c r="G327" s="146"/>
      <c r="H327" s="241">
        <f t="shared" si="40"/>
        <v>10900</v>
      </c>
      <c r="I327" s="241">
        <f t="shared" si="40"/>
        <v>8300</v>
      </c>
      <c r="J327" s="241">
        <f t="shared" si="40"/>
        <v>0</v>
      </c>
    </row>
    <row r="328" spans="1:10" s="5" customFormat="1" ht="75" customHeight="1">
      <c r="A328" s="233"/>
      <c r="B328" s="314" t="s">
        <v>546</v>
      </c>
      <c r="C328" s="229"/>
      <c r="D328" s="229" t="s">
        <v>17</v>
      </c>
      <c r="E328" s="229" t="s">
        <v>111</v>
      </c>
      <c r="F328" s="229" t="s">
        <v>547</v>
      </c>
      <c r="G328" s="229"/>
      <c r="H328" s="234">
        <f t="shared" si="40"/>
        <v>10900</v>
      </c>
      <c r="I328" s="234">
        <f t="shared" si="40"/>
        <v>8300</v>
      </c>
      <c r="J328" s="234">
        <f t="shared" si="40"/>
        <v>0</v>
      </c>
    </row>
    <row r="329" spans="1:10" s="5" customFormat="1" ht="30" customHeight="1">
      <c r="A329" s="247"/>
      <c r="B329" s="295" t="s">
        <v>104</v>
      </c>
      <c r="C329" s="249"/>
      <c r="D329" s="249" t="s">
        <v>17</v>
      </c>
      <c r="E329" s="249" t="s">
        <v>111</v>
      </c>
      <c r="F329" s="249" t="s">
        <v>548</v>
      </c>
      <c r="G329" s="249"/>
      <c r="H329" s="255">
        <f t="shared" si="40"/>
        <v>10900</v>
      </c>
      <c r="I329" s="255">
        <f t="shared" si="40"/>
        <v>8300</v>
      </c>
      <c r="J329" s="255">
        <f t="shared" si="40"/>
        <v>0</v>
      </c>
    </row>
    <row r="330" spans="1:10" s="5" customFormat="1" ht="30" customHeight="1">
      <c r="A330" s="28"/>
      <c r="B330" s="275" t="s">
        <v>53</v>
      </c>
      <c r="C330" s="30"/>
      <c r="D330" s="30" t="s">
        <v>17</v>
      </c>
      <c r="E330" s="30" t="s">
        <v>111</v>
      </c>
      <c r="F330" s="30" t="s">
        <v>548</v>
      </c>
      <c r="G330" s="30" t="s">
        <v>67</v>
      </c>
      <c r="H330" s="60">
        <f t="shared" si="40"/>
        <v>10900</v>
      </c>
      <c r="I330" s="60">
        <f t="shared" si="40"/>
        <v>8300</v>
      </c>
      <c r="J330" s="60">
        <f t="shared" si="40"/>
        <v>0</v>
      </c>
    </row>
    <row r="331" spans="1:10" s="5" customFormat="1" ht="30" customHeight="1">
      <c r="A331" s="28"/>
      <c r="B331" s="275" t="s">
        <v>54</v>
      </c>
      <c r="C331" s="30"/>
      <c r="D331" s="30" t="s">
        <v>17</v>
      </c>
      <c r="E331" s="30" t="s">
        <v>111</v>
      </c>
      <c r="F331" s="30" t="s">
        <v>548</v>
      </c>
      <c r="G331" s="30" t="s">
        <v>55</v>
      </c>
      <c r="H331" s="60">
        <f>300+800+500+1000+8000+200+100</f>
        <v>10900</v>
      </c>
      <c r="I331" s="60">
        <f>8000+200+100</f>
        <v>8300</v>
      </c>
      <c r="J331" s="60">
        <v>0</v>
      </c>
    </row>
    <row r="332" spans="1:10" s="6" customFormat="1" ht="75" customHeight="1">
      <c r="A332" s="195"/>
      <c r="B332" s="318" t="s">
        <v>413</v>
      </c>
      <c r="C332" s="197"/>
      <c r="D332" s="197" t="s">
        <v>17</v>
      </c>
      <c r="E332" s="204" t="s">
        <v>111</v>
      </c>
      <c r="F332" s="197" t="s">
        <v>109</v>
      </c>
      <c r="G332" s="204" t="s">
        <v>36</v>
      </c>
      <c r="H332" s="198">
        <f aca="true" t="shared" si="41" ref="H332:J334">H333</f>
        <v>2520</v>
      </c>
      <c r="I332" s="198">
        <f t="shared" si="41"/>
        <v>800</v>
      </c>
      <c r="J332" s="198">
        <f t="shared" si="41"/>
        <v>800</v>
      </c>
    </row>
    <row r="333" spans="1:10" s="6" customFormat="1" ht="15" customHeight="1">
      <c r="A333" s="244"/>
      <c r="B333" s="289" t="s">
        <v>522</v>
      </c>
      <c r="C333" s="145"/>
      <c r="D333" s="146" t="s">
        <v>17</v>
      </c>
      <c r="E333" s="146" t="s">
        <v>111</v>
      </c>
      <c r="F333" s="145" t="s">
        <v>557</v>
      </c>
      <c r="G333" s="146"/>
      <c r="H333" s="241">
        <f t="shared" si="41"/>
        <v>2520</v>
      </c>
      <c r="I333" s="241">
        <f t="shared" si="41"/>
        <v>800</v>
      </c>
      <c r="J333" s="241">
        <f t="shared" si="41"/>
        <v>800</v>
      </c>
    </row>
    <row r="334" spans="1:10" s="6" customFormat="1" ht="45" customHeight="1">
      <c r="A334" s="224"/>
      <c r="B334" s="321" t="s">
        <v>558</v>
      </c>
      <c r="C334" s="226"/>
      <c r="D334" s="226" t="s">
        <v>17</v>
      </c>
      <c r="E334" s="229" t="s">
        <v>111</v>
      </c>
      <c r="F334" s="226" t="s">
        <v>559</v>
      </c>
      <c r="G334" s="229" t="s">
        <v>36</v>
      </c>
      <c r="H334" s="227">
        <f t="shared" si="41"/>
        <v>2520</v>
      </c>
      <c r="I334" s="227">
        <f t="shared" si="41"/>
        <v>800</v>
      </c>
      <c r="J334" s="227">
        <f t="shared" si="41"/>
        <v>800</v>
      </c>
    </row>
    <row r="335" spans="1:10" s="6" customFormat="1" ht="15" customHeight="1">
      <c r="A335" s="252"/>
      <c r="B335" s="299" t="s">
        <v>226</v>
      </c>
      <c r="C335" s="250"/>
      <c r="D335" s="250" t="s">
        <v>17</v>
      </c>
      <c r="E335" s="249" t="s">
        <v>111</v>
      </c>
      <c r="F335" s="250" t="s">
        <v>560</v>
      </c>
      <c r="G335" s="249"/>
      <c r="H335" s="255">
        <f>H337</f>
        <v>2520</v>
      </c>
      <c r="I335" s="255">
        <f>I337</f>
        <v>800</v>
      </c>
      <c r="J335" s="255">
        <f>J337</f>
        <v>800</v>
      </c>
    </row>
    <row r="336" spans="1:10" s="6" customFormat="1" ht="30" customHeight="1">
      <c r="A336" s="42"/>
      <c r="B336" s="280" t="s">
        <v>53</v>
      </c>
      <c r="C336" s="31"/>
      <c r="D336" s="31" t="s">
        <v>17</v>
      </c>
      <c r="E336" s="30" t="s">
        <v>111</v>
      </c>
      <c r="F336" s="33" t="s">
        <v>560</v>
      </c>
      <c r="G336" s="30" t="s">
        <v>67</v>
      </c>
      <c r="H336" s="60">
        <f>H337</f>
        <v>2520</v>
      </c>
      <c r="I336" s="60">
        <f>I337</f>
        <v>800</v>
      </c>
      <c r="J336" s="60">
        <f>J337</f>
        <v>800</v>
      </c>
    </row>
    <row r="337" spans="1:10" s="6" customFormat="1" ht="30" customHeight="1">
      <c r="A337" s="42"/>
      <c r="B337" s="275" t="s">
        <v>54</v>
      </c>
      <c r="C337" s="31"/>
      <c r="D337" s="31" t="s">
        <v>17</v>
      </c>
      <c r="E337" s="30" t="s">
        <v>111</v>
      </c>
      <c r="F337" s="33" t="s">
        <v>560</v>
      </c>
      <c r="G337" s="30" t="s">
        <v>55</v>
      </c>
      <c r="H337" s="60">
        <f>(100+600+100)+1720</f>
        <v>2520</v>
      </c>
      <c r="I337" s="60">
        <f>100+600+100</f>
        <v>800</v>
      </c>
      <c r="J337" s="60">
        <f>100+600+100</f>
        <v>800</v>
      </c>
    </row>
    <row r="338" spans="1:10" ht="75" customHeight="1">
      <c r="A338" s="210"/>
      <c r="B338" s="313" t="s">
        <v>324</v>
      </c>
      <c r="C338" s="212"/>
      <c r="D338" s="197" t="s">
        <v>17</v>
      </c>
      <c r="E338" s="204" t="s">
        <v>111</v>
      </c>
      <c r="F338" s="197" t="s">
        <v>328</v>
      </c>
      <c r="G338" s="204"/>
      <c r="H338" s="213">
        <f aca="true" t="shared" si="42" ref="H338:J339">H339</f>
        <v>2639.7</v>
      </c>
      <c r="I338" s="213">
        <f t="shared" si="42"/>
        <v>0</v>
      </c>
      <c r="J338" s="213">
        <f t="shared" si="42"/>
        <v>0</v>
      </c>
    </row>
    <row r="339" spans="1:10" ht="15" customHeight="1">
      <c r="A339" s="244"/>
      <c r="B339" s="317" t="s">
        <v>522</v>
      </c>
      <c r="C339" s="145"/>
      <c r="D339" s="146" t="s">
        <v>17</v>
      </c>
      <c r="E339" s="146" t="s">
        <v>111</v>
      </c>
      <c r="F339" s="145" t="s">
        <v>565</v>
      </c>
      <c r="G339" s="146"/>
      <c r="H339" s="245">
        <f t="shared" si="42"/>
        <v>2639.7</v>
      </c>
      <c r="I339" s="245">
        <f t="shared" si="42"/>
        <v>0</v>
      </c>
      <c r="J339" s="245">
        <f t="shared" si="42"/>
        <v>0</v>
      </c>
    </row>
    <row r="340" spans="1:10" ht="30" customHeight="1">
      <c r="A340" s="233"/>
      <c r="B340" s="314" t="s">
        <v>566</v>
      </c>
      <c r="C340" s="226"/>
      <c r="D340" s="226" t="s">
        <v>17</v>
      </c>
      <c r="E340" s="229" t="s">
        <v>111</v>
      </c>
      <c r="F340" s="226" t="s">
        <v>567</v>
      </c>
      <c r="G340" s="229"/>
      <c r="H340" s="234">
        <f>H341+H344</f>
        <v>2639.7</v>
      </c>
      <c r="I340" s="234">
        <f>I341+I344</f>
        <v>0</v>
      </c>
      <c r="J340" s="234">
        <f>J341+J344</f>
        <v>0</v>
      </c>
    </row>
    <row r="341" spans="1:10" ht="75" customHeight="1">
      <c r="A341" s="247"/>
      <c r="B341" s="295" t="s">
        <v>570</v>
      </c>
      <c r="C341" s="250"/>
      <c r="D341" s="250" t="s">
        <v>17</v>
      </c>
      <c r="E341" s="249" t="s">
        <v>111</v>
      </c>
      <c r="F341" s="250" t="s">
        <v>569</v>
      </c>
      <c r="G341" s="249"/>
      <c r="H341" s="255">
        <f aca="true" t="shared" si="43" ref="H341:J342">H342</f>
        <v>150</v>
      </c>
      <c r="I341" s="255">
        <f t="shared" si="43"/>
        <v>0</v>
      </c>
      <c r="J341" s="255">
        <f t="shared" si="43"/>
        <v>0</v>
      </c>
    </row>
    <row r="342" spans="1:10" ht="30" customHeight="1">
      <c r="A342" s="28"/>
      <c r="B342" s="280" t="s">
        <v>53</v>
      </c>
      <c r="C342" s="31"/>
      <c r="D342" s="31" t="s">
        <v>17</v>
      </c>
      <c r="E342" s="30" t="s">
        <v>111</v>
      </c>
      <c r="F342" s="31" t="s">
        <v>569</v>
      </c>
      <c r="G342" s="30" t="s">
        <v>67</v>
      </c>
      <c r="H342" s="60">
        <f t="shared" si="43"/>
        <v>150</v>
      </c>
      <c r="I342" s="60">
        <f t="shared" si="43"/>
        <v>0</v>
      </c>
      <c r="J342" s="60">
        <f t="shared" si="43"/>
        <v>0</v>
      </c>
    </row>
    <row r="343" spans="1:10" ht="30" customHeight="1">
      <c r="A343" s="28"/>
      <c r="B343" s="275" t="s">
        <v>54</v>
      </c>
      <c r="C343" s="31"/>
      <c r="D343" s="31" t="s">
        <v>17</v>
      </c>
      <c r="E343" s="30" t="s">
        <v>111</v>
      </c>
      <c r="F343" s="31" t="s">
        <v>569</v>
      </c>
      <c r="G343" s="30" t="s">
        <v>55</v>
      </c>
      <c r="H343" s="60">
        <f>75+75</f>
        <v>150</v>
      </c>
      <c r="I343" s="60">
        <v>0</v>
      </c>
      <c r="J343" s="60">
        <v>0</v>
      </c>
    </row>
    <row r="344" spans="1:10" ht="75" customHeight="1">
      <c r="A344" s="247"/>
      <c r="B344" s="295" t="s">
        <v>367</v>
      </c>
      <c r="C344" s="250"/>
      <c r="D344" s="250" t="s">
        <v>17</v>
      </c>
      <c r="E344" s="249" t="s">
        <v>111</v>
      </c>
      <c r="F344" s="250" t="s">
        <v>568</v>
      </c>
      <c r="G344" s="249"/>
      <c r="H344" s="255">
        <f aca="true" t="shared" si="44" ref="H344:J345">H345</f>
        <v>2489.7</v>
      </c>
      <c r="I344" s="255">
        <f t="shared" si="44"/>
        <v>0</v>
      </c>
      <c r="J344" s="255">
        <f t="shared" si="44"/>
        <v>0</v>
      </c>
    </row>
    <row r="345" spans="1:10" ht="30" customHeight="1">
      <c r="A345" s="28"/>
      <c r="B345" s="280" t="s">
        <v>53</v>
      </c>
      <c r="C345" s="31"/>
      <c r="D345" s="31" t="s">
        <v>17</v>
      </c>
      <c r="E345" s="30" t="s">
        <v>111</v>
      </c>
      <c r="F345" s="31" t="s">
        <v>568</v>
      </c>
      <c r="G345" s="30" t="s">
        <v>67</v>
      </c>
      <c r="H345" s="60">
        <f t="shared" si="44"/>
        <v>2489.7</v>
      </c>
      <c r="I345" s="60">
        <f t="shared" si="44"/>
        <v>0</v>
      </c>
      <c r="J345" s="60">
        <f t="shared" si="44"/>
        <v>0</v>
      </c>
    </row>
    <row r="346" spans="1:10" ht="30" customHeight="1">
      <c r="A346" s="28"/>
      <c r="B346" s="275" t="s">
        <v>54</v>
      </c>
      <c r="C346" s="31"/>
      <c r="D346" s="31" t="s">
        <v>17</v>
      </c>
      <c r="E346" s="30" t="s">
        <v>111</v>
      </c>
      <c r="F346" s="31" t="s">
        <v>568</v>
      </c>
      <c r="G346" s="30" t="s">
        <v>55</v>
      </c>
      <c r="H346" s="60">
        <f>2109.7+380</f>
        <v>2489.7</v>
      </c>
      <c r="I346" s="60">
        <v>0</v>
      </c>
      <c r="J346" s="60">
        <v>0</v>
      </c>
    </row>
    <row r="347" spans="1:10" ht="60" customHeight="1" hidden="1">
      <c r="A347" s="210"/>
      <c r="B347" s="313" t="s">
        <v>415</v>
      </c>
      <c r="C347" s="204"/>
      <c r="D347" s="196" t="s">
        <v>17</v>
      </c>
      <c r="E347" s="214" t="s">
        <v>111</v>
      </c>
      <c r="F347" s="204" t="s">
        <v>121</v>
      </c>
      <c r="G347" s="204"/>
      <c r="H347" s="213">
        <f aca="true" t="shared" si="45" ref="H347:J350">H348</f>
        <v>0</v>
      </c>
      <c r="I347" s="213">
        <f t="shared" si="45"/>
        <v>0</v>
      </c>
      <c r="J347" s="213">
        <f t="shared" si="45"/>
        <v>0</v>
      </c>
    </row>
    <row r="348" spans="1:10" ht="30" customHeight="1" hidden="1">
      <c r="A348" s="233"/>
      <c r="B348" s="314" t="s">
        <v>370</v>
      </c>
      <c r="C348" s="232"/>
      <c r="D348" s="226" t="s">
        <v>17</v>
      </c>
      <c r="E348" s="229" t="s">
        <v>111</v>
      </c>
      <c r="F348" s="229" t="s">
        <v>122</v>
      </c>
      <c r="G348" s="229"/>
      <c r="H348" s="234">
        <f t="shared" si="45"/>
        <v>0</v>
      </c>
      <c r="I348" s="234">
        <f t="shared" si="45"/>
        <v>0</v>
      </c>
      <c r="J348" s="234">
        <f t="shared" si="45"/>
        <v>0</v>
      </c>
    </row>
    <row r="349" spans="1:10" ht="15" customHeight="1" hidden="1">
      <c r="A349" s="247"/>
      <c r="B349" s="295" t="s">
        <v>123</v>
      </c>
      <c r="C349" s="249"/>
      <c r="D349" s="250" t="s">
        <v>17</v>
      </c>
      <c r="E349" s="249" t="s">
        <v>111</v>
      </c>
      <c r="F349" s="249" t="s">
        <v>124</v>
      </c>
      <c r="G349" s="249"/>
      <c r="H349" s="255">
        <f t="shared" si="45"/>
        <v>0</v>
      </c>
      <c r="I349" s="255">
        <f t="shared" si="45"/>
        <v>0</v>
      </c>
      <c r="J349" s="255">
        <f t="shared" si="45"/>
        <v>0</v>
      </c>
    </row>
    <row r="350" spans="1:10" ht="30" customHeight="1" hidden="1">
      <c r="A350" s="28"/>
      <c r="B350" s="275" t="s">
        <v>53</v>
      </c>
      <c r="C350" s="30"/>
      <c r="D350" s="31" t="s">
        <v>17</v>
      </c>
      <c r="E350" s="30" t="s">
        <v>111</v>
      </c>
      <c r="F350" s="30" t="s">
        <v>124</v>
      </c>
      <c r="G350" s="30" t="s">
        <v>67</v>
      </c>
      <c r="H350" s="60">
        <f t="shared" si="45"/>
        <v>0</v>
      </c>
      <c r="I350" s="60">
        <f t="shared" si="45"/>
        <v>0</v>
      </c>
      <c r="J350" s="60">
        <f t="shared" si="45"/>
        <v>0</v>
      </c>
    </row>
    <row r="351" spans="1:10" ht="30" customHeight="1" hidden="1">
      <c r="A351" s="28"/>
      <c r="B351" s="275" t="s">
        <v>54</v>
      </c>
      <c r="C351" s="30"/>
      <c r="D351" s="31" t="s">
        <v>17</v>
      </c>
      <c r="E351" s="30" t="s">
        <v>111</v>
      </c>
      <c r="F351" s="30" t="s">
        <v>124</v>
      </c>
      <c r="G351" s="30" t="s">
        <v>55</v>
      </c>
      <c r="H351" s="60">
        <v>0</v>
      </c>
      <c r="I351" s="60">
        <v>0</v>
      </c>
      <c r="J351" s="60">
        <v>0</v>
      </c>
    </row>
    <row r="352" spans="1:10" ht="45" customHeight="1">
      <c r="A352" s="210"/>
      <c r="B352" s="318" t="s">
        <v>414</v>
      </c>
      <c r="C352" s="197"/>
      <c r="D352" s="197" t="s">
        <v>17</v>
      </c>
      <c r="E352" s="204" t="s">
        <v>111</v>
      </c>
      <c r="F352" s="197" t="s">
        <v>138</v>
      </c>
      <c r="G352" s="204" t="s">
        <v>36</v>
      </c>
      <c r="H352" s="198">
        <f>H353+H364</f>
        <v>9895.966</v>
      </c>
      <c r="I352" s="198">
        <f>I353+I364</f>
        <v>8648</v>
      </c>
      <c r="J352" s="198">
        <f>J353+J364</f>
        <v>5648</v>
      </c>
    </row>
    <row r="353" spans="1:10" ht="15" customHeight="1">
      <c r="A353" s="244"/>
      <c r="B353" s="289" t="s">
        <v>522</v>
      </c>
      <c r="C353" s="145"/>
      <c r="D353" s="146" t="s">
        <v>17</v>
      </c>
      <c r="E353" s="146" t="s">
        <v>111</v>
      </c>
      <c r="F353" s="145" t="s">
        <v>580</v>
      </c>
      <c r="G353" s="146"/>
      <c r="H353" s="241">
        <f>H354</f>
        <v>9847.966</v>
      </c>
      <c r="I353" s="241">
        <f>I354</f>
        <v>8600</v>
      </c>
      <c r="J353" s="241">
        <f>J354</f>
        <v>5600</v>
      </c>
    </row>
    <row r="354" spans="1:10" ht="30" customHeight="1">
      <c r="A354" s="224"/>
      <c r="B354" s="321" t="s">
        <v>581</v>
      </c>
      <c r="C354" s="226"/>
      <c r="D354" s="226" t="s">
        <v>17</v>
      </c>
      <c r="E354" s="229" t="s">
        <v>111</v>
      </c>
      <c r="F354" s="226" t="s">
        <v>582</v>
      </c>
      <c r="G354" s="229" t="s">
        <v>36</v>
      </c>
      <c r="H354" s="227">
        <f>H355+H358+H361</f>
        <v>9847.966</v>
      </c>
      <c r="I354" s="227">
        <f>I355+I358+I361</f>
        <v>8600</v>
      </c>
      <c r="J354" s="227">
        <f>J355+J358+J361</f>
        <v>5600</v>
      </c>
    </row>
    <row r="355" spans="1:10" ht="15" customHeight="1">
      <c r="A355" s="247"/>
      <c r="B355" s="295" t="s">
        <v>226</v>
      </c>
      <c r="C355" s="250"/>
      <c r="D355" s="250" t="s">
        <v>17</v>
      </c>
      <c r="E355" s="249" t="s">
        <v>111</v>
      </c>
      <c r="F355" s="256" t="s">
        <v>583</v>
      </c>
      <c r="G355" s="249"/>
      <c r="H355" s="255">
        <f>H357</f>
        <v>6125</v>
      </c>
      <c r="I355" s="255">
        <f>I357</f>
        <v>4200</v>
      </c>
      <c r="J355" s="255">
        <f>J357</f>
        <v>4200</v>
      </c>
    </row>
    <row r="356" spans="1:10" ht="30" customHeight="1">
      <c r="A356" s="28"/>
      <c r="B356" s="324" t="s">
        <v>53</v>
      </c>
      <c r="C356" s="31"/>
      <c r="D356" s="31" t="s">
        <v>17</v>
      </c>
      <c r="E356" s="30" t="s">
        <v>111</v>
      </c>
      <c r="F356" s="33" t="s">
        <v>583</v>
      </c>
      <c r="G356" s="30" t="s">
        <v>67</v>
      </c>
      <c r="H356" s="60">
        <f>H357</f>
        <v>6125</v>
      </c>
      <c r="I356" s="60">
        <f>I357</f>
        <v>4200</v>
      </c>
      <c r="J356" s="60">
        <f>J357</f>
        <v>4200</v>
      </c>
    </row>
    <row r="357" spans="1:10" ht="30" customHeight="1">
      <c r="A357" s="28"/>
      <c r="B357" s="275" t="s">
        <v>54</v>
      </c>
      <c r="C357" s="31"/>
      <c r="D357" s="31" t="s">
        <v>17</v>
      </c>
      <c r="E357" s="30" t="s">
        <v>111</v>
      </c>
      <c r="F357" s="33" t="s">
        <v>583</v>
      </c>
      <c r="G357" s="30" t="s">
        <v>55</v>
      </c>
      <c r="H357" s="60">
        <f>(700+3400+100)+1925</f>
        <v>6125</v>
      </c>
      <c r="I357" s="60">
        <f>700+3400+100</f>
        <v>4200</v>
      </c>
      <c r="J357" s="60">
        <f>600+3500+100</f>
        <v>4200</v>
      </c>
    </row>
    <row r="358" spans="1:10" ht="15" customHeight="1">
      <c r="A358" s="247"/>
      <c r="B358" s="295" t="s">
        <v>141</v>
      </c>
      <c r="C358" s="250"/>
      <c r="D358" s="250" t="s">
        <v>17</v>
      </c>
      <c r="E358" s="249" t="s">
        <v>111</v>
      </c>
      <c r="F358" s="256" t="s">
        <v>584</v>
      </c>
      <c r="G358" s="249"/>
      <c r="H358" s="255">
        <f aca="true" t="shared" si="46" ref="H358:J359">H359</f>
        <v>3722.966</v>
      </c>
      <c r="I358" s="255">
        <f t="shared" si="46"/>
        <v>4400</v>
      </c>
      <c r="J358" s="255">
        <f t="shared" si="46"/>
        <v>1400</v>
      </c>
    </row>
    <row r="359" spans="1:10" ht="30" customHeight="1">
      <c r="A359" s="28"/>
      <c r="B359" s="324" t="s">
        <v>53</v>
      </c>
      <c r="C359" s="31"/>
      <c r="D359" s="31" t="s">
        <v>17</v>
      </c>
      <c r="E359" s="30" t="s">
        <v>111</v>
      </c>
      <c r="F359" s="33" t="s">
        <v>584</v>
      </c>
      <c r="G359" s="30" t="s">
        <v>67</v>
      </c>
      <c r="H359" s="60">
        <f t="shared" si="46"/>
        <v>3722.966</v>
      </c>
      <c r="I359" s="60">
        <f t="shared" si="46"/>
        <v>4400</v>
      </c>
      <c r="J359" s="60">
        <f t="shared" si="46"/>
        <v>1400</v>
      </c>
    </row>
    <row r="360" spans="1:10" ht="30" customHeight="1">
      <c r="A360" s="28"/>
      <c r="B360" s="275" t="s">
        <v>54</v>
      </c>
      <c r="C360" s="31"/>
      <c r="D360" s="31" t="s">
        <v>17</v>
      </c>
      <c r="E360" s="30" t="s">
        <v>111</v>
      </c>
      <c r="F360" s="33" t="s">
        <v>584</v>
      </c>
      <c r="G360" s="30" t="s">
        <v>55</v>
      </c>
      <c r="H360" s="60">
        <f>(4000+400)-677.034</f>
        <v>3722.966</v>
      </c>
      <c r="I360" s="60">
        <f>4000+400</f>
        <v>4400</v>
      </c>
      <c r="J360" s="60">
        <f>1000+400</f>
        <v>1400</v>
      </c>
    </row>
    <row r="361" spans="1:10" ht="15" customHeight="1" hidden="1">
      <c r="A361" s="247"/>
      <c r="B361" s="295" t="s">
        <v>442</v>
      </c>
      <c r="C361" s="250"/>
      <c r="D361" s="250" t="s">
        <v>17</v>
      </c>
      <c r="E361" s="249" t="s">
        <v>111</v>
      </c>
      <c r="F361" s="256" t="s">
        <v>673</v>
      </c>
      <c r="G361" s="249"/>
      <c r="H361" s="255">
        <f aca="true" t="shared" si="47" ref="H361:J362">H362</f>
        <v>0</v>
      </c>
      <c r="I361" s="255">
        <f t="shared" si="47"/>
        <v>0</v>
      </c>
      <c r="J361" s="255">
        <f t="shared" si="47"/>
        <v>0</v>
      </c>
    </row>
    <row r="362" spans="1:10" ht="30" customHeight="1" hidden="1">
      <c r="A362" s="28"/>
      <c r="B362" s="324" t="s">
        <v>53</v>
      </c>
      <c r="C362" s="31"/>
      <c r="D362" s="31" t="s">
        <v>17</v>
      </c>
      <c r="E362" s="30" t="s">
        <v>111</v>
      </c>
      <c r="F362" s="33" t="s">
        <v>673</v>
      </c>
      <c r="G362" s="30" t="s">
        <v>67</v>
      </c>
      <c r="H362" s="60">
        <f t="shared" si="47"/>
        <v>0</v>
      </c>
      <c r="I362" s="60">
        <f t="shared" si="47"/>
        <v>0</v>
      </c>
      <c r="J362" s="60">
        <f t="shared" si="47"/>
        <v>0</v>
      </c>
    </row>
    <row r="363" spans="1:10" ht="30" customHeight="1" hidden="1">
      <c r="A363" s="28"/>
      <c r="B363" s="275" t="s">
        <v>54</v>
      </c>
      <c r="C363" s="31"/>
      <c r="D363" s="31" t="s">
        <v>17</v>
      </c>
      <c r="E363" s="30" t="s">
        <v>111</v>
      </c>
      <c r="F363" s="33" t="s">
        <v>673</v>
      </c>
      <c r="G363" s="30" t="s">
        <v>55</v>
      </c>
      <c r="H363" s="60">
        <f>123.2-123.2</f>
        <v>0</v>
      </c>
      <c r="I363" s="60">
        <v>0</v>
      </c>
      <c r="J363" s="60">
        <v>0</v>
      </c>
    </row>
    <row r="364" spans="1:10" ht="15" customHeight="1">
      <c r="A364" s="244"/>
      <c r="B364" s="289" t="s">
        <v>585</v>
      </c>
      <c r="C364" s="145"/>
      <c r="D364" s="146" t="s">
        <v>17</v>
      </c>
      <c r="E364" s="146" t="s">
        <v>111</v>
      </c>
      <c r="F364" s="145" t="s">
        <v>586</v>
      </c>
      <c r="G364" s="146"/>
      <c r="H364" s="241">
        <f aca="true" t="shared" si="48" ref="H364:J367">H365</f>
        <v>48</v>
      </c>
      <c r="I364" s="241">
        <f t="shared" si="48"/>
        <v>48</v>
      </c>
      <c r="J364" s="241">
        <f t="shared" si="48"/>
        <v>48</v>
      </c>
    </row>
    <row r="365" spans="1:10" ht="30" customHeight="1">
      <c r="A365" s="224"/>
      <c r="B365" s="321" t="s">
        <v>587</v>
      </c>
      <c r="C365" s="226"/>
      <c r="D365" s="226" t="s">
        <v>17</v>
      </c>
      <c r="E365" s="229" t="s">
        <v>111</v>
      </c>
      <c r="F365" s="226" t="s">
        <v>588</v>
      </c>
      <c r="G365" s="229" t="s">
        <v>36</v>
      </c>
      <c r="H365" s="227">
        <f t="shared" si="48"/>
        <v>48</v>
      </c>
      <c r="I365" s="227">
        <f t="shared" si="48"/>
        <v>48</v>
      </c>
      <c r="J365" s="227">
        <f t="shared" si="48"/>
        <v>48</v>
      </c>
    </row>
    <row r="366" spans="1:10" ht="30" customHeight="1">
      <c r="A366" s="247"/>
      <c r="B366" s="295" t="s">
        <v>440</v>
      </c>
      <c r="C366" s="250"/>
      <c r="D366" s="250" t="s">
        <v>17</v>
      </c>
      <c r="E366" s="249" t="s">
        <v>111</v>
      </c>
      <c r="F366" s="256" t="s">
        <v>589</v>
      </c>
      <c r="G366" s="249"/>
      <c r="H366" s="255">
        <f t="shared" si="48"/>
        <v>48</v>
      </c>
      <c r="I366" s="255">
        <f t="shared" si="48"/>
        <v>48</v>
      </c>
      <c r="J366" s="255">
        <f t="shared" si="48"/>
        <v>48</v>
      </c>
    </row>
    <row r="367" spans="1:10" ht="30" customHeight="1">
      <c r="A367" s="28"/>
      <c r="B367" s="324" t="s">
        <v>53</v>
      </c>
      <c r="C367" s="31"/>
      <c r="D367" s="31" t="s">
        <v>17</v>
      </c>
      <c r="E367" s="30" t="s">
        <v>111</v>
      </c>
      <c r="F367" s="33" t="s">
        <v>589</v>
      </c>
      <c r="G367" s="30" t="s">
        <v>67</v>
      </c>
      <c r="H367" s="60">
        <f t="shared" si="48"/>
        <v>48</v>
      </c>
      <c r="I367" s="60">
        <f t="shared" si="48"/>
        <v>48</v>
      </c>
      <c r="J367" s="60">
        <f t="shared" si="48"/>
        <v>48</v>
      </c>
    </row>
    <row r="368" spans="1:10" ht="30" customHeight="1">
      <c r="A368" s="28"/>
      <c r="B368" s="275" t="s">
        <v>54</v>
      </c>
      <c r="C368" s="31"/>
      <c r="D368" s="31" t="s">
        <v>17</v>
      </c>
      <c r="E368" s="30" t="s">
        <v>111</v>
      </c>
      <c r="F368" s="33" t="s">
        <v>589</v>
      </c>
      <c r="G368" s="30" t="s">
        <v>55</v>
      </c>
      <c r="H368" s="60">
        <f>(552+48)-552</f>
        <v>48</v>
      </c>
      <c r="I368" s="60">
        <v>48</v>
      </c>
      <c r="J368" s="60">
        <v>48</v>
      </c>
    </row>
    <row r="369" spans="1:10" ht="90" customHeight="1">
      <c r="A369" s="195"/>
      <c r="B369" s="318" t="s">
        <v>353</v>
      </c>
      <c r="C369" s="197"/>
      <c r="D369" s="197" t="s">
        <v>17</v>
      </c>
      <c r="E369" s="204" t="s">
        <v>111</v>
      </c>
      <c r="F369" s="197" t="s">
        <v>643</v>
      </c>
      <c r="G369" s="204" t="s">
        <v>36</v>
      </c>
      <c r="H369" s="198">
        <f>H370+H375</f>
        <v>12100</v>
      </c>
      <c r="I369" s="198">
        <f>I370+I375</f>
        <v>11900</v>
      </c>
      <c r="J369" s="198">
        <f>J370+J375</f>
        <v>0</v>
      </c>
    </row>
    <row r="370" spans="1:10" ht="15" customHeight="1">
      <c r="A370" s="242"/>
      <c r="B370" s="289" t="s">
        <v>522</v>
      </c>
      <c r="C370" s="145"/>
      <c r="D370" s="145" t="s">
        <v>17</v>
      </c>
      <c r="E370" s="146" t="s">
        <v>111</v>
      </c>
      <c r="F370" s="145" t="s">
        <v>644</v>
      </c>
      <c r="G370" s="146"/>
      <c r="H370" s="241">
        <f aca="true" t="shared" si="49" ref="H370:J371">H371</f>
        <v>12100</v>
      </c>
      <c r="I370" s="241">
        <f t="shared" si="49"/>
        <v>11900</v>
      </c>
      <c r="J370" s="241">
        <f t="shared" si="49"/>
        <v>0</v>
      </c>
    </row>
    <row r="371" spans="1:10" ht="30" customHeight="1">
      <c r="A371" s="224"/>
      <c r="B371" s="321" t="s">
        <v>670</v>
      </c>
      <c r="C371" s="226"/>
      <c r="D371" s="226" t="s">
        <v>17</v>
      </c>
      <c r="E371" s="229" t="s">
        <v>111</v>
      </c>
      <c r="F371" s="226" t="s">
        <v>657</v>
      </c>
      <c r="G371" s="229"/>
      <c r="H371" s="227">
        <f>H372</f>
        <v>12100</v>
      </c>
      <c r="I371" s="227">
        <f t="shared" si="49"/>
        <v>11900</v>
      </c>
      <c r="J371" s="227">
        <f t="shared" si="49"/>
        <v>0</v>
      </c>
    </row>
    <row r="372" spans="1:11" s="4" customFormat="1" ht="30" customHeight="1">
      <c r="A372" s="247"/>
      <c r="B372" s="299" t="s">
        <v>119</v>
      </c>
      <c r="C372" s="250"/>
      <c r="D372" s="250" t="s">
        <v>17</v>
      </c>
      <c r="E372" s="249" t="s">
        <v>111</v>
      </c>
      <c r="F372" s="250" t="s">
        <v>658</v>
      </c>
      <c r="G372" s="249"/>
      <c r="H372" s="255">
        <f>H374</f>
        <v>12100</v>
      </c>
      <c r="I372" s="255">
        <f>I374</f>
        <v>11900</v>
      </c>
      <c r="J372" s="255">
        <f>J374</f>
        <v>0</v>
      </c>
      <c r="K372" s="71"/>
    </row>
    <row r="373" spans="1:11" s="4" customFormat="1" ht="30" customHeight="1">
      <c r="A373" s="28"/>
      <c r="B373" s="280" t="s">
        <v>53</v>
      </c>
      <c r="C373" s="31"/>
      <c r="D373" s="31" t="s">
        <v>17</v>
      </c>
      <c r="E373" s="30" t="s">
        <v>111</v>
      </c>
      <c r="F373" s="31" t="s">
        <v>658</v>
      </c>
      <c r="G373" s="30" t="s">
        <v>67</v>
      </c>
      <c r="H373" s="60">
        <f>H374</f>
        <v>12100</v>
      </c>
      <c r="I373" s="60">
        <f>I374</f>
        <v>11900</v>
      </c>
      <c r="J373" s="60">
        <f>J374</f>
        <v>0</v>
      </c>
      <c r="K373" s="71"/>
    </row>
    <row r="374" spans="1:10" ht="30" customHeight="1">
      <c r="A374" s="28"/>
      <c r="B374" s="275" t="s">
        <v>54</v>
      </c>
      <c r="C374" s="31"/>
      <c r="D374" s="31" t="s">
        <v>17</v>
      </c>
      <c r="E374" s="30" t="s">
        <v>111</v>
      </c>
      <c r="F374" s="31" t="s">
        <v>658</v>
      </c>
      <c r="G374" s="30" t="s">
        <v>55</v>
      </c>
      <c r="H374" s="60">
        <f>10600+200+600+500+100+100</f>
        <v>12100</v>
      </c>
      <c r="I374" s="60">
        <f>10600+600+500+100+100</f>
        <v>11900</v>
      </c>
      <c r="J374" s="60">
        <v>0</v>
      </c>
    </row>
    <row r="375" spans="1:10" ht="15" customHeight="1" hidden="1">
      <c r="A375" s="242"/>
      <c r="B375" s="289" t="s">
        <v>585</v>
      </c>
      <c r="C375" s="145"/>
      <c r="D375" s="145" t="s">
        <v>17</v>
      </c>
      <c r="E375" s="146" t="s">
        <v>111</v>
      </c>
      <c r="F375" s="145" t="s">
        <v>659</v>
      </c>
      <c r="G375" s="146"/>
      <c r="H375" s="241">
        <f aca="true" t="shared" si="50" ref="H375:J376">H376</f>
        <v>0</v>
      </c>
      <c r="I375" s="241">
        <f t="shared" si="50"/>
        <v>0</v>
      </c>
      <c r="J375" s="241">
        <f t="shared" si="50"/>
        <v>0</v>
      </c>
    </row>
    <row r="376" spans="1:10" ht="60" customHeight="1" hidden="1">
      <c r="A376" s="224"/>
      <c r="B376" s="321" t="s">
        <v>662</v>
      </c>
      <c r="C376" s="226"/>
      <c r="D376" s="226" t="s">
        <v>17</v>
      </c>
      <c r="E376" s="229" t="s">
        <v>111</v>
      </c>
      <c r="F376" s="226" t="s">
        <v>661</v>
      </c>
      <c r="G376" s="229"/>
      <c r="H376" s="227">
        <f t="shared" si="50"/>
        <v>0</v>
      </c>
      <c r="I376" s="227">
        <f t="shared" si="50"/>
        <v>0</v>
      </c>
      <c r="J376" s="227">
        <f t="shared" si="50"/>
        <v>0</v>
      </c>
    </row>
    <row r="377" spans="1:10" ht="60" customHeight="1" hidden="1">
      <c r="A377" s="247"/>
      <c r="B377" s="305" t="s">
        <v>120</v>
      </c>
      <c r="C377" s="250"/>
      <c r="D377" s="250" t="s">
        <v>17</v>
      </c>
      <c r="E377" s="249" t="s">
        <v>111</v>
      </c>
      <c r="F377" s="250" t="s">
        <v>666</v>
      </c>
      <c r="G377" s="249"/>
      <c r="H377" s="255">
        <f>H379</f>
        <v>0</v>
      </c>
      <c r="I377" s="255">
        <f>I379</f>
        <v>0</v>
      </c>
      <c r="J377" s="255">
        <f>J379</f>
        <v>0</v>
      </c>
    </row>
    <row r="378" spans="1:10" ht="30" customHeight="1" hidden="1">
      <c r="A378" s="28"/>
      <c r="B378" s="291" t="s">
        <v>53</v>
      </c>
      <c r="C378" s="31"/>
      <c r="D378" s="31" t="s">
        <v>17</v>
      </c>
      <c r="E378" s="30" t="s">
        <v>111</v>
      </c>
      <c r="F378" s="31" t="s">
        <v>666</v>
      </c>
      <c r="G378" s="30" t="s">
        <v>67</v>
      </c>
      <c r="H378" s="60">
        <f>H379</f>
        <v>0</v>
      </c>
      <c r="I378" s="60">
        <f>I379</f>
        <v>0</v>
      </c>
      <c r="J378" s="60">
        <f>J379</f>
        <v>0</v>
      </c>
    </row>
    <row r="379" spans="1:10" ht="30" customHeight="1" hidden="1">
      <c r="A379" s="28"/>
      <c r="B379" s="275" t="s">
        <v>54</v>
      </c>
      <c r="C379" s="31"/>
      <c r="D379" s="31" t="s">
        <v>17</v>
      </c>
      <c r="E379" s="30" t="s">
        <v>111</v>
      </c>
      <c r="F379" s="31" t="s">
        <v>666</v>
      </c>
      <c r="G379" s="30" t="s">
        <v>55</v>
      </c>
      <c r="H379" s="60">
        <v>0</v>
      </c>
      <c r="I379" s="60">
        <v>0</v>
      </c>
      <c r="J379" s="60">
        <v>0</v>
      </c>
    </row>
    <row r="380" spans="1:10" ht="60" customHeight="1">
      <c r="A380" s="210"/>
      <c r="B380" s="313" t="s">
        <v>447</v>
      </c>
      <c r="C380" s="204"/>
      <c r="D380" s="196" t="s">
        <v>17</v>
      </c>
      <c r="E380" s="214" t="s">
        <v>111</v>
      </c>
      <c r="F380" s="204" t="s">
        <v>448</v>
      </c>
      <c r="G380" s="204"/>
      <c r="H380" s="213">
        <f>H381+H386</f>
        <v>63.7</v>
      </c>
      <c r="I380" s="213">
        <f>I381+I386</f>
        <v>60.9</v>
      </c>
      <c r="J380" s="213">
        <f>J381+J386</f>
        <v>50</v>
      </c>
    </row>
    <row r="381" spans="1:10" ht="15" customHeight="1">
      <c r="A381" s="244"/>
      <c r="B381" s="317" t="s">
        <v>522</v>
      </c>
      <c r="C381" s="146"/>
      <c r="D381" s="146" t="s">
        <v>17</v>
      </c>
      <c r="E381" s="146" t="s">
        <v>111</v>
      </c>
      <c r="F381" s="146" t="s">
        <v>595</v>
      </c>
      <c r="G381" s="146"/>
      <c r="H381" s="245">
        <f aca="true" t="shared" si="51" ref="H381:J382">H382</f>
        <v>50</v>
      </c>
      <c r="I381" s="245">
        <f t="shared" si="51"/>
        <v>50</v>
      </c>
      <c r="J381" s="245">
        <f t="shared" si="51"/>
        <v>50</v>
      </c>
    </row>
    <row r="382" spans="1:10" ht="45" customHeight="1">
      <c r="A382" s="233"/>
      <c r="B382" s="314" t="s">
        <v>596</v>
      </c>
      <c r="C382" s="232"/>
      <c r="D382" s="226" t="s">
        <v>17</v>
      </c>
      <c r="E382" s="229" t="s">
        <v>111</v>
      </c>
      <c r="F382" s="229" t="s">
        <v>597</v>
      </c>
      <c r="G382" s="229"/>
      <c r="H382" s="234">
        <f t="shared" si="51"/>
        <v>50</v>
      </c>
      <c r="I382" s="234">
        <f t="shared" si="51"/>
        <v>50</v>
      </c>
      <c r="J382" s="234">
        <f t="shared" si="51"/>
        <v>50</v>
      </c>
    </row>
    <row r="383" spans="1:10" ht="45" customHeight="1">
      <c r="A383" s="247"/>
      <c r="B383" s="295" t="s">
        <v>457</v>
      </c>
      <c r="C383" s="249"/>
      <c r="D383" s="250" t="s">
        <v>17</v>
      </c>
      <c r="E383" s="249" t="s">
        <v>111</v>
      </c>
      <c r="F383" s="249" t="s">
        <v>598</v>
      </c>
      <c r="G383" s="249"/>
      <c r="H383" s="255">
        <f aca="true" t="shared" si="52" ref="H383:J389">H384</f>
        <v>50</v>
      </c>
      <c r="I383" s="255">
        <f t="shared" si="52"/>
        <v>50</v>
      </c>
      <c r="J383" s="255">
        <f t="shared" si="52"/>
        <v>50</v>
      </c>
    </row>
    <row r="384" spans="1:10" ht="30" customHeight="1">
      <c r="A384" s="28"/>
      <c r="B384" s="275" t="s">
        <v>53</v>
      </c>
      <c r="C384" s="30"/>
      <c r="D384" s="31" t="s">
        <v>17</v>
      </c>
      <c r="E384" s="30" t="s">
        <v>111</v>
      </c>
      <c r="F384" s="30" t="s">
        <v>598</v>
      </c>
      <c r="G384" s="30" t="s">
        <v>67</v>
      </c>
      <c r="H384" s="60">
        <f t="shared" si="52"/>
        <v>50</v>
      </c>
      <c r="I384" s="60">
        <f t="shared" si="52"/>
        <v>50</v>
      </c>
      <c r="J384" s="60">
        <f t="shared" si="52"/>
        <v>50</v>
      </c>
    </row>
    <row r="385" spans="1:10" ht="30" customHeight="1">
      <c r="A385" s="28"/>
      <c r="B385" s="275" t="s">
        <v>54</v>
      </c>
      <c r="C385" s="30"/>
      <c r="D385" s="31" t="s">
        <v>17</v>
      </c>
      <c r="E385" s="30" t="s">
        <v>111</v>
      </c>
      <c r="F385" s="30" t="s">
        <v>598</v>
      </c>
      <c r="G385" s="30" t="s">
        <v>55</v>
      </c>
      <c r="H385" s="60">
        <f>15+20+15</f>
        <v>50</v>
      </c>
      <c r="I385" s="60">
        <f>15+20+15</f>
        <v>50</v>
      </c>
      <c r="J385" s="60">
        <f>15+20+15</f>
        <v>50</v>
      </c>
    </row>
    <row r="386" spans="1:10" ht="15" customHeight="1">
      <c r="A386" s="244"/>
      <c r="B386" s="317" t="s">
        <v>585</v>
      </c>
      <c r="C386" s="146"/>
      <c r="D386" s="146" t="s">
        <v>17</v>
      </c>
      <c r="E386" s="146" t="s">
        <v>111</v>
      </c>
      <c r="F386" s="146" t="s">
        <v>599</v>
      </c>
      <c r="G386" s="146"/>
      <c r="H386" s="245">
        <f aca="true" t="shared" si="53" ref="H386:J387">H387</f>
        <v>13.7</v>
      </c>
      <c r="I386" s="245">
        <f t="shared" si="53"/>
        <v>10.9</v>
      </c>
      <c r="J386" s="245">
        <f t="shared" si="53"/>
        <v>0</v>
      </c>
    </row>
    <row r="387" spans="1:10" ht="30" customHeight="1">
      <c r="A387" s="233"/>
      <c r="B387" s="314" t="s">
        <v>674</v>
      </c>
      <c r="C387" s="232"/>
      <c r="D387" s="226" t="s">
        <v>17</v>
      </c>
      <c r="E387" s="229" t="s">
        <v>111</v>
      </c>
      <c r="F387" s="229" t="s">
        <v>600</v>
      </c>
      <c r="G387" s="229"/>
      <c r="H387" s="234">
        <f t="shared" si="53"/>
        <v>13.7</v>
      </c>
      <c r="I387" s="234">
        <f t="shared" si="53"/>
        <v>10.9</v>
      </c>
      <c r="J387" s="234">
        <f t="shared" si="53"/>
        <v>0</v>
      </c>
    </row>
    <row r="388" spans="1:10" ht="45" customHeight="1">
      <c r="A388" s="247"/>
      <c r="B388" s="295" t="s">
        <v>458</v>
      </c>
      <c r="C388" s="249"/>
      <c r="D388" s="250" t="s">
        <v>17</v>
      </c>
      <c r="E388" s="249" t="s">
        <v>111</v>
      </c>
      <c r="F388" s="249" t="s">
        <v>601</v>
      </c>
      <c r="G388" s="249"/>
      <c r="H388" s="255">
        <f t="shared" si="52"/>
        <v>13.7</v>
      </c>
      <c r="I388" s="255">
        <f t="shared" si="52"/>
        <v>10.9</v>
      </c>
      <c r="J388" s="255">
        <f t="shared" si="52"/>
        <v>0</v>
      </c>
    </row>
    <row r="389" spans="1:10" ht="30" customHeight="1">
      <c r="A389" s="28"/>
      <c r="B389" s="275" t="s">
        <v>53</v>
      </c>
      <c r="C389" s="30"/>
      <c r="D389" s="31" t="s">
        <v>17</v>
      </c>
      <c r="E389" s="30" t="s">
        <v>111</v>
      </c>
      <c r="F389" s="30" t="s">
        <v>601</v>
      </c>
      <c r="G389" s="30" t="s">
        <v>67</v>
      </c>
      <c r="H389" s="60">
        <f t="shared" si="52"/>
        <v>13.7</v>
      </c>
      <c r="I389" s="60">
        <f t="shared" si="52"/>
        <v>10.9</v>
      </c>
      <c r="J389" s="60">
        <f t="shared" si="52"/>
        <v>0</v>
      </c>
    </row>
    <row r="390" spans="1:10" ht="30" customHeight="1">
      <c r="A390" s="28"/>
      <c r="B390" s="275" t="s">
        <v>54</v>
      </c>
      <c r="C390" s="30"/>
      <c r="D390" s="31" t="s">
        <v>17</v>
      </c>
      <c r="E390" s="30" t="s">
        <v>111</v>
      </c>
      <c r="F390" s="30" t="s">
        <v>601</v>
      </c>
      <c r="G390" s="30" t="s">
        <v>55</v>
      </c>
      <c r="H390" s="60">
        <f>12.6+1.1</f>
        <v>13.7</v>
      </c>
      <c r="I390" s="60">
        <f>9.9+1</f>
        <v>10.9</v>
      </c>
      <c r="J390" s="60">
        <v>0</v>
      </c>
    </row>
    <row r="391" spans="1:10" ht="45" customHeight="1">
      <c r="A391" s="210"/>
      <c r="B391" s="318" t="s">
        <v>404</v>
      </c>
      <c r="C391" s="197"/>
      <c r="D391" s="197" t="s">
        <v>17</v>
      </c>
      <c r="E391" s="204" t="s">
        <v>111</v>
      </c>
      <c r="F391" s="197" t="s">
        <v>352</v>
      </c>
      <c r="G391" s="204" t="s">
        <v>36</v>
      </c>
      <c r="H391" s="198">
        <f>H392+H397+H405</f>
        <v>450</v>
      </c>
      <c r="I391" s="198">
        <f>I392+I397+I405</f>
        <v>0</v>
      </c>
      <c r="J391" s="198">
        <f>J392+J397+J405</f>
        <v>500</v>
      </c>
    </row>
    <row r="392" spans="1:10" ht="30" customHeight="1" hidden="1">
      <c r="A392" s="244"/>
      <c r="B392" s="289" t="s">
        <v>602</v>
      </c>
      <c r="C392" s="145"/>
      <c r="D392" s="146" t="s">
        <v>17</v>
      </c>
      <c r="E392" s="146" t="s">
        <v>111</v>
      </c>
      <c r="F392" s="145" t="s">
        <v>603</v>
      </c>
      <c r="G392" s="146"/>
      <c r="H392" s="241">
        <f aca="true" t="shared" si="54" ref="H392:J393">H393</f>
        <v>0</v>
      </c>
      <c r="I392" s="241">
        <f t="shared" si="54"/>
        <v>0</v>
      </c>
      <c r="J392" s="241">
        <f t="shared" si="54"/>
        <v>0</v>
      </c>
    </row>
    <row r="393" spans="1:10" ht="30" customHeight="1" hidden="1">
      <c r="A393" s="224"/>
      <c r="B393" s="321" t="s">
        <v>405</v>
      </c>
      <c r="C393" s="226"/>
      <c r="D393" s="226" t="s">
        <v>17</v>
      </c>
      <c r="E393" s="229" t="s">
        <v>111</v>
      </c>
      <c r="F393" s="226" t="s">
        <v>604</v>
      </c>
      <c r="G393" s="229" t="s">
        <v>36</v>
      </c>
      <c r="H393" s="227">
        <f t="shared" si="54"/>
        <v>0</v>
      </c>
      <c r="I393" s="227">
        <f t="shared" si="54"/>
        <v>0</v>
      </c>
      <c r="J393" s="227">
        <f t="shared" si="54"/>
        <v>0</v>
      </c>
    </row>
    <row r="394" spans="1:10" ht="30" customHeight="1" hidden="1">
      <c r="A394" s="247"/>
      <c r="B394" s="295" t="s">
        <v>403</v>
      </c>
      <c r="C394" s="250"/>
      <c r="D394" s="250" t="s">
        <v>17</v>
      </c>
      <c r="E394" s="249" t="s">
        <v>111</v>
      </c>
      <c r="F394" s="256" t="s">
        <v>605</v>
      </c>
      <c r="G394" s="249"/>
      <c r="H394" s="255">
        <f>H396</f>
        <v>0</v>
      </c>
      <c r="I394" s="255">
        <f>I396</f>
        <v>0</v>
      </c>
      <c r="J394" s="255">
        <f>J396</f>
        <v>0</v>
      </c>
    </row>
    <row r="395" spans="1:10" ht="30" customHeight="1" hidden="1">
      <c r="A395" s="28"/>
      <c r="B395" s="324" t="s">
        <v>53</v>
      </c>
      <c r="C395" s="31"/>
      <c r="D395" s="31" t="s">
        <v>17</v>
      </c>
      <c r="E395" s="30" t="s">
        <v>111</v>
      </c>
      <c r="F395" s="33" t="s">
        <v>605</v>
      </c>
      <c r="G395" s="30" t="s">
        <v>67</v>
      </c>
      <c r="H395" s="60">
        <f>H396</f>
        <v>0</v>
      </c>
      <c r="I395" s="60">
        <f>I396</f>
        <v>0</v>
      </c>
      <c r="J395" s="60">
        <f>J396</f>
        <v>0</v>
      </c>
    </row>
    <row r="396" spans="1:10" ht="30" customHeight="1" hidden="1">
      <c r="A396" s="28"/>
      <c r="B396" s="275" t="s">
        <v>54</v>
      </c>
      <c r="C396" s="31"/>
      <c r="D396" s="31" t="s">
        <v>17</v>
      </c>
      <c r="E396" s="30" t="s">
        <v>111</v>
      </c>
      <c r="F396" s="33" t="s">
        <v>605</v>
      </c>
      <c r="G396" s="30" t="s">
        <v>55</v>
      </c>
      <c r="H396" s="60">
        <f>2600-2600</f>
        <v>0</v>
      </c>
      <c r="I396" s="60">
        <v>0</v>
      </c>
      <c r="J396" s="60">
        <v>0</v>
      </c>
    </row>
    <row r="397" spans="1:10" ht="15" customHeight="1">
      <c r="A397" s="244"/>
      <c r="B397" s="317" t="s">
        <v>522</v>
      </c>
      <c r="C397" s="146"/>
      <c r="D397" s="146" t="s">
        <v>17</v>
      </c>
      <c r="E397" s="146" t="s">
        <v>111</v>
      </c>
      <c r="F397" s="416" t="s">
        <v>606</v>
      </c>
      <c r="G397" s="146"/>
      <c r="H397" s="245">
        <f>H398</f>
        <v>450</v>
      </c>
      <c r="I397" s="245">
        <f>I398</f>
        <v>0</v>
      </c>
      <c r="J397" s="245">
        <f>J398</f>
        <v>0</v>
      </c>
    </row>
    <row r="398" spans="1:10" ht="30" customHeight="1">
      <c r="A398" s="224"/>
      <c r="B398" s="321" t="s">
        <v>608</v>
      </c>
      <c r="C398" s="226"/>
      <c r="D398" s="226" t="s">
        <v>17</v>
      </c>
      <c r="E398" s="229" t="s">
        <v>111</v>
      </c>
      <c r="F398" s="226" t="s">
        <v>607</v>
      </c>
      <c r="G398" s="229" t="s">
        <v>36</v>
      </c>
      <c r="H398" s="227">
        <f>H399+H402</f>
        <v>450</v>
      </c>
      <c r="I398" s="227">
        <f>I399+I402</f>
        <v>0</v>
      </c>
      <c r="J398" s="227">
        <f>J399+J402</f>
        <v>0</v>
      </c>
    </row>
    <row r="399" spans="1:10" ht="45" customHeight="1" hidden="1">
      <c r="A399" s="247"/>
      <c r="B399" s="295" t="s">
        <v>108</v>
      </c>
      <c r="C399" s="249"/>
      <c r="D399" s="249" t="s">
        <v>17</v>
      </c>
      <c r="E399" s="249" t="s">
        <v>111</v>
      </c>
      <c r="F399" s="249" t="s">
        <v>609</v>
      </c>
      <c r="G399" s="249"/>
      <c r="H399" s="255">
        <f>H401</f>
        <v>0</v>
      </c>
      <c r="I399" s="255">
        <f>I401</f>
        <v>0</v>
      </c>
      <c r="J399" s="255">
        <f>J401</f>
        <v>0</v>
      </c>
    </row>
    <row r="400" spans="1:10" ht="30" customHeight="1" hidden="1">
      <c r="A400" s="28"/>
      <c r="B400" s="275" t="s">
        <v>53</v>
      </c>
      <c r="C400" s="30"/>
      <c r="D400" s="30" t="s">
        <v>17</v>
      </c>
      <c r="E400" s="30" t="s">
        <v>111</v>
      </c>
      <c r="F400" s="30" t="s">
        <v>609</v>
      </c>
      <c r="G400" s="30" t="s">
        <v>67</v>
      </c>
      <c r="H400" s="60">
        <f>H401</f>
        <v>0</v>
      </c>
      <c r="I400" s="60">
        <f>I401</f>
        <v>0</v>
      </c>
      <c r="J400" s="60">
        <f>J401</f>
        <v>0</v>
      </c>
    </row>
    <row r="401" spans="1:10" ht="30" customHeight="1" hidden="1">
      <c r="A401" s="28"/>
      <c r="B401" s="275" t="s">
        <v>54</v>
      </c>
      <c r="C401" s="30"/>
      <c r="D401" s="30" t="s">
        <v>17</v>
      </c>
      <c r="E401" s="30" t="s">
        <v>111</v>
      </c>
      <c r="F401" s="30" t="s">
        <v>609</v>
      </c>
      <c r="G401" s="30" t="s">
        <v>55</v>
      </c>
      <c r="H401" s="60">
        <v>0</v>
      </c>
      <c r="I401" s="60">
        <v>0</v>
      </c>
      <c r="J401" s="60">
        <v>0</v>
      </c>
    </row>
    <row r="402" spans="1:10" ht="15" customHeight="1">
      <c r="A402" s="247"/>
      <c r="B402" s="295" t="s">
        <v>226</v>
      </c>
      <c r="C402" s="249"/>
      <c r="D402" s="249" t="s">
        <v>17</v>
      </c>
      <c r="E402" s="249" t="s">
        <v>111</v>
      </c>
      <c r="F402" s="249" t="s">
        <v>610</v>
      </c>
      <c r="G402" s="249"/>
      <c r="H402" s="255">
        <f aca="true" t="shared" si="55" ref="H402:J403">H403</f>
        <v>450</v>
      </c>
      <c r="I402" s="255">
        <f t="shared" si="55"/>
        <v>0</v>
      </c>
      <c r="J402" s="255">
        <f t="shared" si="55"/>
        <v>0</v>
      </c>
    </row>
    <row r="403" spans="1:10" ht="30" customHeight="1">
      <c r="A403" s="28"/>
      <c r="B403" s="275" t="s">
        <v>53</v>
      </c>
      <c r="C403" s="30"/>
      <c r="D403" s="30" t="s">
        <v>17</v>
      </c>
      <c r="E403" s="30" t="s">
        <v>111</v>
      </c>
      <c r="F403" s="30" t="s">
        <v>610</v>
      </c>
      <c r="G403" s="30" t="s">
        <v>67</v>
      </c>
      <c r="H403" s="60">
        <f t="shared" si="55"/>
        <v>450</v>
      </c>
      <c r="I403" s="60">
        <f t="shared" si="55"/>
        <v>0</v>
      </c>
      <c r="J403" s="60">
        <f t="shared" si="55"/>
        <v>0</v>
      </c>
    </row>
    <row r="404" spans="1:10" ht="30" customHeight="1">
      <c r="A404" s="28"/>
      <c r="B404" s="275" t="s">
        <v>54</v>
      </c>
      <c r="C404" s="30"/>
      <c r="D404" s="30" t="s">
        <v>17</v>
      </c>
      <c r="E404" s="30" t="s">
        <v>111</v>
      </c>
      <c r="F404" s="30" t="s">
        <v>610</v>
      </c>
      <c r="G404" s="30" t="s">
        <v>55</v>
      </c>
      <c r="H404" s="60">
        <f>150+100+200</f>
        <v>450</v>
      </c>
      <c r="I404" s="60">
        <v>0</v>
      </c>
      <c r="J404" s="60">
        <v>0</v>
      </c>
    </row>
    <row r="405" spans="1:10" ht="15" customHeight="1">
      <c r="A405" s="244"/>
      <c r="B405" s="317" t="s">
        <v>585</v>
      </c>
      <c r="C405" s="146"/>
      <c r="D405" s="146" t="s">
        <v>17</v>
      </c>
      <c r="E405" s="146" t="s">
        <v>111</v>
      </c>
      <c r="F405" s="416" t="s">
        <v>611</v>
      </c>
      <c r="G405" s="146"/>
      <c r="H405" s="245">
        <f>H406</f>
        <v>0</v>
      </c>
      <c r="I405" s="245">
        <f>I406</f>
        <v>0</v>
      </c>
      <c r="J405" s="245">
        <f>J406</f>
        <v>500</v>
      </c>
    </row>
    <row r="406" spans="1:10" ht="30" customHeight="1">
      <c r="A406" s="224"/>
      <c r="B406" s="321" t="s">
        <v>612</v>
      </c>
      <c r="C406" s="226"/>
      <c r="D406" s="226" t="s">
        <v>17</v>
      </c>
      <c r="E406" s="229" t="s">
        <v>111</v>
      </c>
      <c r="F406" s="226" t="s">
        <v>613</v>
      </c>
      <c r="G406" s="229" t="s">
        <v>36</v>
      </c>
      <c r="H406" s="227">
        <f>H407+H410</f>
        <v>0</v>
      </c>
      <c r="I406" s="227">
        <f>I407+I410</f>
        <v>0</v>
      </c>
      <c r="J406" s="227">
        <f>J407+J410</f>
        <v>500</v>
      </c>
    </row>
    <row r="407" spans="1:10" ht="30" customHeight="1">
      <c r="A407" s="247"/>
      <c r="B407" s="295" t="s">
        <v>427</v>
      </c>
      <c r="C407" s="250"/>
      <c r="D407" s="250" t="s">
        <v>17</v>
      </c>
      <c r="E407" s="249" t="s">
        <v>111</v>
      </c>
      <c r="F407" s="256" t="s">
        <v>614</v>
      </c>
      <c r="G407" s="249"/>
      <c r="H407" s="255">
        <f>H409</f>
        <v>0</v>
      </c>
      <c r="I407" s="255">
        <f>I409</f>
        <v>0</v>
      </c>
      <c r="J407" s="255">
        <f>J409</f>
        <v>500</v>
      </c>
    </row>
    <row r="408" spans="1:10" ht="30" customHeight="1">
      <c r="A408" s="28"/>
      <c r="B408" s="324" t="s">
        <v>53</v>
      </c>
      <c r="C408" s="31"/>
      <c r="D408" s="31" t="s">
        <v>17</v>
      </c>
      <c r="E408" s="30" t="s">
        <v>111</v>
      </c>
      <c r="F408" s="33" t="s">
        <v>614</v>
      </c>
      <c r="G408" s="30" t="s">
        <v>67</v>
      </c>
      <c r="H408" s="60">
        <f>H409</f>
        <v>0</v>
      </c>
      <c r="I408" s="60">
        <f>I409</f>
        <v>0</v>
      </c>
      <c r="J408" s="60">
        <f>J409</f>
        <v>500</v>
      </c>
    </row>
    <row r="409" spans="1:10" ht="30" customHeight="1">
      <c r="A409" s="28"/>
      <c r="B409" s="275" t="s">
        <v>54</v>
      </c>
      <c r="C409" s="31"/>
      <c r="D409" s="31" t="s">
        <v>17</v>
      </c>
      <c r="E409" s="30" t="s">
        <v>111</v>
      </c>
      <c r="F409" s="33" t="s">
        <v>614</v>
      </c>
      <c r="G409" s="30" t="s">
        <v>55</v>
      </c>
      <c r="H409" s="60">
        <v>0</v>
      </c>
      <c r="I409" s="60">
        <v>0</v>
      </c>
      <c r="J409" s="60">
        <v>500</v>
      </c>
    </row>
    <row r="410" spans="1:10" ht="30" customHeight="1" hidden="1">
      <c r="A410" s="247"/>
      <c r="B410" s="295" t="s">
        <v>473</v>
      </c>
      <c r="C410" s="250"/>
      <c r="D410" s="250" t="s">
        <v>17</v>
      </c>
      <c r="E410" s="249" t="s">
        <v>111</v>
      </c>
      <c r="F410" s="256" t="s">
        <v>615</v>
      </c>
      <c r="G410" s="249"/>
      <c r="H410" s="255">
        <f>H412</f>
        <v>0</v>
      </c>
      <c r="I410" s="255">
        <f>I412</f>
        <v>0</v>
      </c>
      <c r="J410" s="255">
        <f>J412</f>
        <v>0</v>
      </c>
    </row>
    <row r="411" spans="1:10" ht="30" customHeight="1" hidden="1">
      <c r="A411" s="28"/>
      <c r="B411" s="324" t="s">
        <v>53</v>
      </c>
      <c r="C411" s="31"/>
      <c r="D411" s="31" t="s">
        <v>17</v>
      </c>
      <c r="E411" s="30" t="s">
        <v>111</v>
      </c>
      <c r="F411" s="33" t="s">
        <v>615</v>
      </c>
      <c r="G411" s="30" t="s">
        <v>67</v>
      </c>
      <c r="H411" s="60">
        <f>H412</f>
        <v>0</v>
      </c>
      <c r="I411" s="60">
        <f>I412</f>
        <v>0</v>
      </c>
      <c r="J411" s="60">
        <f>J412</f>
        <v>0</v>
      </c>
    </row>
    <row r="412" spans="1:10" ht="30" customHeight="1" hidden="1">
      <c r="A412" s="28"/>
      <c r="B412" s="275" t="s">
        <v>54</v>
      </c>
      <c r="C412" s="31"/>
      <c r="D412" s="31" t="s">
        <v>17</v>
      </c>
      <c r="E412" s="30" t="s">
        <v>111</v>
      </c>
      <c r="F412" s="33" t="s">
        <v>615</v>
      </c>
      <c r="G412" s="30" t="s">
        <v>55</v>
      </c>
      <c r="H412" s="60">
        <v>0</v>
      </c>
      <c r="I412" s="60">
        <v>0</v>
      </c>
      <c r="J412" s="60">
        <v>0</v>
      </c>
    </row>
    <row r="413" spans="1:10" ht="45" customHeight="1">
      <c r="A413" s="200"/>
      <c r="B413" s="316" t="s">
        <v>356</v>
      </c>
      <c r="C413" s="215"/>
      <c r="D413" s="215" t="s">
        <v>17</v>
      </c>
      <c r="E413" s="216" t="s">
        <v>111</v>
      </c>
      <c r="F413" s="201" t="s">
        <v>199</v>
      </c>
      <c r="G413" s="217"/>
      <c r="H413" s="218">
        <f aca="true" t="shared" si="56" ref="H413:J414">H414</f>
        <v>4230</v>
      </c>
      <c r="I413" s="218">
        <f t="shared" si="56"/>
        <v>894</v>
      </c>
      <c r="J413" s="218">
        <f t="shared" si="56"/>
        <v>34939</v>
      </c>
    </row>
    <row r="414" spans="1:10" ht="15" customHeight="1">
      <c r="A414" s="28"/>
      <c r="B414" s="275" t="s">
        <v>151</v>
      </c>
      <c r="C414" s="50"/>
      <c r="D414" s="31" t="s">
        <v>17</v>
      </c>
      <c r="E414" s="30" t="s">
        <v>111</v>
      </c>
      <c r="F414" s="34" t="s">
        <v>200</v>
      </c>
      <c r="G414" s="51"/>
      <c r="H414" s="59">
        <f t="shared" si="56"/>
        <v>4230</v>
      </c>
      <c r="I414" s="59">
        <f t="shared" si="56"/>
        <v>894</v>
      </c>
      <c r="J414" s="59">
        <f t="shared" si="56"/>
        <v>34939</v>
      </c>
    </row>
    <row r="415" spans="1:10" ht="15" customHeight="1">
      <c r="A415" s="28"/>
      <c r="B415" s="275" t="s">
        <v>151</v>
      </c>
      <c r="C415" s="50"/>
      <c r="D415" s="31" t="s">
        <v>17</v>
      </c>
      <c r="E415" s="30" t="s">
        <v>111</v>
      </c>
      <c r="F415" s="34" t="s">
        <v>201</v>
      </c>
      <c r="G415" s="51"/>
      <c r="H415" s="59">
        <f>H416+H419+H424+H429</f>
        <v>4230</v>
      </c>
      <c r="I415" s="59">
        <f>I416+I419+I424+I429</f>
        <v>894</v>
      </c>
      <c r="J415" s="59">
        <f>J416+J419+J424+J429</f>
        <v>34939</v>
      </c>
    </row>
    <row r="416" spans="1:10" ht="30" customHeight="1" hidden="1">
      <c r="A416" s="247"/>
      <c r="B416" s="295" t="s">
        <v>438</v>
      </c>
      <c r="C416" s="250"/>
      <c r="D416" s="250" t="s">
        <v>17</v>
      </c>
      <c r="E416" s="249" t="s">
        <v>111</v>
      </c>
      <c r="F416" s="258" t="s">
        <v>437</v>
      </c>
      <c r="G416" s="249"/>
      <c r="H416" s="255">
        <f>H418+H420</f>
        <v>0</v>
      </c>
      <c r="I416" s="255">
        <f>I418+I420</f>
        <v>0</v>
      </c>
      <c r="J416" s="255">
        <f>J418+J420</f>
        <v>0</v>
      </c>
    </row>
    <row r="417" spans="1:10" ht="30" customHeight="1" hidden="1">
      <c r="A417" s="28"/>
      <c r="B417" s="275" t="s">
        <v>53</v>
      </c>
      <c r="C417" s="31"/>
      <c r="D417" s="31" t="s">
        <v>17</v>
      </c>
      <c r="E417" s="30" t="s">
        <v>111</v>
      </c>
      <c r="F417" s="34" t="s">
        <v>437</v>
      </c>
      <c r="G417" s="30" t="s">
        <v>67</v>
      </c>
      <c r="H417" s="60">
        <f>H418</f>
        <v>0</v>
      </c>
      <c r="I417" s="60">
        <f>I418</f>
        <v>0</v>
      </c>
      <c r="J417" s="60">
        <f>J418</f>
        <v>0</v>
      </c>
    </row>
    <row r="418" spans="1:10" ht="30" customHeight="1" hidden="1">
      <c r="A418" s="28"/>
      <c r="B418" s="275" t="s">
        <v>54</v>
      </c>
      <c r="C418" s="31"/>
      <c r="D418" s="31" t="s">
        <v>17</v>
      </c>
      <c r="E418" s="30" t="s">
        <v>111</v>
      </c>
      <c r="F418" s="34" t="s">
        <v>437</v>
      </c>
      <c r="G418" s="34" t="s">
        <v>55</v>
      </c>
      <c r="H418" s="60">
        <v>0</v>
      </c>
      <c r="I418" s="60">
        <v>0</v>
      </c>
      <c r="J418" s="60">
        <v>0</v>
      </c>
    </row>
    <row r="419" spans="1:10" ht="30" customHeight="1" hidden="1">
      <c r="A419" s="247"/>
      <c r="B419" s="299" t="s">
        <v>119</v>
      </c>
      <c r="C419" s="263"/>
      <c r="D419" s="250" t="s">
        <v>17</v>
      </c>
      <c r="E419" s="249" t="s">
        <v>111</v>
      </c>
      <c r="F419" s="258" t="s">
        <v>225</v>
      </c>
      <c r="G419" s="264"/>
      <c r="H419" s="251">
        <f>H421+H423</f>
        <v>0</v>
      </c>
      <c r="I419" s="251">
        <f>I421+I423</f>
        <v>0</v>
      </c>
      <c r="J419" s="251">
        <f>J421+J423</f>
        <v>0</v>
      </c>
    </row>
    <row r="420" spans="1:10" ht="30" customHeight="1" hidden="1">
      <c r="A420" s="28"/>
      <c r="B420" s="280" t="s">
        <v>53</v>
      </c>
      <c r="C420" s="50"/>
      <c r="D420" s="31" t="s">
        <v>17</v>
      </c>
      <c r="E420" s="30" t="s">
        <v>111</v>
      </c>
      <c r="F420" s="34" t="s">
        <v>225</v>
      </c>
      <c r="G420" s="30" t="s">
        <v>67</v>
      </c>
      <c r="H420" s="59">
        <f>H421</f>
        <v>0</v>
      </c>
      <c r="I420" s="59">
        <f>I421</f>
        <v>0</v>
      </c>
      <c r="J420" s="59">
        <f>J421</f>
        <v>0</v>
      </c>
    </row>
    <row r="421" spans="1:10" ht="30" customHeight="1" hidden="1">
      <c r="A421" s="28"/>
      <c r="B421" s="275" t="s">
        <v>54</v>
      </c>
      <c r="C421" s="50"/>
      <c r="D421" s="31" t="s">
        <v>17</v>
      </c>
      <c r="E421" s="30" t="s">
        <v>111</v>
      </c>
      <c r="F421" s="34" t="s">
        <v>225</v>
      </c>
      <c r="G421" s="30" t="s">
        <v>55</v>
      </c>
      <c r="H421" s="59">
        <v>0</v>
      </c>
      <c r="I421" s="59">
        <v>0</v>
      </c>
      <c r="J421" s="59">
        <v>0</v>
      </c>
    </row>
    <row r="422" spans="1:10" ht="15" customHeight="1" hidden="1">
      <c r="A422" s="28"/>
      <c r="B422" s="275" t="s">
        <v>81</v>
      </c>
      <c r="C422" s="50"/>
      <c r="D422" s="31" t="s">
        <v>17</v>
      </c>
      <c r="E422" s="30" t="s">
        <v>111</v>
      </c>
      <c r="F422" s="34" t="s">
        <v>225</v>
      </c>
      <c r="G422" s="30" t="s">
        <v>82</v>
      </c>
      <c r="H422" s="59">
        <f aca="true" t="shared" si="57" ref="H422:J427">H423</f>
        <v>0</v>
      </c>
      <c r="I422" s="59">
        <f t="shared" si="57"/>
        <v>0</v>
      </c>
      <c r="J422" s="59">
        <f t="shared" si="57"/>
        <v>0</v>
      </c>
    </row>
    <row r="423" spans="1:10" ht="15" customHeight="1" hidden="1">
      <c r="A423" s="28"/>
      <c r="B423" s="275" t="s">
        <v>191</v>
      </c>
      <c r="C423" s="50"/>
      <c r="D423" s="31" t="s">
        <v>17</v>
      </c>
      <c r="E423" s="30" t="s">
        <v>111</v>
      </c>
      <c r="F423" s="34" t="s">
        <v>225</v>
      </c>
      <c r="G423" s="30" t="s">
        <v>192</v>
      </c>
      <c r="H423" s="59">
        <v>0</v>
      </c>
      <c r="I423" s="59">
        <v>0</v>
      </c>
      <c r="J423" s="59">
        <v>0</v>
      </c>
    </row>
    <row r="424" spans="1:10" ht="15" customHeight="1">
      <c r="A424" s="247"/>
      <c r="B424" s="295" t="s">
        <v>226</v>
      </c>
      <c r="C424" s="250"/>
      <c r="D424" s="250" t="s">
        <v>17</v>
      </c>
      <c r="E424" s="249" t="s">
        <v>111</v>
      </c>
      <c r="F424" s="258" t="s">
        <v>227</v>
      </c>
      <c r="G424" s="249"/>
      <c r="H424" s="255">
        <f>H426+H428</f>
        <v>4230</v>
      </c>
      <c r="I424" s="255">
        <f>I426+I428</f>
        <v>894</v>
      </c>
      <c r="J424" s="255">
        <f>J426+J428</f>
        <v>34939</v>
      </c>
    </row>
    <row r="425" spans="1:10" ht="30" customHeight="1">
      <c r="A425" s="28"/>
      <c r="B425" s="275" t="s">
        <v>53</v>
      </c>
      <c r="C425" s="31"/>
      <c r="D425" s="31" t="s">
        <v>17</v>
      </c>
      <c r="E425" s="30" t="s">
        <v>111</v>
      </c>
      <c r="F425" s="34" t="s">
        <v>227</v>
      </c>
      <c r="G425" s="30" t="s">
        <v>67</v>
      </c>
      <c r="H425" s="60">
        <f t="shared" si="57"/>
        <v>4230</v>
      </c>
      <c r="I425" s="60">
        <f t="shared" si="57"/>
        <v>894</v>
      </c>
      <c r="J425" s="60">
        <f t="shared" si="57"/>
        <v>34939</v>
      </c>
    </row>
    <row r="426" spans="1:10" ht="30" customHeight="1">
      <c r="A426" s="28"/>
      <c r="B426" s="275" t="s">
        <v>54</v>
      </c>
      <c r="C426" s="31"/>
      <c r="D426" s="31" t="s">
        <v>17</v>
      </c>
      <c r="E426" s="30" t="s">
        <v>111</v>
      </c>
      <c r="F426" s="34" t="s">
        <v>227</v>
      </c>
      <c r="G426" s="34" t="s">
        <v>55</v>
      </c>
      <c r="H426" s="60">
        <f>((300+30)+2000)+1900</f>
        <v>4230</v>
      </c>
      <c r="I426" s="60">
        <f>(300+30)+3000-2436</f>
        <v>894</v>
      </c>
      <c r="J426" s="60">
        <f>(300+30)+39000-4391</f>
        <v>34939</v>
      </c>
    </row>
    <row r="427" spans="1:10" ht="15" customHeight="1" hidden="1">
      <c r="A427" s="28"/>
      <c r="B427" s="275" t="s">
        <v>81</v>
      </c>
      <c r="C427" s="31"/>
      <c r="D427" s="31" t="s">
        <v>17</v>
      </c>
      <c r="E427" s="30" t="s">
        <v>111</v>
      </c>
      <c r="F427" s="34" t="s">
        <v>227</v>
      </c>
      <c r="G427" s="34" t="s">
        <v>82</v>
      </c>
      <c r="H427" s="60">
        <f t="shared" si="57"/>
        <v>0</v>
      </c>
      <c r="I427" s="60">
        <f t="shared" si="57"/>
        <v>0</v>
      </c>
      <c r="J427" s="60">
        <f t="shared" si="57"/>
        <v>0</v>
      </c>
    </row>
    <row r="428" spans="1:10" ht="15" customHeight="1" hidden="1">
      <c r="A428" s="28"/>
      <c r="B428" s="275" t="s">
        <v>191</v>
      </c>
      <c r="C428" s="31"/>
      <c r="D428" s="31" t="s">
        <v>17</v>
      </c>
      <c r="E428" s="30" t="s">
        <v>111</v>
      </c>
      <c r="F428" s="34" t="s">
        <v>227</v>
      </c>
      <c r="G428" s="34" t="s">
        <v>192</v>
      </c>
      <c r="H428" s="60">
        <v>0</v>
      </c>
      <c r="I428" s="60">
        <v>0</v>
      </c>
      <c r="J428" s="60">
        <v>0</v>
      </c>
    </row>
    <row r="429" spans="1:10" ht="30" customHeight="1" hidden="1">
      <c r="A429" s="247"/>
      <c r="B429" s="295" t="s">
        <v>303</v>
      </c>
      <c r="C429" s="250"/>
      <c r="D429" s="250" t="s">
        <v>17</v>
      </c>
      <c r="E429" s="249" t="s">
        <v>111</v>
      </c>
      <c r="F429" s="249" t="s">
        <v>416</v>
      </c>
      <c r="G429" s="249"/>
      <c r="H429" s="255">
        <f aca="true" t="shared" si="58" ref="H429:J430">H430</f>
        <v>0</v>
      </c>
      <c r="I429" s="255">
        <f t="shared" si="58"/>
        <v>0</v>
      </c>
      <c r="J429" s="255">
        <f t="shared" si="58"/>
        <v>0</v>
      </c>
    </row>
    <row r="430" spans="1:10" ht="30" customHeight="1" hidden="1">
      <c r="A430" s="28"/>
      <c r="B430" s="275" t="s">
        <v>53</v>
      </c>
      <c r="C430" s="31"/>
      <c r="D430" s="31" t="s">
        <v>17</v>
      </c>
      <c r="E430" s="30" t="s">
        <v>111</v>
      </c>
      <c r="F430" s="34" t="s">
        <v>416</v>
      </c>
      <c r="G430" s="31">
        <v>200</v>
      </c>
      <c r="H430" s="60">
        <f t="shared" si="58"/>
        <v>0</v>
      </c>
      <c r="I430" s="60">
        <f t="shared" si="58"/>
        <v>0</v>
      </c>
      <c r="J430" s="60">
        <f t="shared" si="58"/>
        <v>0</v>
      </c>
    </row>
    <row r="431" spans="1:10" ht="30" customHeight="1" hidden="1">
      <c r="A431" s="28"/>
      <c r="B431" s="275" t="s">
        <v>54</v>
      </c>
      <c r="C431" s="31"/>
      <c r="D431" s="31" t="s">
        <v>17</v>
      </c>
      <c r="E431" s="30" t="s">
        <v>111</v>
      </c>
      <c r="F431" s="34" t="s">
        <v>416</v>
      </c>
      <c r="G431" s="31">
        <v>240</v>
      </c>
      <c r="H431" s="60">
        <f>20+350-20-350</f>
        <v>0</v>
      </c>
      <c r="I431" s="60">
        <v>0</v>
      </c>
      <c r="J431" s="60">
        <v>0</v>
      </c>
    </row>
    <row r="432" spans="1:10" ht="15" customHeight="1">
      <c r="A432" s="19" t="s">
        <v>397</v>
      </c>
      <c r="B432" s="310" t="s">
        <v>19</v>
      </c>
      <c r="C432" s="41"/>
      <c r="D432" s="41" t="s">
        <v>20</v>
      </c>
      <c r="E432" s="41"/>
      <c r="F432" s="41"/>
      <c r="G432" s="41"/>
      <c r="H432" s="64">
        <f aca="true" t="shared" si="59" ref="H432:J434">H433</f>
        <v>525</v>
      </c>
      <c r="I432" s="64">
        <f t="shared" si="59"/>
        <v>525</v>
      </c>
      <c r="J432" s="64">
        <f t="shared" si="59"/>
        <v>525</v>
      </c>
    </row>
    <row r="433" spans="1:10" ht="15" customHeight="1">
      <c r="A433" s="22"/>
      <c r="B433" s="325" t="s">
        <v>368</v>
      </c>
      <c r="C433" s="52"/>
      <c r="D433" s="52" t="s">
        <v>20</v>
      </c>
      <c r="E433" s="52" t="s">
        <v>145</v>
      </c>
      <c r="F433" s="52"/>
      <c r="G433" s="52"/>
      <c r="H433" s="70">
        <f t="shared" si="59"/>
        <v>525</v>
      </c>
      <c r="I433" s="70">
        <f t="shared" si="59"/>
        <v>525</v>
      </c>
      <c r="J433" s="70">
        <f t="shared" si="59"/>
        <v>525</v>
      </c>
    </row>
    <row r="434" spans="1:10" ht="60" customHeight="1">
      <c r="A434" s="219"/>
      <c r="B434" s="313" t="s">
        <v>446</v>
      </c>
      <c r="C434" s="204"/>
      <c r="D434" s="204" t="s">
        <v>20</v>
      </c>
      <c r="E434" s="204" t="s">
        <v>145</v>
      </c>
      <c r="F434" s="203" t="s">
        <v>143</v>
      </c>
      <c r="G434" s="204"/>
      <c r="H434" s="198">
        <f>H435</f>
        <v>525</v>
      </c>
      <c r="I434" s="198">
        <f t="shared" si="59"/>
        <v>525</v>
      </c>
      <c r="J434" s="198">
        <f t="shared" si="59"/>
        <v>525</v>
      </c>
    </row>
    <row r="435" spans="1:10" ht="15" customHeight="1">
      <c r="A435" s="244"/>
      <c r="B435" s="317" t="s">
        <v>522</v>
      </c>
      <c r="C435" s="146"/>
      <c r="D435" s="146" t="s">
        <v>20</v>
      </c>
      <c r="E435" s="146" t="s">
        <v>145</v>
      </c>
      <c r="F435" s="239" t="s">
        <v>590</v>
      </c>
      <c r="G435" s="146"/>
      <c r="H435" s="241">
        <f>H436</f>
        <v>525</v>
      </c>
      <c r="I435" s="241">
        <f>I436</f>
        <v>525</v>
      </c>
      <c r="J435" s="241">
        <f>J436</f>
        <v>525</v>
      </c>
    </row>
    <row r="436" spans="1:10" ht="30" customHeight="1">
      <c r="A436" s="237"/>
      <c r="B436" s="321" t="s">
        <v>591</v>
      </c>
      <c r="C436" s="232"/>
      <c r="D436" s="229" t="s">
        <v>20</v>
      </c>
      <c r="E436" s="229" t="s">
        <v>145</v>
      </c>
      <c r="F436" s="229" t="s">
        <v>592</v>
      </c>
      <c r="G436" s="232"/>
      <c r="H436" s="227">
        <f>H437+H440</f>
        <v>525</v>
      </c>
      <c r="I436" s="227">
        <f>I437+I440</f>
        <v>525</v>
      </c>
      <c r="J436" s="227">
        <f>J437+J440</f>
        <v>525</v>
      </c>
    </row>
    <row r="437" spans="1:10" ht="15" customHeight="1">
      <c r="A437" s="247"/>
      <c r="B437" s="299" t="s">
        <v>337</v>
      </c>
      <c r="C437" s="249"/>
      <c r="D437" s="249" t="s">
        <v>20</v>
      </c>
      <c r="E437" s="249" t="s">
        <v>145</v>
      </c>
      <c r="F437" s="249" t="s">
        <v>593</v>
      </c>
      <c r="G437" s="249"/>
      <c r="H437" s="251">
        <f>H439</f>
        <v>272</v>
      </c>
      <c r="I437" s="251">
        <f>I439</f>
        <v>272</v>
      </c>
      <c r="J437" s="251">
        <f>J439</f>
        <v>272</v>
      </c>
    </row>
    <row r="438" spans="1:10" ht="30" customHeight="1">
      <c r="A438" s="28"/>
      <c r="B438" s="280" t="s">
        <v>53</v>
      </c>
      <c r="C438" s="30"/>
      <c r="D438" s="30" t="s">
        <v>20</v>
      </c>
      <c r="E438" s="30" t="s">
        <v>145</v>
      </c>
      <c r="F438" s="30" t="s">
        <v>593</v>
      </c>
      <c r="G438" s="30" t="s">
        <v>67</v>
      </c>
      <c r="H438" s="59">
        <f>H439</f>
        <v>272</v>
      </c>
      <c r="I438" s="59">
        <f>I439</f>
        <v>272</v>
      </c>
      <c r="J438" s="59">
        <f>J439</f>
        <v>272</v>
      </c>
    </row>
    <row r="439" spans="1:10" ht="30" customHeight="1">
      <c r="A439" s="28"/>
      <c r="B439" s="275" t="s">
        <v>54</v>
      </c>
      <c r="C439" s="30"/>
      <c r="D439" s="30" t="s">
        <v>20</v>
      </c>
      <c r="E439" s="30" t="s">
        <v>145</v>
      </c>
      <c r="F439" s="30" t="s">
        <v>593</v>
      </c>
      <c r="G439" s="30" t="s">
        <v>55</v>
      </c>
      <c r="H439" s="60">
        <v>272</v>
      </c>
      <c r="I439" s="60">
        <v>272</v>
      </c>
      <c r="J439" s="60">
        <v>272</v>
      </c>
    </row>
    <row r="440" spans="1:10" ht="15" customHeight="1">
      <c r="A440" s="247"/>
      <c r="B440" s="299" t="s">
        <v>144</v>
      </c>
      <c r="C440" s="249"/>
      <c r="D440" s="249" t="s">
        <v>20</v>
      </c>
      <c r="E440" s="249" t="s">
        <v>145</v>
      </c>
      <c r="F440" s="249" t="s">
        <v>594</v>
      </c>
      <c r="G440" s="249"/>
      <c r="H440" s="251">
        <f>H442</f>
        <v>253</v>
      </c>
      <c r="I440" s="251">
        <f>I442</f>
        <v>253</v>
      </c>
      <c r="J440" s="251">
        <f>J442</f>
        <v>253</v>
      </c>
    </row>
    <row r="441" spans="1:10" ht="30" customHeight="1">
      <c r="A441" s="28"/>
      <c r="B441" s="280" t="s">
        <v>53</v>
      </c>
      <c r="C441" s="30"/>
      <c r="D441" s="30" t="s">
        <v>20</v>
      </c>
      <c r="E441" s="30" t="s">
        <v>145</v>
      </c>
      <c r="F441" s="30" t="s">
        <v>594</v>
      </c>
      <c r="G441" s="30" t="s">
        <v>67</v>
      </c>
      <c r="H441" s="59">
        <f>H442</f>
        <v>253</v>
      </c>
      <c r="I441" s="59">
        <f>I442</f>
        <v>253</v>
      </c>
      <c r="J441" s="59">
        <f>J442</f>
        <v>253</v>
      </c>
    </row>
    <row r="442" spans="1:10" ht="30" customHeight="1">
      <c r="A442" s="28"/>
      <c r="B442" s="275" t="s">
        <v>54</v>
      </c>
      <c r="C442" s="30"/>
      <c r="D442" s="30" t="s">
        <v>20</v>
      </c>
      <c r="E442" s="30" t="s">
        <v>145</v>
      </c>
      <c r="F442" s="30" t="s">
        <v>594</v>
      </c>
      <c r="G442" s="30" t="s">
        <v>55</v>
      </c>
      <c r="H442" s="60">
        <v>253</v>
      </c>
      <c r="I442" s="60">
        <v>253</v>
      </c>
      <c r="J442" s="60">
        <v>253</v>
      </c>
    </row>
    <row r="443" spans="1:10" ht="15" customHeight="1" hidden="1">
      <c r="A443" s="19" t="s">
        <v>398</v>
      </c>
      <c r="B443" s="310" t="s">
        <v>21</v>
      </c>
      <c r="C443" s="41"/>
      <c r="D443" s="41" t="s">
        <v>22</v>
      </c>
      <c r="E443" s="41"/>
      <c r="F443" s="41"/>
      <c r="G443" s="41"/>
      <c r="H443" s="64">
        <f>H444</f>
        <v>0</v>
      </c>
      <c r="I443" s="64">
        <f>I444</f>
        <v>0</v>
      </c>
      <c r="J443" s="64">
        <f>J444</f>
        <v>0</v>
      </c>
    </row>
    <row r="444" spans="1:10" ht="15" customHeight="1" hidden="1">
      <c r="A444" s="22"/>
      <c r="B444" s="325" t="s">
        <v>79</v>
      </c>
      <c r="C444" s="52"/>
      <c r="D444" s="52" t="s">
        <v>22</v>
      </c>
      <c r="E444" s="52" t="s">
        <v>80</v>
      </c>
      <c r="F444" s="52"/>
      <c r="G444" s="52"/>
      <c r="H444" s="70">
        <f>H445+H450</f>
        <v>0</v>
      </c>
      <c r="I444" s="70">
        <f>I445+I450</f>
        <v>0</v>
      </c>
      <c r="J444" s="70">
        <f>J445+J450</f>
        <v>0</v>
      </c>
    </row>
    <row r="445" spans="1:10" ht="60" customHeight="1" hidden="1">
      <c r="A445" s="195"/>
      <c r="B445" s="318" t="s">
        <v>429</v>
      </c>
      <c r="C445" s="197"/>
      <c r="D445" s="204" t="s">
        <v>22</v>
      </c>
      <c r="E445" s="204" t="s">
        <v>80</v>
      </c>
      <c r="F445" s="197" t="s">
        <v>98</v>
      </c>
      <c r="G445" s="204" t="s">
        <v>36</v>
      </c>
      <c r="H445" s="198">
        <f aca="true" t="shared" si="60" ref="H445:J446">H446</f>
        <v>0</v>
      </c>
      <c r="I445" s="198">
        <f t="shared" si="60"/>
        <v>0</v>
      </c>
      <c r="J445" s="198">
        <f t="shared" si="60"/>
        <v>0</v>
      </c>
    </row>
    <row r="446" spans="1:10" ht="30" customHeight="1" hidden="1">
      <c r="A446" s="224"/>
      <c r="B446" s="321" t="s">
        <v>430</v>
      </c>
      <c r="C446" s="226"/>
      <c r="D446" s="229" t="s">
        <v>22</v>
      </c>
      <c r="E446" s="229" t="s">
        <v>80</v>
      </c>
      <c r="F446" s="226" t="s">
        <v>99</v>
      </c>
      <c r="G446" s="229" t="s">
        <v>36</v>
      </c>
      <c r="H446" s="227">
        <f t="shared" si="60"/>
        <v>0</v>
      </c>
      <c r="I446" s="227">
        <f t="shared" si="60"/>
        <v>0</v>
      </c>
      <c r="J446" s="227">
        <f t="shared" si="60"/>
        <v>0</v>
      </c>
    </row>
    <row r="447" spans="1:10" ht="30" customHeight="1" hidden="1">
      <c r="A447" s="252"/>
      <c r="B447" s="299" t="s">
        <v>303</v>
      </c>
      <c r="C447" s="250"/>
      <c r="D447" s="249" t="s">
        <v>22</v>
      </c>
      <c r="E447" s="249" t="s">
        <v>80</v>
      </c>
      <c r="F447" s="250" t="s">
        <v>431</v>
      </c>
      <c r="G447" s="249"/>
      <c r="H447" s="255">
        <f>H449</f>
        <v>0</v>
      </c>
      <c r="I447" s="255">
        <f>I449</f>
        <v>0</v>
      </c>
      <c r="J447" s="255">
        <f>J449</f>
        <v>0</v>
      </c>
    </row>
    <row r="448" spans="1:10" ht="30" customHeight="1" hidden="1">
      <c r="A448" s="42"/>
      <c r="B448" s="280" t="s">
        <v>53</v>
      </c>
      <c r="C448" s="31"/>
      <c r="D448" s="30" t="s">
        <v>22</v>
      </c>
      <c r="E448" s="30" t="s">
        <v>80</v>
      </c>
      <c r="F448" s="33" t="s">
        <v>431</v>
      </c>
      <c r="G448" s="30" t="s">
        <v>67</v>
      </c>
      <c r="H448" s="60">
        <f>H449</f>
        <v>0</v>
      </c>
      <c r="I448" s="60">
        <f>I449</f>
        <v>0</v>
      </c>
      <c r="J448" s="60">
        <f>J449</f>
        <v>0</v>
      </c>
    </row>
    <row r="449" spans="1:10" ht="30" customHeight="1" hidden="1">
      <c r="A449" s="42"/>
      <c r="B449" s="275" t="s">
        <v>54</v>
      </c>
      <c r="C449" s="31"/>
      <c r="D449" s="30" t="s">
        <v>22</v>
      </c>
      <c r="E449" s="30" t="s">
        <v>80</v>
      </c>
      <c r="F449" s="33" t="s">
        <v>431</v>
      </c>
      <c r="G449" s="30" t="s">
        <v>55</v>
      </c>
      <c r="H449" s="60">
        <v>0</v>
      </c>
      <c r="I449" s="60">
        <v>0</v>
      </c>
      <c r="J449" s="60">
        <v>0</v>
      </c>
    </row>
    <row r="450" spans="1:10" ht="60" customHeight="1" hidden="1">
      <c r="A450" s="210"/>
      <c r="B450" s="318" t="s">
        <v>338</v>
      </c>
      <c r="C450" s="197"/>
      <c r="D450" s="204" t="s">
        <v>22</v>
      </c>
      <c r="E450" s="204" t="s">
        <v>80</v>
      </c>
      <c r="F450" s="203" t="s">
        <v>128</v>
      </c>
      <c r="G450" s="197"/>
      <c r="H450" s="220">
        <f aca="true" t="shared" si="61" ref="H450:J452">H451</f>
        <v>0</v>
      </c>
      <c r="I450" s="220">
        <f t="shared" si="61"/>
        <v>0</v>
      </c>
      <c r="J450" s="220">
        <f t="shared" si="61"/>
        <v>0</v>
      </c>
    </row>
    <row r="451" spans="1:10" ht="60" customHeight="1" hidden="1">
      <c r="A451" s="244"/>
      <c r="B451" s="323" t="s">
        <v>135</v>
      </c>
      <c r="C451" s="146"/>
      <c r="D451" s="146" t="s">
        <v>22</v>
      </c>
      <c r="E451" s="146" t="s">
        <v>80</v>
      </c>
      <c r="F451" s="146" t="s">
        <v>132</v>
      </c>
      <c r="G451" s="146"/>
      <c r="H451" s="245">
        <f t="shared" si="61"/>
        <v>0</v>
      </c>
      <c r="I451" s="245">
        <f t="shared" si="61"/>
        <v>0</v>
      </c>
      <c r="J451" s="245">
        <f t="shared" si="61"/>
        <v>0</v>
      </c>
    </row>
    <row r="452" spans="1:10" ht="30" customHeight="1" hidden="1">
      <c r="A452" s="233"/>
      <c r="B452" s="321" t="s">
        <v>136</v>
      </c>
      <c r="C452" s="229"/>
      <c r="D452" s="229" t="s">
        <v>22</v>
      </c>
      <c r="E452" s="229" t="s">
        <v>80</v>
      </c>
      <c r="F452" s="229" t="s">
        <v>133</v>
      </c>
      <c r="G452" s="229"/>
      <c r="H452" s="234">
        <f t="shared" si="61"/>
        <v>0</v>
      </c>
      <c r="I452" s="234">
        <f t="shared" si="61"/>
        <v>0</v>
      </c>
      <c r="J452" s="234">
        <f t="shared" si="61"/>
        <v>0</v>
      </c>
    </row>
    <row r="453" spans="1:10" ht="15" customHeight="1" hidden="1">
      <c r="A453" s="247"/>
      <c r="B453" s="299" t="s">
        <v>137</v>
      </c>
      <c r="C453" s="249"/>
      <c r="D453" s="249" t="s">
        <v>22</v>
      </c>
      <c r="E453" s="249" t="s">
        <v>80</v>
      </c>
      <c r="F453" s="249" t="s">
        <v>343</v>
      </c>
      <c r="G453" s="249"/>
      <c r="H453" s="255">
        <f>H455</f>
        <v>0</v>
      </c>
      <c r="I453" s="255">
        <f>I455</f>
        <v>0</v>
      </c>
      <c r="J453" s="255">
        <f>J455</f>
        <v>0</v>
      </c>
    </row>
    <row r="454" spans="1:10" ht="30" customHeight="1" hidden="1">
      <c r="A454" s="28"/>
      <c r="B454" s="280" t="s">
        <v>53</v>
      </c>
      <c r="C454" s="30"/>
      <c r="D454" s="30" t="s">
        <v>22</v>
      </c>
      <c r="E454" s="30" t="s">
        <v>80</v>
      </c>
      <c r="F454" s="30" t="s">
        <v>343</v>
      </c>
      <c r="G454" s="30" t="s">
        <v>67</v>
      </c>
      <c r="H454" s="60">
        <f aca="true" t="shared" si="62" ref="H454:J460">H455</f>
        <v>0</v>
      </c>
      <c r="I454" s="60">
        <f t="shared" si="62"/>
        <v>0</v>
      </c>
      <c r="J454" s="60">
        <f t="shared" si="62"/>
        <v>0</v>
      </c>
    </row>
    <row r="455" spans="1:10" ht="30" customHeight="1" hidden="1">
      <c r="A455" s="28"/>
      <c r="B455" s="275" t="s">
        <v>54</v>
      </c>
      <c r="C455" s="30"/>
      <c r="D455" s="30" t="s">
        <v>22</v>
      </c>
      <c r="E455" s="30" t="s">
        <v>80</v>
      </c>
      <c r="F455" s="30" t="s">
        <v>343</v>
      </c>
      <c r="G455" s="30" t="s">
        <v>55</v>
      </c>
      <c r="H455" s="60">
        <v>0</v>
      </c>
      <c r="I455" s="60">
        <v>0</v>
      </c>
      <c r="J455" s="60">
        <v>0</v>
      </c>
    </row>
    <row r="456" spans="1:11" ht="15" customHeight="1">
      <c r="A456" s="19" t="s">
        <v>398</v>
      </c>
      <c r="B456" s="310" t="s">
        <v>23</v>
      </c>
      <c r="C456" s="41"/>
      <c r="D456" s="41" t="s">
        <v>24</v>
      </c>
      <c r="E456" s="41"/>
      <c r="F456" s="41"/>
      <c r="G456" s="41"/>
      <c r="H456" s="64">
        <f>H457+H464</f>
        <v>558.456</v>
      </c>
      <c r="I456" s="64">
        <f>I457+I464</f>
        <v>595.796</v>
      </c>
      <c r="J456" s="64">
        <f>J457+J464</f>
        <v>619.628</v>
      </c>
      <c r="K456" s="67"/>
    </row>
    <row r="457" spans="1:11" ht="15" customHeight="1">
      <c r="A457" s="35"/>
      <c r="B457" s="311" t="s">
        <v>209</v>
      </c>
      <c r="C457" s="24"/>
      <c r="D457" s="24" t="s">
        <v>24</v>
      </c>
      <c r="E457" s="24">
        <v>1001</v>
      </c>
      <c r="F457" s="24" t="s">
        <v>59</v>
      </c>
      <c r="G457" s="24" t="s">
        <v>59</v>
      </c>
      <c r="H457" s="57">
        <f t="shared" si="62"/>
        <v>558.456</v>
      </c>
      <c r="I457" s="57">
        <f t="shared" si="62"/>
        <v>595.796</v>
      </c>
      <c r="J457" s="57">
        <f t="shared" si="62"/>
        <v>619.628</v>
      </c>
      <c r="K457" s="67"/>
    </row>
    <row r="458" spans="1:11" s="2" customFormat="1" ht="45" customHeight="1">
      <c r="A458" s="221"/>
      <c r="B458" s="316" t="s">
        <v>356</v>
      </c>
      <c r="C458" s="193"/>
      <c r="D458" s="193">
        <v>1000</v>
      </c>
      <c r="E458" s="193">
        <v>1001</v>
      </c>
      <c r="F458" s="201" t="s">
        <v>199</v>
      </c>
      <c r="G458" s="193"/>
      <c r="H458" s="194">
        <f t="shared" si="62"/>
        <v>558.456</v>
      </c>
      <c r="I458" s="194">
        <f t="shared" si="62"/>
        <v>595.796</v>
      </c>
      <c r="J458" s="194">
        <f t="shared" si="62"/>
        <v>619.628</v>
      </c>
      <c r="K458" s="72"/>
    </row>
    <row r="459" spans="1:11" s="2" customFormat="1" ht="15">
      <c r="A459" s="39"/>
      <c r="B459" s="275" t="s">
        <v>151</v>
      </c>
      <c r="C459" s="27"/>
      <c r="D459" s="31">
        <v>1000</v>
      </c>
      <c r="E459" s="31">
        <v>1001</v>
      </c>
      <c r="F459" s="34" t="s">
        <v>200</v>
      </c>
      <c r="G459" s="27"/>
      <c r="H459" s="59">
        <f t="shared" si="62"/>
        <v>558.456</v>
      </c>
      <c r="I459" s="59">
        <f t="shared" si="62"/>
        <v>595.796</v>
      </c>
      <c r="J459" s="59">
        <f t="shared" si="62"/>
        <v>619.628</v>
      </c>
      <c r="K459" s="72"/>
    </row>
    <row r="460" spans="1:11" s="2" customFormat="1" ht="15">
      <c r="A460" s="39"/>
      <c r="B460" s="275" t="s">
        <v>151</v>
      </c>
      <c r="C460" s="27"/>
      <c r="D460" s="31">
        <v>1000</v>
      </c>
      <c r="E460" s="31">
        <v>1001</v>
      </c>
      <c r="F460" s="34" t="s">
        <v>201</v>
      </c>
      <c r="G460" s="27"/>
      <c r="H460" s="59">
        <f t="shared" si="62"/>
        <v>558.456</v>
      </c>
      <c r="I460" s="59">
        <f t="shared" si="62"/>
        <v>595.796</v>
      </c>
      <c r="J460" s="59">
        <f t="shared" si="62"/>
        <v>619.628</v>
      </c>
      <c r="K460" s="72"/>
    </row>
    <row r="461" spans="1:11" ht="30" customHeight="1">
      <c r="A461" s="247"/>
      <c r="B461" s="295" t="s">
        <v>204</v>
      </c>
      <c r="C461" s="250"/>
      <c r="D461" s="250">
        <v>1000</v>
      </c>
      <c r="E461" s="250">
        <v>1001</v>
      </c>
      <c r="F461" s="250" t="s">
        <v>205</v>
      </c>
      <c r="G461" s="249"/>
      <c r="H461" s="251">
        <f>H463</f>
        <v>558.456</v>
      </c>
      <c r="I461" s="251">
        <f>I463</f>
        <v>595.796</v>
      </c>
      <c r="J461" s="251">
        <f>J463</f>
        <v>619.628</v>
      </c>
      <c r="K461" s="73"/>
    </row>
    <row r="462" spans="1:11" ht="15" customHeight="1">
      <c r="A462" s="28"/>
      <c r="B462" s="275" t="s">
        <v>206</v>
      </c>
      <c r="C462" s="31"/>
      <c r="D462" s="31">
        <v>1000</v>
      </c>
      <c r="E462" s="31">
        <v>1001</v>
      </c>
      <c r="F462" s="31" t="s">
        <v>205</v>
      </c>
      <c r="G462" s="30" t="s">
        <v>222</v>
      </c>
      <c r="H462" s="59">
        <f>H463</f>
        <v>558.456</v>
      </c>
      <c r="I462" s="59">
        <f>I463</f>
        <v>595.796</v>
      </c>
      <c r="J462" s="59">
        <f>J463</f>
        <v>619.628</v>
      </c>
      <c r="K462" s="73"/>
    </row>
    <row r="463" spans="1:11" ht="30" customHeight="1">
      <c r="A463" s="28"/>
      <c r="B463" s="275" t="s">
        <v>207</v>
      </c>
      <c r="C463" s="31"/>
      <c r="D463" s="31">
        <v>1000</v>
      </c>
      <c r="E463" s="31">
        <v>1001</v>
      </c>
      <c r="F463" s="31" t="s">
        <v>205</v>
      </c>
      <c r="G463" s="30" t="s">
        <v>208</v>
      </c>
      <c r="H463" s="342">
        <v>558.456</v>
      </c>
      <c r="I463" s="342">
        <v>595.796</v>
      </c>
      <c r="J463" s="342">
        <v>619.628</v>
      </c>
      <c r="K463" s="73"/>
    </row>
    <row r="464" spans="1:11" ht="15" customHeight="1" hidden="1">
      <c r="A464" s="35"/>
      <c r="B464" s="311" t="s">
        <v>102</v>
      </c>
      <c r="C464" s="24"/>
      <c r="D464" s="24" t="s">
        <v>24</v>
      </c>
      <c r="E464" s="24">
        <v>1003</v>
      </c>
      <c r="F464" s="24" t="s">
        <v>59</v>
      </c>
      <c r="G464" s="24" t="s">
        <v>59</v>
      </c>
      <c r="H464" s="57">
        <f>H465+H474+H479</f>
        <v>0</v>
      </c>
      <c r="I464" s="57">
        <f>I465+I474+I479</f>
        <v>0</v>
      </c>
      <c r="J464" s="57">
        <f>J465+J474+J479</f>
        <v>0</v>
      </c>
      <c r="K464" s="67"/>
    </row>
    <row r="465" spans="1:11" ht="75" customHeight="1" hidden="1">
      <c r="A465" s="209"/>
      <c r="B465" s="318" t="s">
        <v>340</v>
      </c>
      <c r="C465" s="197"/>
      <c r="D465" s="197">
        <v>1000</v>
      </c>
      <c r="E465" s="204" t="s">
        <v>221</v>
      </c>
      <c r="F465" s="204" t="s">
        <v>345</v>
      </c>
      <c r="G465" s="197"/>
      <c r="H465" s="198">
        <f>H466+H470</f>
        <v>0</v>
      </c>
      <c r="I465" s="198">
        <f>I466+I470</f>
        <v>0</v>
      </c>
      <c r="J465" s="198">
        <f>J466+J470</f>
        <v>0</v>
      </c>
      <c r="K465" s="67"/>
    </row>
    <row r="466" spans="1:11" ht="45" customHeight="1" hidden="1">
      <c r="A466" s="236"/>
      <c r="B466" s="321" t="s">
        <v>341</v>
      </c>
      <c r="C466" s="226"/>
      <c r="D466" s="226">
        <v>1000</v>
      </c>
      <c r="E466" s="229" t="s">
        <v>221</v>
      </c>
      <c r="F466" s="229" t="s">
        <v>346</v>
      </c>
      <c r="G466" s="229" t="s">
        <v>36</v>
      </c>
      <c r="H466" s="227">
        <f>H467</f>
        <v>0</v>
      </c>
      <c r="I466" s="227">
        <f>I467</f>
        <v>0</v>
      </c>
      <c r="J466" s="227">
        <f>J467</f>
        <v>0</v>
      </c>
      <c r="K466" s="67"/>
    </row>
    <row r="467" spans="1:11" ht="60" customHeight="1" hidden="1">
      <c r="A467" s="261"/>
      <c r="B467" s="299" t="s">
        <v>362</v>
      </c>
      <c r="C467" s="250"/>
      <c r="D467" s="250">
        <v>1000</v>
      </c>
      <c r="E467" s="249" t="s">
        <v>221</v>
      </c>
      <c r="F467" s="249" t="s">
        <v>347</v>
      </c>
      <c r="G467" s="249"/>
      <c r="H467" s="251">
        <f aca="true" t="shared" si="63" ref="H467:J468">H468</f>
        <v>0</v>
      </c>
      <c r="I467" s="251">
        <f t="shared" si="63"/>
        <v>0</v>
      </c>
      <c r="J467" s="251">
        <f t="shared" si="63"/>
        <v>0</v>
      </c>
      <c r="K467" s="67"/>
    </row>
    <row r="468" spans="1:11" ht="15" customHeight="1" hidden="1">
      <c r="A468" s="49"/>
      <c r="B468" s="275" t="s">
        <v>206</v>
      </c>
      <c r="C468" s="27"/>
      <c r="D468" s="31">
        <v>1000</v>
      </c>
      <c r="E468" s="30" t="s">
        <v>221</v>
      </c>
      <c r="F468" s="30" t="s">
        <v>347</v>
      </c>
      <c r="G468" s="30" t="s">
        <v>222</v>
      </c>
      <c r="H468" s="153">
        <f t="shared" si="63"/>
        <v>0</v>
      </c>
      <c r="I468" s="153">
        <f t="shared" si="63"/>
        <v>0</v>
      </c>
      <c r="J468" s="153">
        <f t="shared" si="63"/>
        <v>0</v>
      </c>
      <c r="K468" s="67"/>
    </row>
    <row r="469" spans="1:11" ht="30" customHeight="1" hidden="1">
      <c r="A469" s="154"/>
      <c r="B469" s="275" t="s">
        <v>207</v>
      </c>
      <c r="C469" s="151"/>
      <c r="D469" s="152">
        <v>1000</v>
      </c>
      <c r="E469" s="152">
        <v>1003</v>
      </c>
      <c r="F469" s="30" t="s">
        <v>347</v>
      </c>
      <c r="G469" s="152">
        <v>320</v>
      </c>
      <c r="H469" s="153">
        <v>0</v>
      </c>
      <c r="I469" s="153">
        <v>0</v>
      </c>
      <c r="J469" s="153">
        <v>0</v>
      </c>
      <c r="K469" s="67"/>
    </row>
    <row r="470" spans="1:11" ht="15" customHeight="1" hidden="1">
      <c r="A470" s="236"/>
      <c r="B470" s="321" t="s">
        <v>342</v>
      </c>
      <c r="C470" s="226"/>
      <c r="D470" s="226">
        <v>1000</v>
      </c>
      <c r="E470" s="229" t="s">
        <v>221</v>
      </c>
      <c r="F470" s="229" t="s">
        <v>348</v>
      </c>
      <c r="G470" s="229" t="s">
        <v>36</v>
      </c>
      <c r="H470" s="227">
        <f>H471</f>
        <v>0</v>
      </c>
      <c r="I470" s="227">
        <f>I471</f>
        <v>0</v>
      </c>
      <c r="J470" s="227">
        <f>J471</f>
        <v>0</v>
      </c>
      <c r="K470" s="67"/>
    </row>
    <row r="471" spans="1:11" ht="90" customHeight="1" hidden="1">
      <c r="A471" s="261"/>
      <c r="B471" s="299" t="s">
        <v>363</v>
      </c>
      <c r="C471" s="250"/>
      <c r="D471" s="250">
        <v>1000</v>
      </c>
      <c r="E471" s="249" t="s">
        <v>221</v>
      </c>
      <c r="F471" s="249" t="s">
        <v>349</v>
      </c>
      <c r="G471" s="249"/>
      <c r="H471" s="251">
        <f aca="true" t="shared" si="64" ref="H471:J472">H472</f>
        <v>0</v>
      </c>
      <c r="I471" s="251">
        <f t="shared" si="64"/>
        <v>0</v>
      </c>
      <c r="J471" s="251">
        <f t="shared" si="64"/>
        <v>0</v>
      </c>
      <c r="K471" s="67"/>
    </row>
    <row r="472" spans="1:11" ht="15" customHeight="1" hidden="1">
      <c r="A472" s="49"/>
      <c r="B472" s="275" t="s">
        <v>206</v>
      </c>
      <c r="C472" s="27"/>
      <c r="D472" s="31">
        <v>1000</v>
      </c>
      <c r="E472" s="30" t="s">
        <v>221</v>
      </c>
      <c r="F472" s="30" t="s">
        <v>349</v>
      </c>
      <c r="G472" s="30" t="s">
        <v>222</v>
      </c>
      <c r="H472" s="153">
        <f t="shared" si="64"/>
        <v>0</v>
      </c>
      <c r="I472" s="153">
        <f t="shared" si="64"/>
        <v>0</v>
      </c>
      <c r="J472" s="153">
        <f t="shared" si="64"/>
        <v>0</v>
      </c>
      <c r="K472" s="67"/>
    </row>
    <row r="473" spans="1:11" ht="30" customHeight="1" hidden="1">
      <c r="A473" s="154"/>
      <c r="B473" s="275" t="s">
        <v>207</v>
      </c>
      <c r="C473" s="151"/>
      <c r="D473" s="152">
        <v>1000</v>
      </c>
      <c r="E473" s="152">
        <v>1003</v>
      </c>
      <c r="F473" s="30" t="s">
        <v>349</v>
      </c>
      <c r="G473" s="152">
        <v>320</v>
      </c>
      <c r="H473" s="153">
        <v>0</v>
      </c>
      <c r="I473" s="153">
        <v>0</v>
      </c>
      <c r="J473" s="153">
        <v>0</v>
      </c>
      <c r="K473" s="67"/>
    </row>
    <row r="474" spans="1:11" s="7" customFormat="1" ht="60" customHeight="1" hidden="1">
      <c r="A474" s="202"/>
      <c r="B474" s="318" t="s">
        <v>97</v>
      </c>
      <c r="C474" s="197"/>
      <c r="D474" s="197">
        <v>1000</v>
      </c>
      <c r="E474" s="197">
        <v>1003</v>
      </c>
      <c r="F474" s="204" t="s">
        <v>98</v>
      </c>
      <c r="G474" s="197"/>
      <c r="H474" s="198">
        <f aca="true" t="shared" si="65" ref="H474:J475">H475</f>
        <v>0</v>
      </c>
      <c r="I474" s="198">
        <f t="shared" si="65"/>
        <v>0</v>
      </c>
      <c r="J474" s="198">
        <f t="shared" si="65"/>
        <v>0</v>
      </c>
      <c r="K474" s="74"/>
    </row>
    <row r="475" spans="1:11" s="7" customFormat="1" ht="30" customHeight="1" hidden="1">
      <c r="A475" s="228"/>
      <c r="B475" s="321" t="s">
        <v>25</v>
      </c>
      <c r="C475" s="231"/>
      <c r="D475" s="226">
        <v>1000</v>
      </c>
      <c r="E475" s="226">
        <v>1003</v>
      </c>
      <c r="F475" s="229" t="s">
        <v>99</v>
      </c>
      <c r="G475" s="231"/>
      <c r="H475" s="227">
        <f t="shared" si="65"/>
        <v>0</v>
      </c>
      <c r="I475" s="227">
        <f t="shared" si="65"/>
        <v>0</v>
      </c>
      <c r="J475" s="227">
        <f t="shared" si="65"/>
        <v>0</v>
      </c>
      <c r="K475" s="74"/>
    </row>
    <row r="476" spans="1:11" s="7" customFormat="1" ht="15" customHeight="1" hidden="1">
      <c r="A476" s="257"/>
      <c r="B476" s="295" t="s">
        <v>100</v>
      </c>
      <c r="C476" s="250"/>
      <c r="D476" s="250">
        <v>1000</v>
      </c>
      <c r="E476" s="250">
        <v>1003</v>
      </c>
      <c r="F476" s="249" t="s">
        <v>101</v>
      </c>
      <c r="G476" s="253"/>
      <c r="H476" s="251">
        <f>H478</f>
        <v>0</v>
      </c>
      <c r="I476" s="251">
        <f>I478</f>
        <v>0</v>
      </c>
      <c r="J476" s="251">
        <f>J478</f>
        <v>0</v>
      </c>
      <c r="K476" s="74"/>
    </row>
    <row r="477" spans="1:11" s="7" customFormat="1" ht="30" customHeight="1" hidden="1">
      <c r="A477" s="38"/>
      <c r="B477" s="275" t="s">
        <v>53</v>
      </c>
      <c r="C477" s="31"/>
      <c r="D477" s="31">
        <v>1000</v>
      </c>
      <c r="E477" s="31">
        <v>1003</v>
      </c>
      <c r="F477" s="30" t="s">
        <v>101</v>
      </c>
      <c r="G477" s="31">
        <v>200</v>
      </c>
      <c r="H477" s="59">
        <f>H478</f>
        <v>0</v>
      </c>
      <c r="I477" s="59">
        <f>I478</f>
        <v>0</v>
      </c>
      <c r="J477" s="59">
        <f>J478</f>
        <v>0</v>
      </c>
      <c r="K477" s="74"/>
    </row>
    <row r="478" spans="1:11" s="7" customFormat="1" ht="30" customHeight="1" hidden="1">
      <c r="A478" s="38"/>
      <c r="B478" s="275" t="s">
        <v>54</v>
      </c>
      <c r="C478" s="31"/>
      <c r="D478" s="31">
        <v>1000</v>
      </c>
      <c r="E478" s="31">
        <v>1003</v>
      </c>
      <c r="F478" s="30" t="s">
        <v>101</v>
      </c>
      <c r="G478" s="30" t="s">
        <v>55</v>
      </c>
      <c r="H478" s="60">
        <f>300-300</f>
        <v>0</v>
      </c>
      <c r="I478" s="60">
        <f>300-300</f>
        <v>0</v>
      </c>
      <c r="J478" s="60">
        <f>300-300</f>
        <v>0</v>
      </c>
      <c r="K478" s="74"/>
    </row>
    <row r="479" spans="1:11" s="2" customFormat="1" ht="45" customHeight="1" hidden="1">
      <c r="A479" s="221"/>
      <c r="B479" s="316" t="s">
        <v>356</v>
      </c>
      <c r="C479" s="211"/>
      <c r="D479" s="211">
        <v>1000</v>
      </c>
      <c r="E479" s="211">
        <v>1003</v>
      </c>
      <c r="F479" s="201" t="s">
        <v>199</v>
      </c>
      <c r="G479" s="193"/>
      <c r="H479" s="194">
        <f aca="true" t="shared" si="66" ref="H479:J481">H480</f>
        <v>0</v>
      </c>
      <c r="I479" s="194">
        <f t="shared" si="66"/>
        <v>0</v>
      </c>
      <c r="J479" s="194">
        <f t="shared" si="66"/>
        <v>0</v>
      </c>
      <c r="K479" s="72"/>
    </row>
    <row r="480" spans="1:11" s="2" customFormat="1" ht="15" hidden="1">
      <c r="A480" s="39"/>
      <c r="B480" s="275" t="s">
        <v>151</v>
      </c>
      <c r="C480" s="40"/>
      <c r="D480" s="31">
        <v>1000</v>
      </c>
      <c r="E480" s="31">
        <v>1003</v>
      </c>
      <c r="F480" s="34" t="s">
        <v>200</v>
      </c>
      <c r="G480" s="27"/>
      <c r="H480" s="59">
        <f t="shared" si="66"/>
        <v>0</v>
      </c>
      <c r="I480" s="59">
        <f t="shared" si="66"/>
        <v>0</v>
      </c>
      <c r="J480" s="59">
        <f t="shared" si="66"/>
        <v>0</v>
      </c>
      <c r="K480" s="72"/>
    </row>
    <row r="481" spans="1:11" s="2" customFormat="1" ht="15" hidden="1">
      <c r="A481" s="39"/>
      <c r="B481" s="275" t="s">
        <v>151</v>
      </c>
      <c r="C481" s="40"/>
      <c r="D481" s="31">
        <v>1000</v>
      </c>
      <c r="E481" s="31">
        <v>1003</v>
      </c>
      <c r="F481" s="34" t="s">
        <v>201</v>
      </c>
      <c r="G481" s="27"/>
      <c r="H481" s="59">
        <f t="shared" si="66"/>
        <v>0</v>
      </c>
      <c r="I481" s="59">
        <f t="shared" si="66"/>
        <v>0</v>
      </c>
      <c r="J481" s="59">
        <f t="shared" si="66"/>
        <v>0</v>
      </c>
      <c r="K481" s="72"/>
    </row>
    <row r="482" spans="1:11" ht="15" hidden="1">
      <c r="A482" s="265"/>
      <c r="B482" s="295" t="s">
        <v>100</v>
      </c>
      <c r="C482" s="250"/>
      <c r="D482" s="250">
        <v>1000</v>
      </c>
      <c r="E482" s="250">
        <v>1003</v>
      </c>
      <c r="F482" s="258" t="s">
        <v>237</v>
      </c>
      <c r="G482" s="250" t="s">
        <v>36</v>
      </c>
      <c r="H482" s="251">
        <f>H484+H486</f>
        <v>0</v>
      </c>
      <c r="I482" s="251">
        <f>I484+I486</f>
        <v>0</v>
      </c>
      <c r="J482" s="251">
        <f>J484+J486</f>
        <v>0</v>
      </c>
      <c r="K482" s="75"/>
    </row>
    <row r="483" spans="1:11" ht="30" customHeight="1" hidden="1">
      <c r="A483" s="39"/>
      <c r="B483" s="275" t="s">
        <v>53</v>
      </c>
      <c r="C483" s="31"/>
      <c r="D483" s="31">
        <v>1000</v>
      </c>
      <c r="E483" s="31">
        <v>1003</v>
      </c>
      <c r="F483" s="34" t="s">
        <v>237</v>
      </c>
      <c r="G483" s="31">
        <v>200</v>
      </c>
      <c r="H483" s="59">
        <f aca="true" t="shared" si="67" ref="H483:J491">H484</f>
        <v>0</v>
      </c>
      <c r="I483" s="59">
        <f t="shared" si="67"/>
        <v>0</v>
      </c>
      <c r="J483" s="59">
        <f t="shared" si="67"/>
        <v>0</v>
      </c>
      <c r="K483" s="75"/>
    </row>
    <row r="484" spans="1:11" ht="30" customHeight="1" hidden="1">
      <c r="A484" s="39"/>
      <c r="B484" s="275" t="s">
        <v>54</v>
      </c>
      <c r="C484" s="31"/>
      <c r="D484" s="31">
        <v>1000</v>
      </c>
      <c r="E484" s="31">
        <v>1003</v>
      </c>
      <c r="F484" s="34" t="s">
        <v>237</v>
      </c>
      <c r="G484" s="31">
        <v>240</v>
      </c>
      <c r="H484" s="59">
        <v>0</v>
      </c>
      <c r="I484" s="59">
        <v>0</v>
      </c>
      <c r="J484" s="59">
        <v>0</v>
      </c>
      <c r="K484" s="75"/>
    </row>
    <row r="485" spans="1:11" ht="15" hidden="1">
      <c r="A485" s="39"/>
      <c r="B485" s="277" t="s">
        <v>206</v>
      </c>
      <c r="C485" s="31"/>
      <c r="D485" s="31">
        <v>1000</v>
      </c>
      <c r="E485" s="31">
        <v>1003</v>
      </c>
      <c r="F485" s="34" t="s">
        <v>237</v>
      </c>
      <c r="G485" s="31">
        <v>300</v>
      </c>
      <c r="H485" s="59">
        <f t="shared" si="67"/>
        <v>0</v>
      </c>
      <c r="I485" s="59">
        <f t="shared" si="67"/>
        <v>0</v>
      </c>
      <c r="J485" s="59">
        <f t="shared" si="67"/>
        <v>0</v>
      </c>
      <c r="K485" s="75"/>
    </row>
    <row r="486" spans="1:11" ht="15" customHeight="1" hidden="1">
      <c r="A486" s="28"/>
      <c r="B486" s="275" t="s">
        <v>223</v>
      </c>
      <c r="C486" s="31"/>
      <c r="D486" s="31">
        <v>1000</v>
      </c>
      <c r="E486" s="31">
        <v>1003</v>
      </c>
      <c r="F486" s="34" t="s">
        <v>237</v>
      </c>
      <c r="G486" s="30" t="s">
        <v>224</v>
      </c>
      <c r="H486" s="60">
        <v>0</v>
      </c>
      <c r="I486" s="60">
        <v>0</v>
      </c>
      <c r="J486" s="60">
        <v>0</v>
      </c>
      <c r="K486" s="73"/>
    </row>
    <row r="487" spans="1:11" ht="15" customHeight="1">
      <c r="A487" s="19" t="s">
        <v>399</v>
      </c>
      <c r="B487" s="310" t="s">
        <v>369</v>
      </c>
      <c r="C487" s="48"/>
      <c r="D487" s="48">
        <v>1100</v>
      </c>
      <c r="E487" s="41"/>
      <c r="F487" s="41"/>
      <c r="G487" s="41"/>
      <c r="H487" s="64">
        <f t="shared" si="67"/>
        <v>400</v>
      </c>
      <c r="I487" s="64">
        <f t="shared" si="67"/>
        <v>400</v>
      </c>
      <c r="J487" s="64">
        <f t="shared" si="67"/>
        <v>400</v>
      </c>
      <c r="K487" s="67"/>
    </row>
    <row r="488" spans="1:10" ht="15" customHeight="1">
      <c r="A488" s="22"/>
      <c r="B488" s="311" t="s">
        <v>56</v>
      </c>
      <c r="C488" s="23"/>
      <c r="D488" s="23" t="s">
        <v>26</v>
      </c>
      <c r="E488" s="23" t="s">
        <v>57</v>
      </c>
      <c r="F488" s="23"/>
      <c r="G488" s="23"/>
      <c r="H488" s="57">
        <f t="shared" si="67"/>
        <v>400</v>
      </c>
      <c r="I488" s="57">
        <f t="shared" si="67"/>
        <v>400</v>
      </c>
      <c r="J488" s="57">
        <f t="shared" si="67"/>
        <v>400</v>
      </c>
    </row>
    <row r="489" spans="1:10" ht="60" customHeight="1">
      <c r="A489" s="219"/>
      <c r="B489" s="318" t="s">
        <v>445</v>
      </c>
      <c r="C489" s="204"/>
      <c r="D489" s="204" t="s">
        <v>26</v>
      </c>
      <c r="E489" s="203" t="s">
        <v>57</v>
      </c>
      <c r="F489" s="222" t="s">
        <v>51</v>
      </c>
      <c r="G489" s="204"/>
      <c r="H489" s="198">
        <f aca="true" t="shared" si="68" ref="H489:J490">H490</f>
        <v>400</v>
      </c>
      <c r="I489" s="198">
        <f t="shared" si="68"/>
        <v>400</v>
      </c>
      <c r="J489" s="198">
        <f t="shared" si="68"/>
        <v>400</v>
      </c>
    </row>
    <row r="490" spans="1:10" ht="15" customHeight="1">
      <c r="A490" s="244"/>
      <c r="B490" s="317" t="s">
        <v>522</v>
      </c>
      <c r="C490" s="146"/>
      <c r="D490" s="146" t="s">
        <v>26</v>
      </c>
      <c r="E490" s="239" t="s">
        <v>57</v>
      </c>
      <c r="F490" s="417" t="s">
        <v>526</v>
      </c>
      <c r="G490" s="146"/>
      <c r="H490" s="241">
        <f t="shared" si="68"/>
        <v>400</v>
      </c>
      <c r="I490" s="241">
        <f t="shared" si="68"/>
        <v>400</v>
      </c>
      <c r="J490" s="241">
        <f t="shared" si="68"/>
        <v>400</v>
      </c>
    </row>
    <row r="491" spans="1:10" ht="30" customHeight="1">
      <c r="A491" s="237"/>
      <c r="B491" s="326" t="s">
        <v>527</v>
      </c>
      <c r="C491" s="232"/>
      <c r="D491" s="229" t="s">
        <v>26</v>
      </c>
      <c r="E491" s="229" t="s">
        <v>57</v>
      </c>
      <c r="F491" s="229" t="s">
        <v>528</v>
      </c>
      <c r="G491" s="232"/>
      <c r="H491" s="227">
        <f t="shared" si="67"/>
        <v>400</v>
      </c>
      <c r="I491" s="227">
        <f t="shared" si="67"/>
        <v>400</v>
      </c>
      <c r="J491" s="227">
        <f t="shared" si="67"/>
        <v>400</v>
      </c>
    </row>
    <row r="492" spans="1:10" ht="30" customHeight="1">
      <c r="A492" s="247"/>
      <c r="B492" s="295" t="s">
        <v>52</v>
      </c>
      <c r="C492" s="249"/>
      <c r="D492" s="249" t="s">
        <v>26</v>
      </c>
      <c r="E492" s="249" t="s">
        <v>57</v>
      </c>
      <c r="F492" s="249" t="s">
        <v>529</v>
      </c>
      <c r="G492" s="249"/>
      <c r="H492" s="251">
        <f>H494</f>
        <v>400</v>
      </c>
      <c r="I492" s="251">
        <f>I494</f>
        <v>400</v>
      </c>
      <c r="J492" s="251">
        <f>J494</f>
        <v>400</v>
      </c>
    </row>
    <row r="493" spans="1:10" ht="30" customHeight="1">
      <c r="A493" s="28"/>
      <c r="B493" s="324" t="s">
        <v>53</v>
      </c>
      <c r="C493" s="30"/>
      <c r="D493" s="30" t="s">
        <v>26</v>
      </c>
      <c r="E493" s="30" t="s">
        <v>57</v>
      </c>
      <c r="F493" s="30" t="s">
        <v>529</v>
      </c>
      <c r="G493" s="30" t="s">
        <v>67</v>
      </c>
      <c r="H493" s="59">
        <f aca="true" t="shared" si="69" ref="H493:J499">H494</f>
        <v>400</v>
      </c>
      <c r="I493" s="59">
        <f t="shared" si="69"/>
        <v>400</v>
      </c>
      <c r="J493" s="59">
        <f t="shared" si="69"/>
        <v>400</v>
      </c>
    </row>
    <row r="494" spans="1:10" ht="30" customHeight="1">
      <c r="A494" s="28"/>
      <c r="B494" s="275" t="s">
        <v>54</v>
      </c>
      <c r="C494" s="30"/>
      <c r="D494" s="30" t="s">
        <v>26</v>
      </c>
      <c r="E494" s="30" t="s">
        <v>57</v>
      </c>
      <c r="F494" s="30" t="s">
        <v>529</v>
      </c>
      <c r="G494" s="30" t="s">
        <v>55</v>
      </c>
      <c r="H494" s="60">
        <f>260+140</f>
        <v>400</v>
      </c>
      <c r="I494" s="60">
        <f>260+140</f>
        <v>400</v>
      </c>
      <c r="J494" s="60">
        <f>260+140</f>
        <v>400</v>
      </c>
    </row>
    <row r="495" spans="1:10" ht="15" customHeight="1" hidden="1">
      <c r="A495" s="19" t="s">
        <v>400</v>
      </c>
      <c r="B495" s="310" t="s">
        <v>27</v>
      </c>
      <c r="C495" s="48"/>
      <c r="D495" s="41" t="s">
        <v>28</v>
      </c>
      <c r="E495" s="41"/>
      <c r="F495" s="41"/>
      <c r="G495" s="41"/>
      <c r="H495" s="64">
        <f t="shared" si="69"/>
        <v>0</v>
      </c>
      <c r="I495" s="64">
        <f t="shared" si="69"/>
        <v>0</v>
      </c>
      <c r="J495" s="64">
        <f>J496</f>
        <v>0</v>
      </c>
    </row>
    <row r="496" spans="1:10" ht="15" customHeight="1" hidden="1">
      <c r="A496" s="22"/>
      <c r="B496" s="325" t="s">
        <v>230</v>
      </c>
      <c r="C496" s="23"/>
      <c r="D496" s="52" t="s">
        <v>28</v>
      </c>
      <c r="E496" s="52" t="s">
        <v>231</v>
      </c>
      <c r="F496" s="52"/>
      <c r="G496" s="52"/>
      <c r="H496" s="70">
        <f t="shared" si="69"/>
        <v>0</v>
      </c>
      <c r="I496" s="70">
        <f t="shared" si="69"/>
        <v>0</v>
      </c>
      <c r="J496" s="70">
        <f t="shared" si="69"/>
        <v>0</v>
      </c>
    </row>
    <row r="497" spans="1:10" ht="45" customHeight="1" hidden="1">
      <c r="A497" s="191"/>
      <c r="B497" s="316" t="s">
        <v>356</v>
      </c>
      <c r="C497" s="223"/>
      <c r="D497" s="201" t="s">
        <v>28</v>
      </c>
      <c r="E497" s="201" t="s">
        <v>231</v>
      </c>
      <c r="F497" s="211" t="s">
        <v>199</v>
      </c>
      <c r="G497" s="192"/>
      <c r="H497" s="194">
        <f t="shared" si="69"/>
        <v>0</v>
      </c>
      <c r="I497" s="194">
        <f t="shared" si="69"/>
        <v>0</v>
      </c>
      <c r="J497" s="194">
        <f t="shared" si="69"/>
        <v>0</v>
      </c>
    </row>
    <row r="498" spans="1:10" ht="15" customHeight="1" hidden="1">
      <c r="A498" s="25"/>
      <c r="B498" s="275" t="s">
        <v>151</v>
      </c>
      <c r="C498" s="30"/>
      <c r="D498" s="30" t="s">
        <v>28</v>
      </c>
      <c r="E498" s="30" t="s">
        <v>231</v>
      </c>
      <c r="F498" s="34" t="s">
        <v>200</v>
      </c>
      <c r="G498" s="26"/>
      <c r="H498" s="58">
        <f t="shared" si="69"/>
        <v>0</v>
      </c>
      <c r="I498" s="58">
        <f t="shared" si="69"/>
        <v>0</v>
      </c>
      <c r="J498" s="58">
        <f t="shared" si="69"/>
        <v>0</v>
      </c>
    </row>
    <row r="499" spans="1:10" ht="15" customHeight="1" hidden="1">
      <c r="A499" s="25"/>
      <c r="B499" s="275" t="s">
        <v>151</v>
      </c>
      <c r="C499" s="30"/>
      <c r="D499" s="30" t="s">
        <v>28</v>
      </c>
      <c r="E499" s="30" t="s">
        <v>231</v>
      </c>
      <c r="F499" s="34" t="s">
        <v>201</v>
      </c>
      <c r="G499" s="26"/>
      <c r="H499" s="58">
        <f t="shared" si="69"/>
        <v>0</v>
      </c>
      <c r="I499" s="58">
        <f t="shared" si="69"/>
        <v>0</v>
      </c>
      <c r="J499" s="58">
        <f t="shared" si="69"/>
        <v>0</v>
      </c>
    </row>
    <row r="500" spans="1:10" ht="45" customHeight="1" hidden="1">
      <c r="A500" s="247"/>
      <c r="B500" s="295" t="s">
        <v>228</v>
      </c>
      <c r="C500" s="249"/>
      <c r="D500" s="249" t="s">
        <v>28</v>
      </c>
      <c r="E500" s="249" t="s">
        <v>231</v>
      </c>
      <c r="F500" s="258" t="s">
        <v>229</v>
      </c>
      <c r="G500" s="249" t="s">
        <v>59</v>
      </c>
      <c r="H500" s="251">
        <f>H502</f>
        <v>0</v>
      </c>
      <c r="I500" s="251">
        <f>I502</f>
        <v>0</v>
      </c>
      <c r="J500" s="251">
        <f>J502</f>
        <v>0</v>
      </c>
    </row>
    <row r="501" spans="1:10" ht="30" customHeight="1" hidden="1">
      <c r="A501" s="28"/>
      <c r="B501" s="275" t="s">
        <v>53</v>
      </c>
      <c r="C501" s="30"/>
      <c r="D501" s="30" t="s">
        <v>28</v>
      </c>
      <c r="E501" s="30" t="s">
        <v>231</v>
      </c>
      <c r="F501" s="34" t="s">
        <v>229</v>
      </c>
      <c r="G501" s="30" t="s">
        <v>67</v>
      </c>
      <c r="H501" s="59">
        <f>H502</f>
        <v>0</v>
      </c>
      <c r="I501" s="59">
        <f>I502</f>
        <v>0</v>
      </c>
      <c r="J501" s="59">
        <f>J502</f>
        <v>0</v>
      </c>
    </row>
    <row r="502" spans="1:10" ht="30" customHeight="1" hidden="1">
      <c r="A502" s="28"/>
      <c r="B502" s="275" t="s">
        <v>54</v>
      </c>
      <c r="C502" s="30"/>
      <c r="D502" s="30" t="s">
        <v>28</v>
      </c>
      <c r="E502" s="30" t="s">
        <v>231</v>
      </c>
      <c r="F502" s="34" t="s">
        <v>229</v>
      </c>
      <c r="G502" s="30" t="s">
        <v>55</v>
      </c>
      <c r="H502" s="60">
        <v>0</v>
      </c>
      <c r="I502" s="60">
        <v>0</v>
      </c>
      <c r="J502" s="60">
        <v>0</v>
      </c>
    </row>
    <row r="503" spans="1:11" ht="30" customHeight="1" hidden="1">
      <c r="A503" s="15"/>
      <c r="B503" s="309" t="s">
        <v>29</v>
      </c>
      <c r="C503" s="16"/>
      <c r="D503" s="18"/>
      <c r="E503" s="18"/>
      <c r="F503" s="18"/>
      <c r="G503" s="18"/>
      <c r="H503" s="55">
        <f aca="true" t="shared" si="70" ref="H503:J508">H504</f>
        <v>0</v>
      </c>
      <c r="I503" s="55">
        <f t="shared" si="70"/>
        <v>0</v>
      </c>
      <c r="J503" s="55">
        <f t="shared" si="70"/>
        <v>0</v>
      </c>
      <c r="K503" s="67"/>
    </row>
    <row r="504" spans="1:11" ht="15" customHeight="1" hidden="1">
      <c r="A504" s="19"/>
      <c r="B504" s="310" t="s">
        <v>16</v>
      </c>
      <c r="C504" s="48"/>
      <c r="D504" s="48" t="s">
        <v>17</v>
      </c>
      <c r="E504" s="48"/>
      <c r="F504" s="48" t="s">
        <v>59</v>
      </c>
      <c r="G504" s="48" t="s">
        <v>59</v>
      </c>
      <c r="H504" s="64">
        <f t="shared" si="70"/>
        <v>0</v>
      </c>
      <c r="I504" s="64">
        <f t="shared" si="70"/>
        <v>0</v>
      </c>
      <c r="J504" s="64">
        <f t="shared" si="70"/>
        <v>0</v>
      </c>
      <c r="K504" s="67"/>
    </row>
    <row r="505" spans="1:11" ht="30" customHeight="1" hidden="1">
      <c r="A505" s="22"/>
      <c r="B505" s="311" t="s">
        <v>197</v>
      </c>
      <c r="C505" s="24"/>
      <c r="D505" s="24" t="s">
        <v>17</v>
      </c>
      <c r="E505" s="23" t="s">
        <v>198</v>
      </c>
      <c r="F505" s="24"/>
      <c r="G505" s="23"/>
      <c r="H505" s="57">
        <f t="shared" si="70"/>
        <v>0</v>
      </c>
      <c r="I505" s="57">
        <f t="shared" si="70"/>
        <v>0</v>
      </c>
      <c r="J505" s="57">
        <f t="shared" si="70"/>
        <v>0</v>
      </c>
      <c r="K505" s="67"/>
    </row>
    <row r="506" spans="1:11" ht="30" customHeight="1" hidden="1">
      <c r="A506" s="199"/>
      <c r="B506" s="312" t="s">
        <v>193</v>
      </c>
      <c r="C506" s="192"/>
      <c r="D506" s="192" t="s">
        <v>17</v>
      </c>
      <c r="E506" s="192" t="s">
        <v>198</v>
      </c>
      <c r="F506" s="193" t="s">
        <v>194</v>
      </c>
      <c r="G506" s="192"/>
      <c r="H506" s="194">
        <f t="shared" si="70"/>
        <v>0</v>
      </c>
      <c r="I506" s="194">
        <f t="shared" si="70"/>
        <v>0</v>
      </c>
      <c r="J506" s="194">
        <f t="shared" si="70"/>
        <v>0</v>
      </c>
      <c r="K506" s="67"/>
    </row>
    <row r="507" spans="1:11" ht="15" customHeight="1" hidden="1">
      <c r="A507" s="43"/>
      <c r="B507" s="275" t="s">
        <v>151</v>
      </c>
      <c r="C507" s="30"/>
      <c r="D507" s="30" t="s">
        <v>17</v>
      </c>
      <c r="E507" s="30" t="s">
        <v>198</v>
      </c>
      <c r="F507" s="30" t="s">
        <v>316</v>
      </c>
      <c r="G507" s="26"/>
      <c r="H507" s="58">
        <f t="shared" si="70"/>
        <v>0</v>
      </c>
      <c r="I507" s="58">
        <f t="shared" si="70"/>
        <v>0</v>
      </c>
      <c r="J507" s="58">
        <f t="shared" si="70"/>
        <v>0</v>
      </c>
      <c r="K507" s="67"/>
    </row>
    <row r="508" spans="1:11" ht="15" customHeight="1" hidden="1">
      <c r="A508" s="43"/>
      <c r="B508" s="275" t="s">
        <v>151</v>
      </c>
      <c r="C508" s="30"/>
      <c r="D508" s="30" t="s">
        <v>17</v>
      </c>
      <c r="E508" s="30" t="s">
        <v>198</v>
      </c>
      <c r="F508" s="30" t="s">
        <v>195</v>
      </c>
      <c r="G508" s="26"/>
      <c r="H508" s="58">
        <f t="shared" si="70"/>
        <v>0</v>
      </c>
      <c r="I508" s="58">
        <f t="shared" si="70"/>
        <v>0</v>
      </c>
      <c r="J508" s="58">
        <f t="shared" si="70"/>
        <v>0</v>
      </c>
      <c r="K508" s="67"/>
    </row>
    <row r="509" spans="1:11" ht="30" customHeight="1" hidden="1">
      <c r="A509" s="252"/>
      <c r="B509" s="295" t="s">
        <v>74</v>
      </c>
      <c r="C509" s="250"/>
      <c r="D509" s="250" t="s">
        <v>17</v>
      </c>
      <c r="E509" s="249" t="s">
        <v>198</v>
      </c>
      <c r="F509" s="249" t="s">
        <v>196</v>
      </c>
      <c r="G509" s="249"/>
      <c r="H509" s="251">
        <f>H510+H512+H514</f>
        <v>0</v>
      </c>
      <c r="I509" s="251">
        <f>I510+I512+I514</f>
        <v>0</v>
      </c>
      <c r="J509" s="251">
        <f>J510+J512+J514</f>
        <v>0</v>
      </c>
      <c r="K509" s="67"/>
    </row>
    <row r="510" spans="1:11" ht="60" customHeight="1" hidden="1">
      <c r="A510" s="43"/>
      <c r="B510" s="285" t="s">
        <v>76</v>
      </c>
      <c r="C510" s="31"/>
      <c r="D510" s="31" t="s">
        <v>17</v>
      </c>
      <c r="E510" s="30" t="s">
        <v>198</v>
      </c>
      <c r="F510" s="30" t="s">
        <v>196</v>
      </c>
      <c r="G510" s="30" t="s">
        <v>77</v>
      </c>
      <c r="H510" s="59">
        <f>H511</f>
        <v>0</v>
      </c>
      <c r="I510" s="59">
        <f>I511</f>
        <v>0</v>
      </c>
      <c r="J510" s="59">
        <f>J511</f>
        <v>0</v>
      </c>
      <c r="K510" s="67"/>
    </row>
    <row r="511" spans="1:11" ht="15" customHeight="1" hidden="1">
      <c r="A511" s="28"/>
      <c r="B511" s="275" t="s">
        <v>78</v>
      </c>
      <c r="C511" s="31"/>
      <c r="D511" s="31" t="s">
        <v>17</v>
      </c>
      <c r="E511" s="30" t="s">
        <v>198</v>
      </c>
      <c r="F511" s="30" t="s">
        <v>196</v>
      </c>
      <c r="G511" s="30" t="s">
        <v>85</v>
      </c>
      <c r="H511" s="60">
        <v>0</v>
      </c>
      <c r="I511" s="60">
        <v>0</v>
      </c>
      <c r="J511" s="60">
        <v>0</v>
      </c>
      <c r="K511" s="67"/>
    </row>
    <row r="512" spans="1:11" ht="30" customHeight="1" hidden="1">
      <c r="A512" s="28"/>
      <c r="B512" s="275" t="s">
        <v>53</v>
      </c>
      <c r="C512" s="31"/>
      <c r="D512" s="31" t="s">
        <v>17</v>
      </c>
      <c r="E512" s="30" t="s">
        <v>198</v>
      </c>
      <c r="F512" s="30" t="s">
        <v>196</v>
      </c>
      <c r="G512" s="30" t="s">
        <v>67</v>
      </c>
      <c r="H512" s="60">
        <f>H513</f>
        <v>0</v>
      </c>
      <c r="I512" s="60">
        <f>I513</f>
        <v>0</v>
      </c>
      <c r="J512" s="60">
        <f>J513</f>
        <v>0</v>
      </c>
      <c r="K512" s="67"/>
    </row>
    <row r="513" spans="1:11" ht="30" customHeight="1" hidden="1">
      <c r="A513" s="28"/>
      <c r="B513" s="275" t="s">
        <v>54</v>
      </c>
      <c r="C513" s="31"/>
      <c r="D513" s="31" t="s">
        <v>17</v>
      </c>
      <c r="E513" s="30" t="s">
        <v>198</v>
      </c>
      <c r="F513" s="30" t="s">
        <v>196</v>
      </c>
      <c r="G513" s="30" t="s">
        <v>55</v>
      </c>
      <c r="H513" s="60">
        <v>0</v>
      </c>
      <c r="I513" s="60">
        <v>0</v>
      </c>
      <c r="J513" s="60">
        <v>0</v>
      </c>
      <c r="K513" s="67"/>
    </row>
    <row r="514" spans="1:11" ht="15" customHeight="1" hidden="1">
      <c r="A514" s="28"/>
      <c r="B514" s="275" t="s">
        <v>81</v>
      </c>
      <c r="C514" s="31"/>
      <c r="D514" s="31" t="s">
        <v>17</v>
      </c>
      <c r="E514" s="30" t="s">
        <v>198</v>
      </c>
      <c r="F514" s="30" t="s">
        <v>196</v>
      </c>
      <c r="G514" s="30" t="s">
        <v>82</v>
      </c>
      <c r="H514" s="60">
        <f>H515</f>
        <v>0</v>
      </c>
      <c r="I514" s="60">
        <f>I515</f>
        <v>0</v>
      </c>
      <c r="J514" s="60">
        <f>J515</f>
        <v>0</v>
      </c>
      <c r="K514" s="67"/>
    </row>
    <row r="515" spans="1:11" ht="15" customHeight="1" hidden="1">
      <c r="A515" s="28"/>
      <c r="B515" s="275" t="s">
        <v>83</v>
      </c>
      <c r="C515" s="31"/>
      <c r="D515" s="31" t="s">
        <v>17</v>
      </c>
      <c r="E515" s="30" t="s">
        <v>198</v>
      </c>
      <c r="F515" s="30" t="s">
        <v>196</v>
      </c>
      <c r="G515" s="30" t="s">
        <v>84</v>
      </c>
      <c r="H515" s="60">
        <v>0</v>
      </c>
      <c r="I515" s="60">
        <v>0</v>
      </c>
      <c r="J515" s="60">
        <v>0</v>
      </c>
      <c r="K515" s="67"/>
    </row>
    <row r="516" spans="1:11" ht="15" customHeight="1">
      <c r="A516" s="15" t="s">
        <v>401</v>
      </c>
      <c r="B516" s="309" t="s">
        <v>30</v>
      </c>
      <c r="C516" s="16"/>
      <c r="D516" s="18"/>
      <c r="E516" s="18"/>
      <c r="F516" s="18"/>
      <c r="G516" s="18"/>
      <c r="H516" s="55">
        <f aca="true" t="shared" si="71" ref="H516:J517">H517</f>
        <v>22449.321</v>
      </c>
      <c r="I516" s="55">
        <f t="shared" si="71"/>
        <v>13000</v>
      </c>
      <c r="J516" s="55">
        <f t="shared" si="71"/>
        <v>0</v>
      </c>
      <c r="K516" s="67"/>
    </row>
    <row r="517" spans="1:11" ht="15" customHeight="1">
      <c r="A517" s="19" t="s">
        <v>402</v>
      </c>
      <c r="B517" s="310" t="s">
        <v>371</v>
      </c>
      <c r="C517" s="41"/>
      <c r="D517" s="41" t="s">
        <v>22</v>
      </c>
      <c r="E517" s="41"/>
      <c r="F517" s="41"/>
      <c r="G517" s="41"/>
      <c r="H517" s="64">
        <f t="shared" si="71"/>
        <v>22449.321</v>
      </c>
      <c r="I517" s="64">
        <f t="shared" si="71"/>
        <v>13000</v>
      </c>
      <c r="J517" s="64">
        <f t="shared" si="71"/>
        <v>0</v>
      </c>
      <c r="K517" s="67"/>
    </row>
    <row r="518" spans="1:11" ht="15" customHeight="1">
      <c r="A518" s="22"/>
      <c r="B518" s="325" t="s">
        <v>79</v>
      </c>
      <c r="C518" s="52"/>
      <c r="D518" s="52" t="s">
        <v>22</v>
      </c>
      <c r="E518" s="52" t="s">
        <v>80</v>
      </c>
      <c r="F518" s="52"/>
      <c r="G518" s="52"/>
      <c r="H518" s="70">
        <f>H519+H534+H539</f>
        <v>22449.321</v>
      </c>
      <c r="I518" s="70">
        <f>I519+I539</f>
        <v>13000</v>
      </c>
      <c r="J518" s="70">
        <f>J519+J539</f>
        <v>0</v>
      </c>
      <c r="K518" s="67"/>
    </row>
    <row r="519" spans="1:11" ht="45" customHeight="1">
      <c r="A519" s="219"/>
      <c r="B519" s="313" t="s">
        <v>344</v>
      </c>
      <c r="C519" s="204"/>
      <c r="D519" s="204" t="s">
        <v>22</v>
      </c>
      <c r="E519" s="204" t="s">
        <v>80</v>
      </c>
      <c r="F519" s="204" t="s">
        <v>73</v>
      </c>
      <c r="G519" s="204"/>
      <c r="H519" s="198">
        <f aca="true" t="shared" si="72" ref="H519:J520">H520</f>
        <v>20985.001</v>
      </c>
      <c r="I519" s="198">
        <f t="shared" si="72"/>
        <v>13000</v>
      </c>
      <c r="J519" s="198">
        <f t="shared" si="72"/>
        <v>0</v>
      </c>
      <c r="K519" s="67"/>
    </row>
    <row r="520" spans="1:11" ht="15" customHeight="1">
      <c r="A520" s="244"/>
      <c r="B520" s="317" t="s">
        <v>522</v>
      </c>
      <c r="C520" s="146"/>
      <c r="D520" s="146" t="s">
        <v>22</v>
      </c>
      <c r="E520" s="146" t="s">
        <v>80</v>
      </c>
      <c r="F520" s="146" t="s">
        <v>530</v>
      </c>
      <c r="G520" s="146"/>
      <c r="H520" s="241">
        <f t="shared" si="72"/>
        <v>20985.001</v>
      </c>
      <c r="I520" s="241">
        <f t="shared" si="72"/>
        <v>13000</v>
      </c>
      <c r="J520" s="241">
        <f t="shared" si="72"/>
        <v>0</v>
      </c>
      <c r="K520" s="67"/>
    </row>
    <row r="521" spans="1:11" ht="30" customHeight="1">
      <c r="A521" s="233"/>
      <c r="B521" s="314" t="s">
        <v>531</v>
      </c>
      <c r="C521" s="229"/>
      <c r="D521" s="229" t="s">
        <v>22</v>
      </c>
      <c r="E521" s="229" t="s">
        <v>80</v>
      </c>
      <c r="F521" s="229" t="s">
        <v>532</v>
      </c>
      <c r="G521" s="229" t="s">
        <v>59</v>
      </c>
      <c r="H521" s="227">
        <f>H522+H531</f>
        <v>20985.001</v>
      </c>
      <c r="I521" s="227">
        <f>I522+I531</f>
        <v>13000</v>
      </c>
      <c r="J521" s="227">
        <f>J522+J531</f>
        <v>0</v>
      </c>
      <c r="K521" s="67"/>
    </row>
    <row r="522" spans="1:11" ht="30" customHeight="1">
      <c r="A522" s="247"/>
      <c r="B522" s="295" t="s">
        <v>74</v>
      </c>
      <c r="C522" s="249"/>
      <c r="D522" s="249" t="s">
        <v>22</v>
      </c>
      <c r="E522" s="249" t="s">
        <v>80</v>
      </c>
      <c r="F522" s="249" t="s">
        <v>533</v>
      </c>
      <c r="G522" s="249"/>
      <c r="H522" s="255">
        <f>H524+H526+H528+H530</f>
        <v>15216.201000000001</v>
      </c>
      <c r="I522" s="255">
        <f>I524+I526+I528+I530</f>
        <v>13000</v>
      </c>
      <c r="J522" s="255">
        <f>J524+J526+J528+J530</f>
        <v>0</v>
      </c>
      <c r="K522" s="67"/>
    </row>
    <row r="523" spans="1:11" ht="60" customHeight="1">
      <c r="A523" s="28"/>
      <c r="B523" s="285" t="s">
        <v>76</v>
      </c>
      <c r="C523" s="30"/>
      <c r="D523" s="30" t="s">
        <v>22</v>
      </c>
      <c r="E523" s="30" t="s">
        <v>80</v>
      </c>
      <c r="F523" s="30" t="s">
        <v>533</v>
      </c>
      <c r="G523" s="30" t="s">
        <v>77</v>
      </c>
      <c r="H523" s="60">
        <f>H524</f>
        <v>12266.941</v>
      </c>
      <c r="I523" s="60">
        <f>I524</f>
        <v>12766.661</v>
      </c>
      <c r="J523" s="60">
        <f>J524</f>
        <v>0</v>
      </c>
      <c r="K523" s="67"/>
    </row>
    <row r="524" spans="1:11" ht="15" customHeight="1">
      <c r="A524" s="28"/>
      <c r="B524" s="275" t="s">
        <v>78</v>
      </c>
      <c r="C524" s="30"/>
      <c r="D524" s="30" t="s">
        <v>22</v>
      </c>
      <c r="E524" s="30" t="s">
        <v>80</v>
      </c>
      <c r="F524" s="30" t="s">
        <v>533</v>
      </c>
      <c r="G524" s="30" t="s">
        <v>85</v>
      </c>
      <c r="H524" s="343">
        <f>9398.572+30+2838.369</f>
        <v>12266.941</v>
      </c>
      <c r="I524" s="343">
        <f>9805.423+2961.238</f>
        <v>12766.661</v>
      </c>
      <c r="J524" s="343">
        <v>0</v>
      </c>
      <c r="K524" s="67"/>
    </row>
    <row r="525" spans="1:11" ht="30" customHeight="1">
      <c r="A525" s="28"/>
      <c r="B525" s="275" t="s">
        <v>53</v>
      </c>
      <c r="C525" s="30"/>
      <c r="D525" s="30" t="s">
        <v>22</v>
      </c>
      <c r="E525" s="30" t="s">
        <v>80</v>
      </c>
      <c r="F525" s="30" t="s">
        <v>533</v>
      </c>
      <c r="G525" s="30" t="s">
        <v>67</v>
      </c>
      <c r="H525" s="60">
        <f>H526</f>
        <v>2806.26</v>
      </c>
      <c r="I525" s="60">
        <f>I526</f>
        <v>90.339</v>
      </c>
      <c r="J525" s="60">
        <f>J526</f>
        <v>0</v>
      </c>
      <c r="K525" s="67"/>
    </row>
    <row r="526" spans="1:11" ht="30" customHeight="1">
      <c r="A526" s="28"/>
      <c r="B526" s="275" t="s">
        <v>54</v>
      </c>
      <c r="C526" s="30"/>
      <c r="D526" s="30" t="s">
        <v>22</v>
      </c>
      <c r="E526" s="30" t="s">
        <v>80</v>
      </c>
      <c r="F526" s="30" t="s">
        <v>533</v>
      </c>
      <c r="G526" s="30" t="s">
        <v>55</v>
      </c>
      <c r="H526" s="342">
        <v>2806.26</v>
      </c>
      <c r="I526" s="342">
        <v>90.339</v>
      </c>
      <c r="J526" s="342">
        <v>0</v>
      </c>
      <c r="K526" s="67"/>
    </row>
    <row r="527" spans="1:11" ht="30" customHeight="1" hidden="1">
      <c r="A527" s="28"/>
      <c r="B527" s="286" t="s">
        <v>60</v>
      </c>
      <c r="C527" s="30"/>
      <c r="D527" s="30" t="s">
        <v>22</v>
      </c>
      <c r="E527" s="30" t="s">
        <v>80</v>
      </c>
      <c r="F527" s="30" t="s">
        <v>75</v>
      </c>
      <c r="G527" s="30" t="s">
        <v>65</v>
      </c>
      <c r="H527" s="60">
        <f>H528</f>
        <v>0</v>
      </c>
      <c r="I527" s="60">
        <f>I528</f>
        <v>0</v>
      </c>
      <c r="J527" s="60">
        <f>J528</f>
        <v>0</v>
      </c>
      <c r="K527" s="67"/>
    </row>
    <row r="528" spans="1:11" ht="15" customHeight="1" hidden="1">
      <c r="A528" s="28"/>
      <c r="B528" s="275" t="s">
        <v>61</v>
      </c>
      <c r="C528" s="30"/>
      <c r="D528" s="30" t="s">
        <v>22</v>
      </c>
      <c r="E528" s="30" t="s">
        <v>80</v>
      </c>
      <c r="F528" s="30" t="s">
        <v>75</v>
      </c>
      <c r="G528" s="30" t="s">
        <v>62</v>
      </c>
      <c r="H528" s="60">
        <v>0</v>
      </c>
      <c r="I528" s="60">
        <v>0</v>
      </c>
      <c r="J528" s="60">
        <v>0</v>
      </c>
      <c r="K528" s="67"/>
    </row>
    <row r="529" spans="1:11" ht="15" customHeight="1">
      <c r="A529" s="28"/>
      <c r="B529" s="275" t="s">
        <v>81</v>
      </c>
      <c r="C529" s="30"/>
      <c r="D529" s="30" t="s">
        <v>22</v>
      </c>
      <c r="E529" s="30" t="s">
        <v>80</v>
      </c>
      <c r="F529" s="30" t="s">
        <v>533</v>
      </c>
      <c r="G529" s="30" t="s">
        <v>82</v>
      </c>
      <c r="H529" s="60">
        <f>H530</f>
        <v>143</v>
      </c>
      <c r="I529" s="60">
        <f>I530</f>
        <v>143</v>
      </c>
      <c r="J529" s="60">
        <f>J530</f>
        <v>0</v>
      </c>
      <c r="K529" s="67"/>
    </row>
    <row r="530" spans="1:11" ht="15" customHeight="1">
      <c r="A530" s="28"/>
      <c r="B530" s="275" t="s">
        <v>83</v>
      </c>
      <c r="C530" s="30"/>
      <c r="D530" s="30" t="s">
        <v>22</v>
      </c>
      <c r="E530" s="30" t="s">
        <v>80</v>
      </c>
      <c r="F530" s="30" t="s">
        <v>533</v>
      </c>
      <c r="G530" s="30" t="s">
        <v>84</v>
      </c>
      <c r="H530" s="60">
        <f>3+3+3+134</f>
        <v>143</v>
      </c>
      <c r="I530" s="60">
        <v>143</v>
      </c>
      <c r="J530" s="60">
        <v>0</v>
      </c>
      <c r="K530" s="67"/>
    </row>
    <row r="531" spans="1:11" ht="75" customHeight="1">
      <c r="A531" s="247"/>
      <c r="B531" s="266" t="s">
        <v>454</v>
      </c>
      <c r="C531" s="249"/>
      <c r="D531" s="249" t="s">
        <v>22</v>
      </c>
      <c r="E531" s="249" t="s">
        <v>80</v>
      </c>
      <c r="F531" s="249" t="s">
        <v>534</v>
      </c>
      <c r="G531" s="249"/>
      <c r="H531" s="255">
        <f>H533</f>
        <v>5768.8</v>
      </c>
      <c r="I531" s="255">
        <f>I533</f>
        <v>0</v>
      </c>
      <c r="J531" s="255">
        <f>J533</f>
        <v>0</v>
      </c>
      <c r="K531" s="67"/>
    </row>
    <row r="532" spans="1:11" ht="60" customHeight="1">
      <c r="A532" s="28"/>
      <c r="B532" s="285" t="s">
        <v>76</v>
      </c>
      <c r="C532" s="30"/>
      <c r="D532" s="30" t="s">
        <v>22</v>
      </c>
      <c r="E532" s="30" t="s">
        <v>80</v>
      </c>
      <c r="F532" s="30" t="s">
        <v>534</v>
      </c>
      <c r="G532" s="30" t="s">
        <v>77</v>
      </c>
      <c r="H532" s="60">
        <f>H533</f>
        <v>5768.8</v>
      </c>
      <c r="I532" s="60">
        <f>I533</f>
        <v>0</v>
      </c>
      <c r="J532" s="60">
        <f>J533</f>
        <v>0</v>
      </c>
      <c r="K532" s="67"/>
    </row>
    <row r="533" spans="1:11" ht="15" customHeight="1">
      <c r="A533" s="28"/>
      <c r="B533" s="275" t="s">
        <v>78</v>
      </c>
      <c r="C533" s="30"/>
      <c r="D533" s="30" t="s">
        <v>22</v>
      </c>
      <c r="E533" s="30" t="s">
        <v>80</v>
      </c>
      <c r="F533" s="30" t="s">
        <v>534</v>
      </c>
      <c r="G533" s="30" t="s">
        <v>85</v>
      </c>
      <c r="H533" s="60">
        <f>2884.4+2884.4</f>
        <v>5768.8</v>
      </c>
      <c r="I533" s="60">
        <v>0</v>
      </c>
      <c r="J533" s="60">
        <v>0</v>
      </c>
      <c r="K533" s="67"/>
    </row>
    <row r="534" spans="1:11" ht="60" customHeight="1" hidden="1">
      <c r="A534" s="195"/>
      <c r="B534" s="318" t="s">
        <v>429</v>
      </c>
      <c r="C534" s="197"/>
      <c r="D534" s="204" t="s">
        <v>22</v>
      </c>
      <c r="E534" s="204" t="s">
        <v>80</v>
      </c>
      <c r="F534" s="197" t="s">
        <v>98</v>
      </c>
      <c r="G534" s="204" t="s">
        <v>36</v>
      </c>
      <c r="H534" s="198">
        <f aca="true" t="shared" si="73" ref="H534:J535">H535</f>
        <v>0</v>
      </c>
      <c r="I534" s="198">
        <f t="shared" si="73"/>
        <v>0</v>
      </c>
      <c r="J534" s="198">
        <f t="shared" si="73"/>
        <v>0</v>
      </c>
      <c r="K534" s="67"/>
    </row>
    <row r="535" spans="1:11" ht="30" customHeight="1" hidden="1">
      <c r="A535" s="224"/>
      <c r="B535" s="321" t="s">
        <v>430</v>
      </c>
      <c r="C535" s="226"/>
      <c r="D535" s="229" t="s">
        <v>22</v>
      </c>
      <c r="E535" s="229" t="s">
        <v>80</v>
      </c>
      <c r="F535" s="226" t="s">
        <v>99</v>
      </c>
      <c r="G535" s="229" t="s">
        <v>36</v>
      </c>
      <c r="H535" s="227">
        <f t="shared" si="73"/>
        <v>0</v>
      </c>
      <c r="I535" s="227">
        <f t="shared" si="73"/>
        <v>0</v>
      </c>
      <c r="J535" s="227">
        <f t="shared" si="73"/>
        <v>0</v>
      </c>
      <c r="K535" s="67"/>
    </row>
    <row r="536" spans="1:11" ht="30" customHeight="1" hidden="1">
      <c r="A536" s="252"/>
      <c r="B536" s="299" t="s">
        <v>303</v>
      </c>
      <c r="C536" s="250"/>
      <c r="D536" s="249" t="s">
        <v>22</v>
      </c>
      <c r="E536" s="249" t="s">
        <v>80</v>
      </c>
      <c r="F536" s="250" t="s">
        <v>431</v>
      </c>
      <c r="G536" s="249"/>
      <c r="H536" s="255">
        <f>H538</f>
        <v>0</v>
      </c>
      <c r="I536" s="255">
        <f>I538</f>
        <v>0</v>
      </c>
      <c r="J536" s="255">
        <f>J538</f>
        <v>0</v>
      </c>
      <c r="K536" s="67"/>
    </row>
    <row r="537" spans="1:11" ht="30" customHeight="1" hidden="1">
      <c r="A537" s="42"/>
      <c r="B537" s="280" t="s">
        <v>53</v>
      </c>
      <c r="C537" s="31"/>
      <c r="D537" s="30" t="s">
        <v>22</v>
      </c>
      <c r="E537" s="30" t="s">
        <v>80</v>
      </c>
      <c r="F537" s="33" t="s">
        <v>431</v>
      </c>
      <c r="G537" s="30" t="s">
        <v>67</v>
      </c>
      <c r="H537" s="60">
        <f>H538</f>
        <v>0</v>
      </c>
      <c r="I537" s="60">
        <f>I538</f>
        <v>0</v>
      </c>
      <c r="J537" s="60">
        <f>J538</f>
        <v>0</v>
      </c>
      <c r="K537" s="67"/>
    </row>
    <row r="538" spans="1:11" ht="30" customHeight="1" hidden="1">
      <c r="A538" s="42"/>
      <c r="B538" s="275" t="s">
        <v>54</v>
      </c>
      <c r="C538" s="31"/>
      <c r="D538" s="30" t="s">
        <v>22</v>
      </c>
      <c r="E538" s="30" t="s">
        <v>80</v>
      </c>
      <c r="F538" s="33" t="s">
        <v>431</v>
      </c>
      <c r="G538" s="30" t="s">
        <v>55</v>
      </c>
      <c r="H538" s="60">
        <v>0</v>
      </c>
      <c r="I538" s="60">
        <v>0</v>
      </c>
      <c r="J538" s="60">
        <v>0</v>
      </c>
      <c r="K538" s="67"/>
    </row>
    <row r="539" spans="1:11" ht="45" customHeight="1">
      <c r="A539" s="200"/>
      <c r="B539" s="316" t="s">
        <v>356</v>
      </c>
      <c r="C539" s="215"/>
      <c r="D539" s="192" t="s">
        <v>22</v>
      </c>
      <c r="E539" s="216" t="s">
        <v>80</v>
      </c>
      <c r="F539" s="201" t="s">
        <v>199</v>
      </c>
      <c r="G539" s="217"/>
      <c r="H539" s="218">
        <f aca="true" t="shared" si="74" ref="H539:J540">H540</f>
        <v>1464.32</v>
      </c>
      <c r="I539" s="218">
        <f t="shared" si="74"/>
        <v>0</v>
      </c>
      <c r="J539" s="218">
        <f t="shared" si="74"/>
        <v>0</v>
      </c>
      <c r="K539" s="67"/>
    </row>
    <row r="540" spans="1:11" ht="15" customHeight="1">
      <c r="A540" s="28"/>
      <c r="B540" s="275" t="s">
        <v>151</v>
      </c>
      <c r="C540" s="50"/>
      <c r="D540" s="30" t="s">
        <v>22</v>
      </c>
      <c r="E540" s="30" t="s">
        <v>80</v>
      </c>
      <c r="F540" s="34" t="s">
        <v>200</v>
      </c>
      <c r="G540" s="51"/>
      <c r="H540" s="59">
        <f t="shared" si="74"/>
        <v>1464.32</v>
      </c>
      <c r="I540" s="59">
        <f t="shared" si="74"/>
        <v>0</v>
      </c>
      <c r="J540" s="59">
        <f t="shared" si="74"/>
        <v>0</v>
      </c>
      <c r="K540" s="67"/>
    </row>
    <row r="541" spans="1:11" ht="15" customHeight="1">
      <c r="A541" s="28"/>
      <c r="B541" s="275" t="s">
        <v>151</v>
      </c>
      <c r="C541" s="50"/>
      <c r="D541" s="30" t="s">
        <v>22</v>
      </c>
      <c r="E541" s="30" t="s">
        <v>80</v>
      </c>
      <c r="F541" s="34" t="s">
        <v>201</v>
      </c>
      <c r="G541" s="51"/>
      <c r="H541" s="59">
        <f>H542+H549</f>
        <v>1464.32</v>
      </c>
      <c r="I541" s="59">
        <f>I542+I549</f>
        <v>0</v>
      </c>
      <c r="J541" s="59">
        <f>J542+J549</f>
        <v>0</v>
      </c>
      <c r="K541" s="67"/>
    </row>
    <row r="542" spans="1:11" ht="30" customHeight="1">
      <c r="A542" s="247"/>
      <c r="B542" s="295" t="s">
        <v>74</v>
      </c>
      <c r="C542" s="263"/>
      <c r="D542" s="249" t="s">
        <v>22</v>
      </c>
      <c r="E542" s="249" t="s">
        <v>80</v>
      </c>
      <c r="F542" s="258" t="s">
        <v>202</v>
      </c>
      <c r="G542" s="264"/>
      <c r="H542" s="251">
        <f>H543+H545+H547</f>
        <v>1464.32</v>
      </c>
      <c r="I542" s="251">
        <f>I543+I545+I547</f>
        <v>0</v>
      </c>
      <c r="J542" s="251">
        <f>J543+J545+J547</f>
        <v>0</v>
      </c>
      <c r="K542" s="67"/>
    </row>
    <row r="543" spans="1:11" ht="60" customHeight="1">
      <c r="A543" s="28"/>
      <c r="B543" s="285" t="s">
        <v>76</v>
      </c>
      <c r="C543" s="30"/>
      <c r="D543" s="30" t="s">
        <v>22</v>
      </c>
      <c r="E543" s="30" t="s">
        <v>80</v>
      </c>
      <c r="F543" s="30" t="s">
        <v>679</v>
      </c>
      <c r="G543" s="30" t="s">
        <v>77</v>
      </c>
      <c r="H543" s="60">
        <f>H544</f>
        <v>130.2</v>
      </c>
      <c r="I543" s="60">
        <f>I544</f>
        <v>0</v>
      </c>
      <c r="J543" s="60">
        <f>J544</f>
        <v>0</v>
      </c>
      <c r="K543" s="67"/>
    </row>
    <row r="544" spans="1:11" ht="15" customHeight="1">
      <c r="A544" s="28"/>
      <c r="B544" s="275" t="s">
        <v>78</v>
      </c>
      <c r="C544" s="30"/>
      <c r="D544" s="30" t="s">
        <v>22</v>
      </c>
      <c r="E544" s="30" t="s">
        <v>80</v>
      </c>
      <c r="F544" s="30" t="s">
        <v>679</v>
      </c>
      <c r="G544" s="30" t="s">
        <v>85</v>
      </c>
      <c r="H544" s="343">
        <f>100+30.2</f>
        <v>130.2</v>
      </c>
      <c r="I544" s="343">
        <v>0</v>
      </c>
      <c r="J544" s="343">
        <v>0</v>
      </c>
      <c r="K544" s="67"/>
    </row>
    <row r="545" spans="1:11" ht="30" customHeight="1">
      <c r="A545" s="334"/>
      <c r="B545" s="335" t="s">
        <v>53</v>
      </c>
      <c r="C545" s="336"/>
      <c r="D545" s="30" t="s">
        <v>22</v>
      </c>
      <c r="E545" s="30" t="s">
        <v>80</v>
      </c>
      <c r="F545" s="34" t="s">
        <v>202</v>
      </c>
      <c r="G545" s="30" t="s">
        <v>67</v>
      </c>
      <c r="H545" s="153">
        <f>H546</f>
        <v>1334.12</v>
      </c>
      <c r="I545" s="153">
        <f>I546</f>
        <v>0</v>
      </c>
      <c r="J545" s="153">
        <f>J546</f>
        <v>0</v>
      </c>
      <c r="K545" s="67"/>
    </row>
    <row r="546" spans="1:11" ht="30" customHeight="1">
      <c r="A546" s="28"/>
      <c r="B546" s="275" t="s">
        <v>54</v>
      </c>
      <c r="C546" s="50"/>
      <c r="D546" s="30" t="s">
        <v>22</v>
      </c>
      <c r="E546" s="30" t="s">
        <v>80</v>
      </c>
      <c r="F546" s="34" t="s">
        <v>202</v>
      </c>
      <c r="G546" s="30" t="s">
        <v>55</v>
      </c>
      <c r="H546" s="59">
        <f>863.39+234.85+109.8+106.08+20</f>
        <v>1334.12</v>
      </c>
      <c r="I546" s="59">
        <v>0</v>
      </c>
      <c r="J546" s="59">
        <v>0</v>
      </c>
      <c r="K546" s="67"/>
    </row>
    <row r="547" spans="1:11" ht="15" customHeight="1" hidden="1">
      <c r="A547" s="28"/>
      <c r="B547" s="275" t="s">
        <v>81</v>
      </c>
      <c r="C547" s="50"/>
      <c r="D547" s="30" t="s">
        <v>22</v>
      </c>
      <c r="E547" s="30" t="s">
        <v>80</v>
      </c>
      <c r="F547" s="34" t="s">
        <v>202</v>
      </c>
      <c r="G547" s="30" t="s">
        <v>82</v>
      </c>
      <c r="H547" s="59">
        <f>H548</f>
        <v>0</v>
      </c>
      <c r="I547" s="59">
        <f>I548</f>
        <v>0</v>
      </c>
      <c r="J547" s="59">
        <f>J548</f>
        <v>0</v>
      </c>
      <c r="K547" s="67"/>
    </row>
    <row r="548" spans="1:11" ht="15" customHeight="1" hidden="1">
      <c r="A548" s="28"/>
      <c r="B548" s="275" t="s">
        <v>191</v>
      </c>
      <c r="C548" s="50"/>
      <c r="D548" s="30" t="s">
        <v>22</v>
      </c>
      <c r="E548" s="30" t="s">
        <v>80</v>
      </c>
      <c r="F548" s="34" t="s">
        <v>202</v>
      </c>
      <c r="G548" s="30" t="s">
        <v>192</v>
      </c>
      <c r="H548" s="59">
        <v>0</v>
      </c>
      <c r="I548" s="59">
        <v>0</v>
      </c>
      <c r="J548" s="59">
        <v>0</v>
      </c>
      <c r="K548" s="67"/>
    </row>
    <row r="549" spans="1:11" ht="30" customHeight="1" hidden="1">
      <c r="A549" s="247"/>
      <c r="B549" s="295" t="s">
        <v>303</v>
      </c>
      <c r="C549" s="263"/>
      <c r="D549" s="249" t="s">
        <v>22</v>
      </c>
      <c r="E549" s="249" t="s">
        <v>80</v>
      </c>
      <c r="F549" s="258" t="s">
        <v>203</v>
      </c>
      <c r="G549" s="264"/>
      <c r="H549" s="251">
        <f aca="true" t="shared" si="75" ref="H549:J550">H550</f>
        <v>0</v>
      </c>
      <c r="I549" s="251">
        <f t="shared" si="75"/>
        <v>0</v>
      </c>
      <c r="J549" s="251">
        <f t="shared" si="75"/>
        <v>0</v>
      </c>
      <c r="K549" s="67"/>
    </row>
    <row r="550" spans="1:11" ht="30" customHeight="1" hidden="1">
      <c r="A550" s="28"/>
      <c r="B550" s="275" t="s">
        <v>53</v>
      </c>
      <c r="C550" s="50"/>
      <c r="D550" s="30" t="s">
        <v>22</v>
      </c>
      <c r="E550" s="30" t="s">
        <v>80</v>
      </c>
      <c r="F550" s="34" t="s">
        <v>203</v>
      </c>
      <c r="G550" s="30" t="s">
        <v>67</v>
      </c>
      <c r="H550" s="59">
        <f t="shared" si="75"/>
        <v>0</v>
      </c>
      <c r="I550" s="59">
        <f t="shared" si="75"/>
        <v>0</v>
      </c>
      <c r="J550" s="59">
        <f t="shared" si="75"/>
        <v>0</v>
      </c>
      <c r="K550" s="67"/>
    </row>
    <row r="551" spans="1:11" ht="30" customHeight="1" hidden="1">
      <c r="A551" s="28"/>
      <c r="B551" s="275" t="s">
        <v>54</v>
      </c>
      <c r="C551" s="50"/>
      <c r="D551" s="30" t="s">
        <v>22</v>
      </c>
      <c r="E551" s="30" t="s">
        <v>80</v>
      </c>
      <c r="F551" s="34" t="s">
        <v>203</v>
      </c>
      <c r="G551" s="30" t="s">
        <v>55</v>
      </c>
      <c r="H551" s="59">
        <v>0</v>
      </c>
      <c r="I551" s="59">
        <v>0</v>
      </c>
      <c r="J551" s="59">
        <v>0</v>
      </c>
      <c r="K551" s="67"/>
    </row>
    <row r="552" spans="1:11" ht="45" customHeight="1" hidden="1">
      <c r="A552" s="15"/>
      <c r="B552" s="338" t="s">
        <v>389</v>
      </c>
      <c r="C552" s="16" t="s">
        <v>390</v>
      </c>
      <c r="D552" s="18"/>
      <c r="E552" s="18"/>
      <c r="F552" s="18"/>
      <c r="G552" s="18"/>
      <c r="H552" s="55">
        <f aca="true" t="shared" si="76" ref="H552:J553">H553</f>
        <v>0</v>
      </c>
      <c r="I552" s="55">
        <f t="shared" si="76"/>
        <v>0</v>
      </c>
      <c r="J552" s="55">
        <f t="shared" si="76"/>
        <v>0</v>
      </c>
      <c r="K552" s="67"/>
    </row>
    <row r="553" spans="1:11" ht="15" customHeight="1" hidden="1">
      <c r="A553" s="19"/>
      <c r="B553" s="310" t="s">
        <v>6</v>
      </c>
      <c r="C553" s="20"/>
      <c r="D553" s="20" t="s">
        <v>7</v>
      </c>
      <c r="E553" s="21"/>
      <c r="F553" s="21"/>
      <c r="G553" s="21"/>
      <c r="H553" s="56">
        <f t="shared" si="76"/>
        <v>0</v>
      </c>
      <c r="I553" s="56">
        <f t="shared" si="76"/>
        <v>0</v>
      </c>
      <c r="J553" s="56">
        <f t="shared" si="76"/>
        <v>0</v>
      </c>
      <c r="K553" s="67"/>
    </row>
    <row r="554" spans="1:11" ht="15" customHeight="1" hidden="1">
      <c r="A554" s="35"/>
      <c r="B554" s="311" t="s">
        <v>358</v>
      </c>
      <c r="C554" s="24"/>
      <c r="D554" s="24" t="s">
        <v>7</v>
      </c>
      <c r="E554" s="23" t="s">
        <v>360</v>
      </c>
      <c r="F554" s="23"/>
      <c r="G554" s="24"/>
      <c r="H554" s="57">
        <f aca="true" t="shared" si="77" ref="H554:J557">H555</f>
        <v>0</v>
      </c>
      <c r="I554" s="57">
        <f t="shared" si="77"/>
        <v>0</v>
      </c>
      <c r="J554" s="57">
        <f t="shared" si="77"/>
        <v>0</v>
      </c>
      <c r="K554" s="67"/>
    </row>
    <row r="555" spans="1:11" ht="45" customHeight="1" hidden="1">
      <c r="A555" s="191"/>
      <c r="B555" s="316" t="s">
        <v>356</v>
      </c>
      <c r="C555" s="201"/>
      <c r="D555" s="201" t="s">
        <v>7</v>
      </c>
      <c r="E555" s="201" t="s">
        <v>360</v>
      </c>
      <c r="F555" s="201" t="s">
        <v>199</v>
      </c>
      <c r="G555" s="192"/>
      <c r="H555" s="194">
        <f t="shared" si="77"/>
        <v>0</v>
      </c>
      <c r="I555" s="194">
        <f t="shared" si="77"/>
        <v>0</v>
      </c>
      <c r="J555" s="194">
        <f t="shared" si="77"/>
        <v>0</v>
      </c>
      <c r="K555" s="67"/>
    </row>
    <row r="556" spans="1:11" ht="15" customHeight="1" hidden="1">
      <c r="A556" s="25"/>
      <c r="B556" s="275" t="s">
        <v>151</v>
      </c>
      <c r="C556" s="36"/>
      <c r="D556" s="30" t="s">
        <v>7</v>
      </c>
      <c r="E556" s="30" t="s">
        <v>360</v>
      </c>
      <c r="F556" s="30" t="s">
        <v>200</v>
      </c>
      <c r="G556" s="26"/>
      <c r="H556" s="59">
        <f t="shared" si="77"/>
        <v>0</v>
      </c>
      <c r="I556" s="59">
        <f t="shared" si="77"/>
        <v>0</v>
      </c>
      <c r="J556" s="59">
        <f t="shared" si="77"/>
        <v>0</v>
      </c>
      <c r="K556" s="67"/>
    </row>
    <row r="557" spans="1:11" ht="15" customHeight="1" hidden="1">
      <c r="A557" s="25"/>
      <c r="B557" s="275" t="s">
        <v>151</v>
      </c>
      <c r="C557" s="36"/>
      <c r="D557" s="30" t="s">
        <v>7</v>
      </c>
      <c r="E557" s="30" t="s">
        <v>360</v>
      </c>
      <c r="F557" s="30" t="s">
        <v>201</v>
      </c>
      <c r="G557" s="26"/>
      <c r="H557" s="59">
        <f t="shared" si="77"/>
        <v>0</v>
      </c>
      <c r="I557" s="59">
        <f t="shared" si="77"/>
        <v>0</v>
      </c>
      <c r="J557" s="59">
        <f t="shared" si="77"/>
        <v>0</v>
      </c>
      <c r="K557" s="67"/>
    </row>
    <row r="558" spans="1:11" ht="45" customHeight="1" hidden="1">
      <c r="A558" s="247"/>
      <c r="B558" s="295" t="s">
        <v>357</v>
      </c>
      <c r="C558" s="249"/>
      <c r="D558" s="249" t="s">
        <v>7</v>
      </c>
      <c r="E558" s="249" t="s">
        <v>360</v>
      </c>
      <c r="F558" s="249" t="s">
        <v>359</v>
      </c>
      <c r="G558" s="249"/>
      <c r="H558" s="255">
        <f>H560</f>
        <v>0</v>
      </c>
      <c r="I558" s="255">
        <f>I560</f>
        <v>0</v>
      </c>
      <c r="J558" s="255">
        <f>J560</f>
        <v>0</v>
      </c>
      <c r="K558" s="67"/>
    </row>
    <row r="559" spans="1:11" ht="15" customHeight="1" hidden="1">
      <c r="A559" s="28"/>
      <c r="B559" s="275" t="s">
        <v>81</v>
      </c>
      <c r="C559" s="30"/>
      <c r="D559" s="30" t="s">
        <v>7</v>
      </c>
      <c r="E559" s="30" t="s">
        <v>360</v>
      </c>
      <c r="F559" s="30" t="s">
        <v>359</v>
      </c>
      <c r="G559" s="30" t="s">
        <v>82</v>
      </c>
      <c r="H559" s="60">
        <f>H560</f>
        <v>0</v>
      </c>
      <c r="I559" s="60">
        <f>I560</f>
        <v>0</v>
      </c>
      <c r="J559" s="60">
        <f>J560</f>
        <v>0</v>
      </c>
      <c r="K559" s="67"/>
    </row>
    <row r="560" spans="1:11" ht="15" customHeight="1" hidden="1">
      <c r="A560" s="28"/>
      <c r="B560" s="275" t="s">
        <v>388</v>
      </c>
      <c r="C560" s="30"/>
      <c r="D560" s="30" t="s">
        <v>7</v>
      </c>
      <c r="E560" s="30" t="s">
        <v>360</v>
      </c>
      <c r="F560" s="30" t="s">
        <v>359</v>
      </c>
      <c r="G560" s="30" t="s">
        <v>387</v>
      </c>
      <c r="H560" s="60">
        <v>0</v>
      </c>
      <c r="I560" s="60">
        <v>0</v>
      </c>
      <c r="J560" s="60">
        <v>0</v>
      </c>
      <c r="K560" s="67"/>
    </row>
    <row r="561" spans="1:10" s="1" customFormat="1" ht="45" customHeight="1">
      <c r="A561" s="15" t="s">
        <v>39</v>
      </c>
      <c r="B561" s="309" t="s">
        <v>4</v>
      </c>
      <c r="C561" s="16" t="s">
        <v>391</v>
      </c>
      <c r="D561" s="18"/>
      <c r="E561" s="18"/>
      <c r="F561" s="18"/>
      <c r="G561" s="18"/>
      <c r="H561" s="55">
        <f>H562</f>
        <v>2704.4629999999997</v>
      </c>
      <c r="I561" s="55">
        <f>I562</f>
        <v>2657.943</v>
      </c>
      <c r="J561" s="55">
        <f>J562</f>
        <v>2755.228</v>
      </c>
    </row>
    <row r="562" spans="1:10" ht="15" customHeight="1">
      <c r="A562" s="19" t="s">
        <v>8</v>
      </c>
      <c r="B562" s="310" t="s">
        <v>6</v>
      </c>
      <c r="C562" s="20"/>
      <c r="D562" s="20" t="s">
        <v>7</v>
      </c>
      <c r="E562" s="21"/>
      <c r="F562" s="21"/>
      <c r="G562" s="21"/>
      <c r="H562" s="56">
        <f>H563+H570+H586</f>
        <v>2704.4629999999997</v>
      </c>
      <c r="I562" s="56">
        <f>I563+I570+I586</f>
        <v>2657.943</v>
      </c>
      <c r="J562" s="56">
        <f>J563+J570+J586</f>
        <v>2755.228</v>
      </c>
    </row>
    <row r="563" spans="1:10" ht="30" customHeight="1">
      <c r="A563" s="22"/>
      <c r="B563" s="311" t="s">
        <v>419</v>
      </c>
      <c r="C563" s="23"/>
      <c r="D563" s="23" t="s">
        <v>7</v>
      </c>
      <c r="E563" s="23" t="s">
        <v>418</v>
      </c>
      <c r="F563" s="24"/>
      <c r="G563" s="24"/>
      <c r="H563" s="57">
        <f aca="true" t="shared" si="78" ref="H563:J564">H564</f>
        <v>1651.133</v>
      </c>
      <c r="I563" s="57">
        <f t="shared" si="78"/>
        <v>1762.392</v>
      </c>
      <c r="J563" s="57">
        <f t="shared" si="78"/>
        <v>1832.924</v>
      </c>
    </row>
    <row r="564" spans="1:10" ht="45" customHeight="1">
      <c r="A564" s="191"/>
      <c r="B564" s="312" t="s">
        <v>147</v>
      </c>
      <c r="C564" s="192"/>
      <c r="D564" s="192" t="s">
        <v>7</v>
      </c>
      <c r="E564" s="192" t="s">
        <v>418</v>
      </c>
      <c r="F564" s="192" t="s">
        <v>148</v>
      </c>
      <c r="G564" s="193"/>
      <c r="H564" s="194">
        <f t="shared" si="78"/>
        <v>1651.133</v>
      </c>
      <c r="I564" s="194">
        <f t="shared" si="78"/>
        <v>1762.392</v>
      </c>
      <c r="J564" s="194">
        <f t="shared" si="78"/>
        <v>1832.924</v>
      </c>
    </row>
    <row r="565" spans="1:10" ht="30" customHeight="1">
      <c r="A565" s="28"/>
      <c r="B565" s="275" t="s">
        <v>421</v>
      </c>
      <c r="C565" s="30"/>
      <c r="D565" s="30" t="s">
        <v>7</v>
      </c>
      <c r="E565" s="30" t="s">
        <v>418</v>
      </c>
      <c r="F565" s="30" t="s">
        <v>420</v>
      </c>
      <c r="G565" s="31"/>
      <c r="H565" s="59">
        <f aca="true" t="shared" si="79" ref="H565:J566">H566</f>
        <v>1651.133</v>
      </c>
      <c r="I565" s="59">
        <f t="shared" si="79"/>
        <v>1762.392</v>
      </c>
      <c r="J565" s="59">
        <f t="shared" si="79"/>
        <v>1832.924</v>
      </c>
    </row>
    <row r="566" spans="1:10" ht="15" customHeight="1">
      <c r="A566" s="28"/>
      <c r="B566" s="275" t="s">
        <v>151</v>
      </c>
      <c r="C566" s="30"/>
      <c r="D566" s="30" t="s">
        <v>7</v>
      </c>
      <c r="E566" s="30" t="s">
        <v>418</v>
      </c>
      <c r="F566" s="30" t="s">
        <v>422</v>
      </c>
      <c r="G566" s="31"/>
      <c r="H566" s="59">
        <f t="shared" si="79"/>
        <v>1651.133</v>
      </c>
      <c r="I566" s="59">
        <f t="shared" si="79"/>
        <v>1762.392</v>
      </c>
      <c r="J566" s="59">
        <f t="shared" si="79"/>
        <v>1832.924</v>
      </c>
    </row>
    <row r="567" spans="1:10" ht="30" customHeight="1">
      <c r="A567" s="247"/>
      <c r="B567" s="295" t="s">
        <v>421</v>
      </c>
      <c r="C567" s="249"/>
      <c r="D567" s="249" t="s">
        <v>7</v>
      </c>
      <c r="E567" s="249" t="s">
        <v>418</v>
      </c>
      <c r="F567" s="249" t="s">
        <v>423</v>
      </c>
      <c r="G567" s="250"/>
      <c r="H567" s="251">
        <f>H569</f>
        <v>1651.133</v>
      </c>
      <c r="I567" s="251">
        <f>I569</f>
        <v>1762.392</v>
      </c>
      <c r="J567" s="251">
        <f>J569</f>
        <v>1832.924</v>
      </c>
    </row>
    <row r="568" spans="1:10" ht="60" customHeight="1">
      <c r="A568" s="28"/>
      <c r="B568" s="275" t="s">
        <v>76</v>
      </c>
      <c r="C568" s="30"/>
      <c r="D568" s="30" t="s">
        <v>7</v>
      </c>
      <c r="E568" s="30" t="s">
        <v>418</v>
      </c>
      <c r="F568" s="30" t="s">
        <v>423</v>
      </c>
      <c r="G568" s="31">
        <v>100</v>
      </c>
      <c r="H568" s="59">
        <f>H569</f>
        <v>1651.133</v>
      </c>
      <c r="I568" s="59">
        <f>I569</f>
        <v>1762.392</v>
      </c>
      <c r="J568" s="59">
        <f>J569</f>
        <v>1832.924</v>
      </c>
    </row>
    <row r="569" spans="1:10" ht="30" customHeight="1">
      <c r="A569" s="28"/>
      <c r="B569" s="275" t="s">
        <v>155</v>
      </c>
      <c r="C569" s="30"/>
      <c r="D569" s="30" t="s">
        <v>7</v>
      </c>
      <c r="E569" s="30" t="s">
        <v>418</v>
      </c>
      <c r="F569" s="30" t="s">
        <v>423</v>
      </c>
      <c r="G569" s="30" t="s">
        <v>156</v>
      </c>
      <c r="H569" s="60">
        <f>1268.151+382.982</f>
        <v>1651.133</v>
      </c>
      <c r="I569" s="60">
        <f>1353.604+408.788</f>
        <v>1762.392</v>
      </c>
      <c r="J569" s="60">
        <f>1407.776+425.148</f>
        <v>1832.924</v>
      </c>
    </row>
    <row r="570" spans="1:11" ht="45" customHeight="1">
      <c r="A570" s="22"/>
      <c r="B570" s="311" t="s">
        <v>158</v>
      </c>
      <c r="C570" s="23"/>
      <c r="D570" s="23" t="s">
        <v>7</v>
      </c>
      <c r="E570" s="23" t="s">
        <v>159</v>
      </c>
      <c r="F570" s="24"/>
      <c r="G570" s="24"/>
      <c r="H570" s="57">
        <f>H571</f>
        <v>1053.33</v>
      </c>
      <c r="I570" s="57">
        <f>I571</f>
        <v>895.551</v>
      </c>
      <c r="J570" s="57">
        <f>J571</f>
        <v>922.3040000000001</v>
      </c>
      <c r="K570" s="62"/>
    </row>
    <row r="571" spans="1:11" ht="45" customHeight="1">
      <c r="A571" s="191"/>
      <c r="B571" s="312" t="s">
        <v>147</v>
      </c>
      <c r="C571" s="192"/>
      <c r="D571" s="192" t="s">
        <v>7</v>
      </c>
      <c r="E571" s="192" t="s">
        <v>159</v>
      </c>
      <c r="F571" s="192" t="s">
        <v>148</v>
      </c>
      <c r="G571" s="193"/>
      <c r="H571" s="194">
        <f>H572+H581</f>
        <v>1053.33</v>
      </c>
      <c r="I571" s="194">
        <f>I572+I581</f>
        <v>895.551</v>
      </c>
      <c r="J571" s="194">
        <f>J572+J581</f>
        <v>922.3040000000001</v>
      </c>
      <c r="K571" s="63"/>
    </row>
    <row r="572" spans="1:10" ht="30" customHeight="1">
      <c r="A572" s="28"/>
      <c r="B572" s="275" t="s">
        <v>149</v>
      </c>
      <c r="C572" s="30"/>
      <c r="D572" s="30" t="s">
        <v>7</v>
      </c>
      <c r="E572" s="30" t="s">
        <v>159</v>
      </c>
      <c r="F572" s="30" t="s">
        <v>150</v>
      </c>
      <c r="G572" s="31"/>
      <c r="H572" s="59">
        <f aca="true" t="shared" si="80" ref="H572:J573">H573</f>
        <v>1053.33</v>
      </c>
      <c r="I572" s="59">
        <f t="shared" si="80"/>
        <v>895.551</v>
      </c>
      <c r="J572" s="59">
        <f t="shared" si="80"/>
        <v>922.3040000000001</v>
      </c>
    </row>
    <row r="573" spans="1:10" ht="15" customHeight="1">
      <c r="A573" s="28"/>
      <c r="B573" s="275" t="s">
        <v>151</v>
      </c>
      <c r="C573" s="30"/>
      <c r="D573" s="30" t="s">
        <v>7</v>
      </c>
      <c r="E573" s="30" t="s">
        <v>159</v>
      </c>
      <c r="F573" s="30" t="s">
        <v>152</v>
      </c>
      <c r="G573" s="31"/>
      <c r="H573" s="59">
        <f t="shared" si="80"/>
        <v>1053.33</v>
      </c>
      <c r="I573" s="59">
        <f t="shared" si="80"/>
        <v>895.551</v>
      </c>
      <c r="J573" s="59">
        <f t="shared" si="80"/>
        <v>922.3040000000001</v>
      </c>
    </row>
    <row r="574" spans="1:10" ht="15" customHeight="1">
      <c r="A574" s="247"/>
      <c r="B574" s="295" t="s">
        <v>153</v>
      </c>
      <c r="C574" s="249"/>
      <c r="D574" s="249" t="s">
        <v>7</v>
      </c>
      <c r="E574" s="249" t="s">
        <v>159</v>
      </c>
      <c r="F574" s="249" t="s">
        <v>154</v>
      </c>
      <c r="G574" s="250"/>
      <c r="H574" s="251">
        <f>H576+H578+H580</f>
        <v>1053.33</v>
      </c>
      <c r="I574" s="251">
        <f>I576+I578+I580</f>
        <v>895.551</v>
      </c>
      <c r="J574" s="251">
        <f>J576+J578+J580</f>
        <v>922.3040000000001</v>
      </c>
    </row>
    <row r="575" spans="1:10" ht="60" customHeight="1">
      <c r="A575" s="28"/>
      <c r="B575" s="275" t="s">
        <v>76</v>
      </c>
      <c r="C575" s="30"/>
      <c r="D575" s="30" t="s">
        <v>7</v>
      </c>
      <c r="E575" s="30" t="s">
        <v>159</v>
      </c>
      <c r="F575" s="30" t="s">
        <v>154</v>
      </c>
      <c r="G575" s="31">
        <v>100</v>
      </c>
      <c r="H575" s="59">
        <f>H576</f>
        <v>626.33</v>
      </c>
      <c r="I575" s="59">
        <f>I576</f>
        <v>668.551</v>
      </c>
      <c r="J575" s="59">
        <f>J576</f>
        <v>695.3040000000001</v>
      </c>
    </row>
    <row r="576" spans="1:10" ht="30" customHeight="1">
      <c r="A576" s="28"/>
      <c r="B576" s="275" t="s">
        <v>155</v>
      </c>
      <c r="C576" s="30"/>
      <c r="D576" s="30" t="s">
        <v>7</v>
      </c>
      <c r="E576" s="30" t="s">
        <v>159</v>
      </c>
      <c r="F576" s="30" t="s">
        <v>154</v>
      </c>
      <c r="G576" s="30" t="s">
        <v>156</v>
      </c>
      <c r="H576" s="60">
        <f>481.052+145.278</f>
        <v>626.33</v>
      </c>
      <c r="I576" s="60">
        <f>513.48+155.071</f>
        <v>668.551</v>
      </c>
      <c r="J576" s="60">
        <f>534.028+161.276</f>
        <v>695.3040000000001</v>
      </c>
    </row>
    <row r="577" spans="1:10" ht="30" customHeight="1">
      <c r="A577" s="28"/>
      <c r="B577" s="190" t="s">
        <v>53</v>
      </c>
      <c r="C577" s="30"/>
      <c r="D577" s="30" t="s">
        <v>7</v>
      </c>
      <c r="E577" s="30" t="s">
        <v>159</v>
      </c>
      <c r="F577" s="30" t="s">
        <v>154</v>
      </c>
      <c r="G577" s="31">
        <v>200</v>
      </c>
      <c r="H577" s="59">
        <f>H578</f>
        <v>426</v>
      </c>
      <c r="I577" s="59">
        <f>I578</f>
        <v>226</v>
      </c>
      <c r="J577" s="59">
        <f>J578</f>
        <v>226</v>
      </c>
    </row>
    <row r="578" spans="1:10" ht="30" customHeight="1">
      <c r="A578" s="28"/>
      <c r="B578" s="275" t="s">
        <v>54</v>
      </c>
      <c r="C578" s="30"/>
      <c r="D578" s="30" t="s">
        <v>7</v>
      </c>
      <c r="E578" s="30" t="s">
        <v>159</v>
      </c>
      <c r="F578" s="30" t="s">
        <v>154</v>
      </c>
      <c r="G578" s="30" t="s">
        <v>55</v>
      </c>
      <c r="H578" s="60">
        <f>100+50+15+30+5+6+5+15+200</f>
        <v>426</v>
      </c>
      <c r="I578" s="60">
        <f>100+50+15+30+5+6+5+15</f>
        <v>226</v>
      </c>
      <c r="J578" s="60">
        <f>100+50+15+30+5+6+5+15</f>
        <v>226</v>
      </c>
    </row>
    <row r="579" spans="1:10" ht="15" customHeight="1">
      <c r="A579" s="28"/>
      <c r="B579" s="275" t="s">
        <v>81</v>
      </c>
      <c r="C579" s="30"/>
      <c r="D579" s="30" t="s">
        <v>7</v>
      </c>
      <c r="E579" s="30" t="s">
        <v>159</v>
      </c>
      <c r="F579" s="30" t="s">
        <v>154</v>
      </c>
      <c r="G579" s="30" t="s">
        <v>82</v>
      </c>
      <c r="H579" s="60">
        <f>H580</f>
        <v>1</v>
      </c>
      <c r="I579" s="60">
        <f>I580</f>
        <v>1</v>
      </c>
      <c r="J579" s="60">
        <f>J580</f>
        <v>1</v>
      </c>
    </row>
    <row r="580" spans="1:10" ht="15" customHeight="1">
      <c r="A580" s="28"/>
      <c r="B580" s="275" t="s">
        <v>83</v>
      </c>
      <c r="C580" s="30"/>
      <c r="D580" s="30" t="s">
        <v>7</v>
      </c>
      <c r="E580" s="30" t="s">
        <v>159</v>
      </c>
      <c r="F580" s="30" t="s">
        <v>154</v>
      </c>
      <c r="G580" s="30" t="s">
        <v>84</v>
      </c>
      <c r="H580" s="60">
        <v>1</v>
      </c>
      <c r="I580" s="60">
        <v>1</v>
      </c>
      <c r="J580" s="60">
        <v>1</v>
      </c>
    </row>
    <row r="581" spans="1:10" ht="45" customHeight="1" hidden="1">
      <c r="A581" s="28"/>
      <c r="B581" s="275" t="s">
        <v>175</v>
      </c>
      <c r="C581" s="30"/>
      <c r="D581" s="30" t="s">
        <v>7</v>
      </c>
      <c r="E581" s="30" t="s">
        <v>159</v>
      </c>
      <c r="F581" s="30" t="s">
        <v>176</v>
      </c>
      <c r="G581" s="30"/>
      <c r="H581" s="60">
        <f aca="true" t="shared" si="81" ref="H581:J582">H582</f>
        <v>0</v>
      </c>
      <c r="I581" s="60">
        <f t="shared" si="81"/>
        <v>0</v>
      </c>
      <c r="J581" s="60">
        <f t="shared" si="81"/>
        <v>0</v>
      </c>
    </row>
    <row r="582" spans="1:10" ht="15" customHeight="1" hidden="1">
      <c r="A582" s="28"/>
      <c r="B582" s="275" t="s">
        <v>151</v>
      </c>
      <c r="C582" s="30"/>
      <c r="D582" s="30" t="s">
        <v>7</v>
      </c>
      <c r="E582" s="30" t="s">
        <v>159</v>
      </c>
      <c r="F582" s="30" t="s">
        <v>177</v>
      </c>
      <c r="G582" s="31"/>
      <c r="H582" s="59">
        <f t="shared" si="81"/>
        <v>0</v>
      </c>
      <c r="I582" s="59">
        <f t="shared" si="81"/>
        <v>0</v>
      </c>
      <c r="J582" s="59">
        <f t="shared" si="81"/>
        <v>0</v>
      </c>
    </row>
    <row r="583" spans="1:10" ht="30" customHeight="1" hidden="1">
      <c r="A583" s="247"/>
      <c r="B583" s="295" t="s">
        <v>178</v>
      </c>
      <c r="C583" s="249"/>
      <c r="D583" s="249" t="s">
        <v>7</v>
      </c>
      <c r="E583" s="249" t="s">
        <v>159</v>
      </c>
      <c r="F583" s="249" t="s">
        <v>179</v>
      </c>
      <c r="G583" s="250"/>
      <c r="H583" s="251">
        <f>H585</f>
        <v>0</v>
      </c>
      <c r="I583" s="251">
        <f>I585</f>
        <v>0</v>
      </c>
      <c r="J583" s="251">
        <f>J585</f>
        <v>0</v>
      </c>
    </row>
    <row r="584" spans="1:10" ht="60" customHeight="1" hidden="1">
      <c r="A584" s="28"/>
      <c r="B584" s="275" t="s">
        <v>76</v>
      </c>
      <c r="C584" s="30"/>
      <c r="D584" s="30" t="s">
        <v>7</v>
      </c>
      <c r="E584" s="30" t="s">
        <v>159</v>
      </c>
      <c r="F584" s="30" t="s">
        <v>179</v>
      </c>
      <c r="G584" s="31">
        <v>100</v>
      </c>
      <c r="H584" s="59">
        <f>H585</f>
        <v>0</v>
      </c>
      <c r="I584" s="59">
        <f>I585</f>
        <v>0</v>
      </c>
      <c r="J584" s="59">
        <f>J585</f>
        <v>0</v>
      </c>
    </row>
    <row r="585" spans="1:10" ht="30" customHeight="1" hidden="1">
      <c r="A585" s="28"/>
      <c r="B585" s="275" t="s">
        <v>155</v>
      </c>
      <c r="C585" s="30"/>
      <c r="D585" s="30" t="s">
        <v>7</v>
      </c>
      <c r="E585" s="30" t="s">
        <v>159</v>
      </c>
      <c r="F585" s="30" t="s">
        <v>179</v>
      </c>
      <c r="G585" s="30" t="s">
        <v>156</v>
      </c>
      <c r="H585" s="60">
        <v>0</v>
      </c>
      <c r="I585" s="60">
        <v>0</v>
      </c>
      <c r="J585" s="60">
        <v>0</v>
      </c>
    </row>
    <row r="586" spans="1:10" ht="15" customHeight="1" hidden="1">
      <c r="A586" s="35"/>
      <c r="B586" s="311" t="s">
        <v>130</v>
      </c>
      <c r="C586" s="24"/>
      <c r="D586" s="24" t="s">
        <v>7</v>
      </c>
      <c r="E586" s="37" t="s">
        <v>131</v>
      </c>
      <c r="F586" s="23"/>
      <c r="G586" s="24"/>
      <c r="H586" s="57">
        <f>H587</f>
        <v>0</v>
      </c>
      <c r="I586" s="57">
        <f>I587</f>
        <v>0</v>
      </c>
      <c r="J586" s="57">
        <f>J587</f>
        <v>0</v>
      </c>
    </row>
    <row r="587" spans="1:10" ht="45" customHeight="1" hidden="1">
      <c r="A587" s="191"/>
      <c r="B587" s="312" t="s">
        <v>356</v>
      </c>
      <c r="C587" s="192"/>
      <c r="D587" s="192" t="s">
        <v>7</v>
      </c>
      <c r="E587" s="192" t="s">
        <v>131</v>
      </c>
      <c r="F587" s="193" t="s">
        <v>199</v>
      </c>
      <c r="G587" s="192"/>
      <c r="H587" s="194">
        <f>H588</f>
        <v>0</v>
      </c>
      <c r="I587" s="194">
        <f aca="true" t="shared" si="82" ref="I587:J589">I588</f>
        <v>0</v>
      </c>
      <c r="J587" s="194">
        <f t="shared" si="82"/>
        <v>0</v>
      </c>
    </row>
    <row r="588" spans="1:10" ht="15" customHeight="1" hidden="1">
      <c r="A588" s="25"/>
      <c r="B588" s="275" t="s">
        <v>151</v>
      </c>
      <c r="C588" s="26"/>
      <c r="D588" s="30" t="s">
        <v>7</v>
      </c>
      <c r="E588" s="30" t="s">
        <v>131</v>
      </c>
      <c r="F588" s="31" t="s">
        <v>200</v>
      </c>
      <c r="G588" s="26"/>
      <c r="H588" s="59">
        <f>H589</f>
        <v>0</v>
      </c>
      <c r="I588" s="59">
        <f t="shared" si="82"/>
        <v>0</v>
      </c>
      <c r="J588" s="59">
        <f t="shared" si="82"/>
        <v>0</v>
      </c>
    </row>
    <row r="589" spans="1:10" ht="15" customHeight="1" hidden="1">
      <c r="A589" s="25"/>
      <c r="B589" s="275" t="s">
        <v>151</v>
      </c>
      <c r="C589" s="26"/>
      <c r="D589" s="30" t="s">
        <v>7</v>
      </c>
      <c r="E589" s="30" t="s">
        <v>131</v>
      </c>
      <c r="F589" s="31" t="s">
        <v>201</v>
      </c>
      <c r="G589" s="26"/>
      <c r="H589" s="59">
        <f>H590</f>
        <v>0</v>
      </c>
      <c r="I589" s="59">
        <f t="shared" si="82"/>
        <v>0</v>
      </c>
      <c r="J589" s="59">
        <f t="shared" si="82"/>
        <v>0</v>
      </c>
    </row>
    <row r="590" spans="1:10" ht="30" customHeight="1" hidden="1">
      <c r="A590" s="247"/>
      <c r="B590" s="295" t="s">
        <v>475</v>
      </c>
      <c r="C590" s="249"/>
      <c r="D590" s="249" t="s">
        <v>7</v>
      </c>
      <c r="E590" s="249" t="s">
        <v>131</v>
      </c>
      <c r="F590" s="249" t="s">
        <v>476</v>
      </c>
      <c r="G590" s="249"/>
      <c r="H590" s="255">
        <f>H591</f>
        <v>0</v>
      </c>
      <c r="I590" s="255">
        <f>I591</f>
        <v>0</v>
      </c>
      <c r="J590" s="255">
        <f>J591</f>
        <v>0</v>
      </c>
    </row>
    <row r="591" spans="1:10" ht="60" customHeight="1" hidden="1">
      <c r="A591" s="28"/>
      <c r="B591" s="275" t="s">
        <v>76</v>
      </c>
      <c r="C591" s="30"/>
      <c r="D591" s="30" t="s">
        <v>7</v>
      </c>
      <c r="E591" s="30" t="s">
        <v>131</v>
      </c>
      <c r="F591" s="30" t="s">
        <v>476</v>
      </c>
      <c r="G591" s="30" t="s">
        <v>77</v>
      </c>
      <c r="H591" s="60">
        <f>H592</f>
        <v>0</v>
      </c>
      <c r="I591" s="60">
        <f>I592</f>
        <v>0</v>
      </c>
      <c r="J591" s="60">
        <f>J592</f>
        <v>0</v>
      </c>
    </row>
    <row r="592" spans="1:10" ht="30" customHeight="1" hidden="1">
      <c r="A592" s="28"/>
      <c r="B592" s="275" t="s">
        <v>155</v>
      </c>
      <c r="C592" s="30"/>
      <c r="D592" s="30" t="s">
        <v>7</v>
      </c>
      <c r="E592" s="30" t="s">
        <v>131</v>
      </c>
      <c r="F592" s="30" t="s">
        <v>476</v>
      </c>
      <c r="G592" s="30" t="s">
        <v>156</v>
      </c>
      <c r="H592" s="60">
        <v>0</v>
      </c>
      <c r="I592" s="60">
        <v>0</v>
      </c>
      <c r="J592" s="60">
        <v>0</v>
      </c>
    </row>
    <row r="593" spans="1:11" s="8" customFormat="1" ht="15" customHeight="1">
      <c r="A593" s="473" t="s">
        <v>236</v>
      </c>
      <c r="B593" s="474"/>
      <c r="C593" s="474"/>
      <c r="D593" s="474"/>
      <c r="E593" s="474"/>
      <c r="F593" s="474"/>
      <c r="G593" s="475"/>
      <c r="H593" s="76">
        <f>H24+H552+H561</f>
        <v>133684.75837999998</v>
      </c>
      <c r="I593" s="76">
        <f>I24+I552+I561</f>
        <v>158924.99136</v>
      </c>
      <c r="J593" s="76">
        <f>J24+J552+J561</f>
        <v>84042.369</v>
      </c>
      <c r="K593" s="77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  <row r="632" ht="12.75">
      <c r="J632" s="53"/>
    </row>
  </sheetData>
  <sheetProtection/>
  <mergeCells count="22">
    <mergeCell ref="A1:J1"/>
    <mergeCell ref="A2:J2"/>
    <mergeCell ref="A3:J3"/>
    <mergeCell ref="A4:J4"/>
    <mergeCell ref="A5:J5"/>
    <mergeCell ref="A9:J9"/>
    <mergeCell ref="A10:J10"/>
    <mergeCell ref="A11:J11"/>
    <mergeCell ref="A593:G593"/>
    <mergeCell ref="A18:J18"/>
    <mergeCell ref="H21:J21"/>
    <mergeCell ref="A21:A22"/>
    <mergeCell ref="B21:B22"/>
    <mergeCell ref="A12:J12"/>
    <mergeCell ref="C21:C22"/>
    <mergeCell ref="D21:D22"/>
    <mergeCell ref="E21:E22"/>
    <mergeCell ref="G21:G22"/>
    <mergeCell ref="F21:F22"/>
    <mergeCell ref="A19:J19"/>
    <mergeCell ref="A13:J13"/>
    <mergeCell ref="A17:J17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9" max="9" man="1"/>
    <brk id="91" max="255" man="1"/>
    <brk id="149" max="9" man="1"/>
    <brk id="200" max="9" man="1"/>
    <brk id="263" max="9" man="1"/>
    <brk id="33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72" t="s">
        <v>477</v>
      </c>
      <c r="B1" s="472"/>
      <c r="C1" s="472"/>
      <c r="D1" s="472"/>
      <c r="E1" s="472"/>
      <c r="F1" s="472"/>
      <c r="G1" s="472"/>
      <c r="H1" s="472"/>
      <c r="I1" s="472"/>
    </row>
    <row r="2" spans="1:9" ht="15" customHeight="1">
      <c r="A2" s="472" t="s">
        <v>32</v>
      </c>
      <c r="B2" s="472"/>
      <c r="C2" s="472"/>
      <c r="D2" s="472"/>
      <c r="E2" s="472"/>
      <c r="F2" s="472"/>
      <c r="G2" s="472"/>
      <c r="H2" s="472"/>
      <c r="I2" s="472"/>
    </row>
    <row r="3" spans="1:9" ht="15" customHeight="1">
      <c r="A3" s="472" t="s">
        <v>33</v>
      </c>
      <c r="B3" s="472"/>
      <c r="C3" s="472"/>
      <c r="D3" s="472"/>
      <c r="E3" s="472"/>
      <c r="F3" s="472"/>
      <c r="G3" s="472"/>
      <c r="H3" s="472"/>
      <c r="I3" s="472"/>
    </row>
    <row r="4" spans="1:9" ht="15" customHeight="1">
      <c r="A4" s="472" t="s">
        <v>34</v>
      </c>
      <c r="B4" s="472"/>
      <c r="C4" s="472"/>
      <c r="D4" s="472"/>
      <c r="E4" s="472"/>
      <c r="F4" s="472"/>
      <c r="G4" s="472"/>
      <c r="H4" s="472"/>
      <c r="I4" s="472"/>
    </row>
    <row r="5" spans="1:9" ht="15" customHeight="1">
      <c r="A5" s="472" t="s">
        <v>685</v>
      </c>
      <c r="B5" s="472"/>
      <c r="C5" s="472"/>
      <c r="D5" s="472"/>
      <c r="E5" s="472"/>
      <c r="F5" s="472"/>
      <c r="G5" s="472"/>
      <c r="H5" s="472"/>
      <c r="I5" s="472"/>
    </row>
    <row r="6" ht="15" customHeight="1"/>
    <row r="7" ht="15" customHeight="1"/>
    <row r="8" ht="15" customHeight="1"/>
    <row r="9" spans="1:9" ht="15" customHeight="1">
      <c r="A9" s="472" t="s">
        <v>318</v>
      </c>
      <c r="B9" s="472"/>
      <c r="C9" s="472"/>
      <c r="D9" s="472"/>
      <c r="E9" s="472"/>
      <c r="F9" s="472"/>
      <c r="G9" s="472"/>
      <c r="H9" s="472"/>
      <c r="I9" s="472"/>
    </row>
    <row r="10" spans="1:9" ht="15" customHeight="1">
      <c r="A10" s="472" t="s">
        <v>32</v>
      </c>
      <c r="B10" s="472"/>
      <c r="C10" s="472"/>
      <c r="D10" s="472"/>
      <c r="E10" s="472"/>
      <c r="F10" s="472"/>
      <c r="G10" s="472"/>
      <c r="H10" s="472"/>
      <c r="I10" s="472"/>
    </row>
    <row r="11" spans="1:9" ht="15" customHeight="1">
      <c r="A11" s="472" t="s">
        <v>33</v>
      </c>
      <c r="B11" s="472"/>
      <c r="C11" s="472"/>
      <c r="D11" s="472"/>
      <c r="E11" s="472"/>
      <c r="F11" s="472"/>
      <c r="G11" s="472"/>
      <c r="H11" s="472"/>
      <c r="I11" s="472"/>
    </row>
    <row r="12" spans="1:9" ht="15" customHeight="1">
      <c r="A12" s="472" t="s">
        <v>34</v>
      </c>
      <c r="B12" s="472"/>
      <c r="C12" s="472"/>
      <c r="D12" s="472"/>
      <c r="E12" s="472"/>
      <c r="F12" s="472"/>
      <c r="G12" s="472"/>
      <c r="H12" s="472"/>
      <c r="I12" s="472"/>
    </row>
    <row r="13" spans="1:9" ht="15" customHeight="1">
      <c r="A13" s="472" t="s">
        <v>680</v>
      </c>
      <c r="B13" s="472"/>
      <c r="C13" s="472"/>
      <c r="D13" s="472"/>
      <c r="E13" s="472"/>
      <c r="F13" s="472"/>
      <c r="G13" s="472"/>
      <c r="H13" s="472"/>
      <c r="I13" s="472"/>
    </row>
    <row r="14" ht="15" customHeight="1"/>
    <row r="15" ht="15" customHeight="1"/>
    <row r="16" ht="15" customHeight="1"/>
    <row r="17" spans="1:9" ht="30" customHeight="1">
      <c r="A17" s="358"/>
      <c r="B17" s="477" t="s">
        <v>513</v>
      </c>
      <c r="C17" s="477"/>
      <c r="D17" s="477"/>
      <c r="E17" s="477"/>
      <c r="F17" s="477"/>
      <c r="G17" s="477"/>
      <c r="H17" s="477"/>
      <c r="I17" s="477"/>
    </row>
    <row r="18" ht="15" customHeight="1"/>
    <row r="19" spans="1:9" ht="60" customHeight="1">
      <c r="A19" s="359" t="s">
        <v>37</v>
      </c>
      <c r="B19" s="359" t="s">
        <v>478</v>
      </c>
      <c r="C19" s="359" t="s">
        <v>479</v>
      </c>
      <c r="D19" s="359" t="s">
        <v>480</v>
      </c>
      <c r="E19" s="359" t="s">
        <v>481</v>
      </c>
      <c r="F19" s="359" t="s">
        <v>482</v>
      </c>
      <c r="G19" s="359" t="s">
        <v>483</v>
      </c>
      <c r="H19" s="359" t="s">
        <v>484</v>
      </c>
      <c r="I19" s="359" t="s">
        <v>514</v>
      </c>
    </row>
    <row r="20" spans="1:9" ht="105" customHeight="1">
      <c r="A20" s="478">
        <v>1</v>
      </c>
      <c r="B20" s="478" t="s">
        <v>353</v>
      </c>
      <c r="C20" s="478" t="s">
        <v>41</v>
      </c>
      <c r="D20" s="478" t="s">
        <v>41</v>
      </c>
      <c r="E20" s="480" t="s">
        <v>485</v>
      </c>
      <c r="F20" s="485" t="s">
        <v>683</v>
      </c>
      <c r="G20" s="487">
        <v>350</v>
      </c>
      <c r="H20" s="487">
        <v>0</v>
      </c>
      <c r="I20" s="487">
        <v>0</v>
      </c>
    </row>
    <row r="21" spans="1:9" ht="105" customHeight="1">
      <c r="A21" s="479"/>
      <c r="B21" s="479"/>
      <c r="C21" s="479"/>
      <c r="D21" s="479"/>
      <c r="E21" s="481"/>
      <c r="F21" s="486"/>
      <c r="G21" s="487"/>
      <c r="H21" s="487"/>
      <c r="I21" s="487"/>
    </row>
    <row r="22" spans="1:9" ht="210" customHeight="1" hidden="1">
      <c r="A22" s="460"/>
      <c r="B22" s="460"/>
      <c r="C22" s="460"/>
      <c r="D22" s="460"/>
      <c r="E22" s="361" t="s">
        <v>486</v>
      </c>
      <c r="F22" s="362" t="s">
        <v>487</v>
      </c>
      <c r="G22" s="360">
        <v>0</v>
      </c>
      <c r="H22" s="360">
        <v>0</v>
      </c>
      <c r="I22" s="360">
        <v>0</v>
      </c>
    </row>
    <row r="23" spans="1:9" ht="15" customHeight="1">
      <c r="A23" s="482" t="s">
        <v>488</v>
      </c>
      <c r="B23" s="483"/>
      <c r="C23" s="483"/>
      <c r="D23" s="483"/>
      <c r="E23" s="484"/>
      <c r="F23" s="363"/>
      <c r="G23" s="364">
        <f>G20+G21+G22</f>
        <v>350</v>
      </c>
      <c r="H23" s="364">
        <f>H20+H21+H22</f>
        <v>0</v>
      </c>
      <c r="I23" s="364">
        <f>I20+I21+I22</f>
        <v>0</v>
      </c>
    </row>
    <row r="24" spans="1:9" ht="90" customHeight="1" hidden="1">
      <c r="A24" s="478"/>
      <c r="B24" s="478" t="s">
        <v>353</v>
      </c>
      <c r="C24" s="478" t="s">
        <v>41</v>
      </c>
      <c r="D24" s="478" t="s">
        <v>41</v>
      </c>
      <c r="E24" s="190" t="s">
        <v>489</v>
      </c>
      <c r="F24" s="190"/>
      <c r="G24" s="365">
        <v>0</v>
      </c>
      <c r="H24" s="365">
        <v>0</v>
      </c>
      <c r="I24" s="365">
        <v>0</v>
      </c>
    </row>
    <row r="25" spans="1:9" ht="105" customHeight="1" hidden="1">
      <c r="A25" s="442"/>
      <c r="B25" s="442"/>
      <c r="C25" s="442"/>
      <c r="D25" s="442"/>
      <c r="E25" s="190" t="s">
        <v>490</v>
      </c>
      <c r="F25" s="366" t="s">
        <v>491</v>
      </c>
      <c r="G25" s="367">
        <v>0</v>
      </c>
      <c r="H25" s="367">
        <v>0</v>
      </c>
      <c r="I25" s="367">
        <v>0</v>
      </c>
    </row>
    <row r="26" spans="1:9" ht="90" customHeight="1" hidden="1">
      <c r="A26" s="443"/>
      <c r="B26" s="443"/>
      <c r="C26" s="443"/>
      <c r="D26" s="443"/>
      <c r="E26" s="190" t="s">
        <v>492</v>
      </c>
      <c r="F26" s="190"/>
      <c r="G26" s="365">
        <v>0</v>
      </c>
      <c r="H26" s="365">
        <v>0</v>
      </c>
      <c r="I26" s="365">
        <v>0</v>
      </c>
    </row>
    <row r="27" spans="1:9" ht="15" customHeight="1" hidden="1">
      <c r="A27" s="482" t="s">
        <v>488</v>
      </c>
      <c r="B27" s="483"/>
      <c r="C27" s="483"/>
      <c r="D27" s="483"/>
      <c r="E27" s="484"/>
      <c r="F27" s="363"/>
      <c r="G27" s="364">
        <f>G24+G25+G26</f>
        <v>0</v>
      </c>
      <c r="H27" s="364">
        <f>H24+H25+H26</f>
        <v>0</v>
      </c>
      <c r="I27" s="364">
        <f>I24+I25+I26</f>
        <v>0</v>
      </c>
    </row>
    <row r="28" spans="1:9" ht="90" customHeight="1">
      <c r="A28" s="478">
        <v>2</v>
      </c>
      <c r="B28" s="478" t="s">
        <v>353</v>
      </c>
      <c r="C28" s="478" t="s">
        <v>41</v>
      </c>
      <c r="D28" s="478" t="s">
        <v>41</v>
      </c>
      <c r="E28" s="488" t="s">
        <v>493</v>
      </c>
      <c r="F28" s="491" t="s">
        <v>487</v>
      </c>
      <c r="G28" s="494">
        <f>1000-1000</f>
        <v>0</v>
      </c>
      <c r="H28" s="494">
        <v>1000</v>
      </c>
      <c r="I28" s="494">
        <v>0</v>
      </c>
    </row>
    <row r="29" spans="1:9" ht="90" customHeight="1">
      <c r="A29" s="479"/>
      <c r="B29" s="479"/>
      <c r="C29" s="479"/>
      <c r="D29" s="479"/>
      <c r="E29" s="489"/>
      <c r="F29" s="492"/>
      <c r="G29" s="495"/>
      <c r="H29" s="495"/>
      <c r="I29" s="495"/>
    </row>
    <row r="30" spans="1:9" ht="90" customHeight="1">
      <c r="A30" s="460"/>
      <c r="B30" s="460"/>
      <c r="C30" s="460"/>
      <c r="D30" s="460"/>
      <c r="E30" s="490"/>
      <c r="F30" s="493"/>
      <c r="G30" s="460"/>
      <c r="H30" s="460"/>
      <c r="I30" s="460"/>
    </row>
    <row r="31" spans="1:9" ht="15" customHeight="1">
      <c r="A31" s="482" t="s">
        <v>488</v>
      </c>
      <c r="B31" s="483"/>
      <c r="C31" s="483"/>
      <c r="D31" s="483"/>
      <c r="E31" s="484"/>
      <c r="F31" s="363"/>
      <c r="G31" s="364">
        <f>G28+G29+G30</f>
        <v>0</v>
      </c>
      <c r="H31" s="364">
        <f>H28+H29+H30</f>
        <v>1000</v>
      </c>
      <c r="I31" s="364">
        <f>I28+I29+I30</f>
        <v>0</v>
      </c>
    </row>
    <row r="32" spans="1:9" ht="132" customHeight="1">
      <c r="A32" s="368">
        <v>3</v>
      </c>
      <c r="B32" s="369" t="s">
        <v>340</v>
      </c>
      <c r="C32" s="369" t="s">
        <v>41</v>
      </c>
      <c r="D32" s="369" t="s">
        <v>41</v>
      </c>
      <c r="E32" s="166" t="s">
        <v>494</v>
      </c>
      <c r="F32" s="369">
        <v>2023</v>
      </c>
      <c r="G32" s="370">
        <f>200-200</f>
        <v>0</v>
      </c>
      <c r="H32" s="370">
        <f>(18.54402+1835.85798)+(1.95855+193.89645)</f>
        <v>2050.257</v>
      </c>
      <c r="I32" s="370">
        <v>0</v>
      </c>
    </row>
    <row r="33" spans="1:9" ht="15" customHeight="1">
      <c r="A33" s="482" t="s">
        <v>488</v>
      </c>
      <c r="B33" s="483"/>
      <c r="C33" s="483"/>
      <c r="D33" s="483"/>
      <c r="E33" s="484"/>
      <c r="F33" s="363"/>
      <c r="G33" s="364">
        <f>G32</f>
        <v>0</v>
      </c>
      <c r="H33" s="364">
        <f>H32</f>
        <v>2050.257</v>
      </c>
      <c r="I33" s="364">
        <f>I32</f>
        <v>0</v>
      </c>
    </row>
    <row r="34" spans="1:9" ht="135" customHeight="1">
      <c r="A34" s="368">
        <v>4</v>
      </c>
      <c r="B34" s="369" t="s">
        <v>350</v>
      </c>
      <c r="C34" s="369" t="s">
        <v>41</v>
      </c>
      <c r="D34" s="369" t="s">
        <v>41</v>
      </c>
      <c r="E34" s="166" t="s">
        <v>495</v>
      </c>
      <c r="F34" s="369" t="s">
        <v>684</v>
      </c>
      <c r="G34" s="370">
        <f>1000+601.64238</f>
        <v>1601.64238</v>
      </c>
      <c r="H34" s="370">
        <f>(565.02506+37105.25811+24482.52859)-283.38334+434.97494</f>
        <v>62304.403360000004</v>
      </c>
      <c r="I34" s="370">
        <v>0</v>
      </c>
    </row>
    <row r="35" spans="1:9" ht="15" customHeight="1">
      <c r="A35" s="482" t="s">
        <v>488</v>
      </c>
      <c r="B35" s="483"/>
      <c r="C35" s="483"/>
      <c r="D35" s="483"/>
      <c r="E35" s="484"/>
      <c r="F35" s="363"/>
      <c r="G35" s="364">
        <f>G34</f>
        <v>1601.64238</v>
      </c>
      <c r="H35" s="364">
        <f>H34</f>
        <v>62304.403360000004</v>
      </c>
      <c r="I35" s="364">
        <f>I34</f>
        <v>0</v>
      </c>
    </row>
    <row r="36" spans="1:9" ht="15" customHeight="1">
      <c r="A36" s="482" t="s">
        <v>496</v>
      </c>
      <c r="B36" s="483"/>
      <c r="C36" s="483"/>
      <c r="D36" s="483"/>
      <c r="E36" s="484"/>
      <c r="F36" s="363"/>
      <c r="G36" s="364">
        <f>G23+G27+G31+G33+G35</f>
        <v>1951.64238</v>
      </c>
      <c r="H36" s="364">
        <f>H23+H27+H31+H33+H35</f>
        <v>65354.66036</v>
      </c>
      <c r="I36" s="364">
        <f>I23+I27+I31+I33+I35</f>
        <v>0</v>
      </c>
    </row>
  </sheetData>
  <sheetProtection/>
  <mergeCells count="39">
    <mergeCell ref="A36:E36"/>
    <mergeCell ref="F28:F30"/>
    <mergeCell ref="G28:G30"/>
    <mergeCell ref="H28:H30"/>
    <mergeCell ref="I28:I30"/>
    <mergeCell ref="D24:D26"/>
    <mergeCell ref="A27:E27"/>
    <mergeCell ref="A24:A26"/>
    <mergeCell ref="A1:I1"/>
    <mergeCell ref="A2:I2"/>
    <mergeCell ref="A3:I3"/>
    <mergeCell ref="A4:I4"/>
    <mergeCell ref="A5:I5"/>
    <mergeCell ref="F20:F21"/>
    <mergeCell ref="G20:G21"/>
    <mergeCell ref="H20:H21"/>
    <mergeCell ref="I20:I21"/>
    <mergeCell ref="A23:E23"/>
    <mergeCell ref="C28:C30"/>
    <mergeCell ref="D28:D30"/>
    <mergeCell ref="E28:E30"/>
    <mergeCell ref="A28:A30"/>
    <mergeCell ref="B28:B30"/>
    <mergeCell ref="A20:A22"/>
    <mergeCell ref="B20:B22"/>
    <mergeCell ref="C20:C22"/>
    <mergeCell ref="D20:D22"/>
    <mergeCell ref="E20:E21"/>
    <mergeCell ref="A35:E35"/>
    <mergeCell ref="A31:E31"/>
    <mergeCell ref="A33:E33"/>
    <mergeCell ref="B24:B26"/>
    <mergeCell ref="C24:C26"/>
    <mergeCell ref="A9:I9"/>
    <mergeCell ref="A10:I10"/>
    <mergeCell ref="A11:I11"/>
    <mergeCell ref="A12:I12"/>
    <mergeCell ref="A13:I13"/>
    <mergeCell ref="B17:I17"/>
  </mergeCells>
  <printOptions/>
  <pageMargins left="0.7086614173228347" right="0.7086614173228347" top="0.7480314960629921" bottom="0.7480314960629921" header="0.31496062992125984" footer="0.31496062992125984"/>
  <pageSetup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3.8515625" style="371" customWidth="1"/>
    <col min="2" max="2" width="16.140625" style="372" customWidth="1"/>
    <col min="3" max="3" width="14.28125" style="372" customWidth="1"/>
    <col min="4" max="4" width="9.00390625" style="372" customWidth="1"/>
    <col min="5" max="5" width="8.7109375" style="371" customWidth="1"/>
    <col min="6" max="7" width="13.28125" style="371" customWidth="1"/>
    <col min="8" max="8" width="13.28125" style="373" customWidth="1"/>
    <col min="9" max="16384" width="9.140625" style="371" customWidth="1"/>
  </cols>
  <sheetData>
    <row r="1" spans="1:8" ht="15" customHeight="1">
      <c r="A1" s="462" t="s">
        <v>318</v>
      </c>
      <c r="B1" s="463"/>
      <c r="C1" s="463"/>
      <c r="D1" s="463"/>
      <c r="E1" s="463"/>
      <c r="F1" s="463"/>
      <c r="G1" s="463"/>
      <c r="H1" s="463"/>
    </row>
    <row r="2" spans="1:8" ht="15" customHeight="1">
      <c r="A2" s="462" t="s">
        <v>32</v>
      </c>
      <c r="B2" s="463"/>
      <c r="C2" s="463"/>
      <c r="D2" s="463"/>
      <c r="E2" s="463"/>
      <c r="F2" s="463"/>
      <c r="G2" s="463"/>
      <c r="H2" s="463"/>
    </row>
    <row r="3" spans="1:8" ht="15" customHeight="1">
      <c r="A3" s="462" t="s">
        <v>33</v>
      </c>
      <c r="B3" s="463"/>
      <c r="C3" s="463"/>
      <c r="D3" s="463"/>
      <c r="E3" s="463"/>
      <c r="F3" s="463"/>
      <c r="G3" s="463"/>
      <c r="H3" s="463"/>
    </row>
    <row r="4" spans="1:8" ht="15" customHeight="1">
      <c r="A4" s="462" t="s">
        <v>34</v>
      </c>
      <c r="B4" s="463"/>
      <c r="C4" s="463"/>
      <c r="D4" s="463"/>
      <c r="E4" s="463"/>
      <c r="F4" s="463"/>
      <c r="G4" s="463"/>
      <c r="H4" s="463"/>
    </row>
    <row r="5" spans="1:8" ht="15" customHeight="1">
      <c r="A5" s="469" t="s">
        <v>685</v>
      </c>
      <c r="B5" s="463"/>
      <c r="C5" s="463"/>
      <c r="D5" s="463"/>
      <c r="E5" s="463"/>
      <c r="F5" s="463"/>
      <c r="G5" s="463"/>
      <c r="H5" s="463"/>
    </row>
    <row r="6" ht="15" customHeight="1"/>
    <row r="7" ht="15" customHeight="1"/>
    <row r="8" ht="15" customHeight="1"/>
    <row r="9" spans="1:8" s="374" customFormat="1" ht="15" customHeight="1">
      <c r="A9" s="472" t="s">
        <v>319</v>
      </c>
      <c r="B9" s="472"/>
      <c r="C9" s="472"/>
      <c r="D9" s="472"/>
      <c r="E9" s="472"/>
      <c r="F9" s="472"/>
      <c r="G9" s="472"/>
      <c r="H9" s="472"/>
    </row>
    <row r="10" spans="1:8" s="374" customFormat="1" ht="15" customHeight="1">
      <c r="A10" s="472" t="s">
        <v>32</v>
      </c>
      <c r="B10" s="472"/>
      <c r="C10" s="472"/>
      <c r="D10" s="472"/>
      <c r="E10" s="472"/>
      <c r="F10" s="472"/>
      <c r="G10" s="472"/>
      <c r="H10" s="472"/>
    </row>
    <row r="11" spans="1:8" s="374" customFormat="1" ht="15" customHeight="1">
      <c r="A11" s="472" t="s">
        <v>33</v>
      </c>
      <c r="B11" s="472"/>
      <c r="C11" s="472"/>
      <c r="D11" s="472"/>
      <c r="E11" s="472"/>
      <c r="F11" s="472"/>
      <c r="G11" s="472"/>
      <c r="H11" s="472"/>
    </row>
    <row r="12" spans="1:8" s="374" customFormat="1" ht="15" customHeight="1">
      <c r="A12" s="472" t="s">
        <v>34</v>
      </c>
      <c r="B12" s="472"/>
      <c r="C12" s="472"/>
      <c r="D12" s="472"/>
      <c r="E12" s="472"/>
      <c r="F12" s="472"/>
      <c r="G12" s="472"/>
      <c r="H12" s="472"/>
    </row>
    <row r="13" spans="1:8" s="374" customFormat="1" ht="15" customHeight="1">
      <c r="A13" s="472" t="s">
        <v>680</v>
      </c>
      <c r="B13" s="472"/>
      <c r="C13" s="472"/>
      <c r="D13" s="472"/>
      <c r="E13" s="472"/>
      <c r="F13" s="472"/>
      <c r="G13" s="472"/>
      <c r="H13" s="472"/>
    </row>
    <row r="14" spans="4:8" s="374" customFormat="1" ht="15" customHeight="1">
      <c r="D14" s="375"/>
      <c r="E14" s="376"/>
      <c r="F14" s="376"/>
      <c r="G14" s="376"/>
      <c r="H14" s="375"/>
    </row>
    <row r="15" spans="4:7" s="374" customFormat="1" ht="15" customHeight="1">
      <c r="D15" s="375"/>
      <c r="E15" s="377"/>
      <c r="F15" s="377"/>
      <c r="G15" s="377"/>
    </row>
    <row r="16" ht="15" customHeight="1"/>
    <row r="17" spans="1:8" s="379" customFormat="1" ht="30" customHeight="1">
      <c r="A17" s="496" t="s">
        <v>515</v>
      </c>
      <c r="B17" s="496"/>
      <c r="C17" s="496"/>
      <c r="D17" s="496"/>
      <c r="E17" s="496"/>
      <c r="F17" s="496"/>
      <c r="G17" s="496"/>
      <c r="H17" s="496"/>
    </row>
    <row r="18" spans="1:8" s="379" customFormat="1" ht="15.75">
      <c r="A18" s="378"/>
      <c r="B18" s="378"/>
      <c r="C18" s="378"/>
      <c r="D18" s="378"/>
      <c r="E18" s="378"/>
      <c r="F18" s="378"/>
      <c r="G18" s="378"/>
      <c r="H18" s="378"/>
    </row>
    <row r="19" spans="1:8" s="379" customFormat="1" ht="27" customHeight="1">
      <c r="A19" s="497" t="s">
        <v>46</v>
      </c>
      <c r="B19" s="498" t="s">
        <v>497</v>
      </c>
      <c r="C19" s="498" t="s">
        <v>498</v>
      </c>
      <c r="D19" s="498" t="s">
        <v>499</v>
      </c>
      <c r="E19" s="498" t="s">
        <v>3</v>
      </c>
      <c r="F19" s="499" t="s">
        <v>35</v>
      </c>
      <c r="G19" s="500"/>
      <c r="H19" s="501"/>
    </row>
    <row r="20" spans="1:8" s="379" customFormat="1" ht="27" customHeight="1">
      <c r="A20" s="497"/>
      <c r="B20" s="498"/>
      <c r="C20" s="498"/>
      <c r="D20" s="498"/>
      <c r="E20" s="498"/>
      <c r="F20" s="381" t="s">
        <v>411</v>
      </c>
      <c r="G20" s="381" t="s">
        <v>443</v>
      </c>
      <c r="H20" s="381" t="s">
        <v>511</v>
      </c>
    </row>
    <row r="21" spans="1:8" s="379" customFormat="1" ht="15" customHeight="1">
      <c r="A21" s="382" t="s">
        <v>500</v>
      </c>
      <c r="B21" s="383"/>
      <c r="C21" s="383"/>
      <c r="D21" s="383"/>
      <c r="E21" s="383"/>
      <c r="F21" s="384">
        <f>F22+F51</f>
        <v>6034.05379</v>
      </c>
      <c r="G21" s="384">
        <f>G22+G51</f>
        <v>5000</v>
      </c>
      <c r="H21" s="384">
        <f>H22+H51</f>
        <v>5000</v>
      </c>
    </row>
    <row r="22" spans="1:8" s="379" customFormat="1" ht="45" customHeight="1">
      <c r="A22" s="385" t="s">
        <v>339</v>
      </c>
      <c r="B22" s="386" t="s">
        <v>103</v>
      </c>
      <c r="C22" s="386"/>
      <c r="D22" s="387"/>
      <c r="E22" s="387"/>
      <c r="F22" s="388">
        <f>F23+F35</f>
        <v>6034.05379</v>
      </c>
      <c r="G22" s="388">
        <f>G23+G35</f>
        <v>2700</v>
      </c>
      <c r="H22" s="388">
        <f>H23+H35</f>
        <v>0</v>
      </c>
    </row>
    <row r="23" spans="1:8" s="379" customFormat="1" ht="15" customHeight="1">
      <c r="A23" s="419" t="s">
        <v>522</v>
      </c>
      <c r="B23" s="394" t="s">
        <v>545</v>
      </c>
      <c r="C23" s="394"/>
      <c r="D23" s="395"/>
      <c r="E23" s="395"/>
      <c r="F23" s="396">
        <f>F24</f>
        <v>6034.05379</v>
      </c>
      <c r="G23" s="396">
        <f>G24</f>
        <v>0</v>
      </c>
      <c r="H23" s="396">
        <f>H24</f>
        <v>0</v>
      </c>
    </row>
    <row r="24" spans="1:8" s="379" customFormat="1" ht="75" customHeight="1">
      <c r="A24" s="389" t="s">
        <v>546</v>
      </c>
      <c r="B24" s="390" t="s">
        <v>547</v>
      </c>
      <c r="C24" s="390"/>
      <c r="D24" s="391"/>
      <c r="E24" s="391"/>
      <c r="F24" s="392">
        <f>F25+F29</f>
        <v>6034.05379</v>
      </c>
      <c r="G24" s="392">
        <f>G25+G29</f>
        <v>0</v>
      </c>
      <c r="H24" s="392">
        <f>H25+H29</f>
        <v>0</v>
      </c>
    </row>
    <row r="25" spans="1:8" s="379" customFormat="1" ht="30" customHeight="1" hidden="1">
      <c r="A25" s="420" t="s">
        <v>104</v>
      </c>
      <c r="B25" s="421" t="s">
        <v>548</v>
      </c>
      <c r="C25" s="421"/>
      <c r="D25" s="422"/>
      <c r="E25" s="422"/>
      <c r="F25" s="423">
        <f>F27</f>
        <v>0</v>
      </c>
      <c r="G25" s="423">
        <f>G27</f>
        <v>0</v>
      </c>
      <c r="H25" s="423">
        <f>H27</f>
        <v>0</v>
      </c>
    </row>
    <row r="26" spans="1:8" s="379" customFormat="1" ht="30" customHeight="1" hidden="1">
      <c r="A26" s="397" t="s">
        <v>53</v>
      </c>
      <c r="B26" s="380" t="s">
        <v>548</v>
      </c>
      <c r="C26" s="380">
        <v>200</v>
      </c>
      <c r="D26" s="398"/>
      <c r="E26" s="398"/>
      <c r="F26" s="399">
        <f aca="true" t="shared" si="0" ref="F26:H27">F27</f>
        <v>0</v>
      </c>
      <c r="G26" s="399">
        <f t="shared" si="0"/>
        <v>0</v>
      </c>
      <c r="H26" s="399">
        <f t="shared" si="0"/>
        <v>0</v>
      </c>
    </row>
    <row r="27" spans="1:8" s="379" customFormat="1" ht="30" customHeight="1" hidden="1">
      <c r="A27" s="400" t="s">
        <v>54</v>
      </c>
      <c r="B27" s="380" t="s">
        <v>548</v>
      </c>
      <c r="C27" s="380">
        <v>240</v>
      </c>
      <c r="D27" s="398"/>
      <c r="E27" s="398"/>
      <c r="F27" s="399">
        <f t="shared" si="0"/>
        <v>0</v>
      </c>
      <c r="G27" s="399">
        <f t="shared" si="0"/>
        <v>0</v>
      </c>
      <c r="H27" s="399">
        <f t="shared" si="0"/>
        <v>0</v>
      </c>
    </row>
    <row r="28" spans="1:8" s="379" customFormat="1" ht="15" customHeight="1" hidden="1">
      <c r="A28" s="397" t="s">
        <v>105</v>
      </c>
      <c r="B28" s="380" t="s">
        <v>548</v>
      </c>
      <c r="C28" s="380">
        <v>240</v>
      </c>
      <c r="D28" s="398" t="s">
        <v>501</v>
      </c>
      <c r="E28" s="398" t="s">
        <v>502</v>
      </c>
      <c r="F28" s="399">
        <v>0</v>
      </c>
      <c r="G28" s="399">
        <v>0</v>
      </c>
      <c r="H28" s="399">
        <v>0</v>
      </c>
    </row>
    <row r="29" spans="1:8" s="379" customFormat="1" ht="30" customHeight="1">
      <c r="A29" s="420" t="s">
        <v>107</v>
      </c>
      <c r="B29" s="421" t="s">
        <v>549</v>
      </c>
      <c r="C29" s="421"/>
      <c r="D29" s="422"/>
      <c r="E29" s="422"/>
      <c r="F29" s="423">
        <f>F31</f>
        <v>6034.05379</v>
      </c>
      <c r="G29" s="423">
        <f>G31</f>
        <v>0</v>
      </c>
      <c r="H29" s="423">
        <f>H31</f>
        <v>0</v>
      </c>
    </row>
    <row r="30" spans="1:8" s="379" customFormat="1" ht="30" customHeight="1">
      <c r="A30" s="397" t="s">
        <v>53</v>
      </c>
      <c r="B30" s="380" t="s">
        <v>549</v>
      </c>
      <c r="C30" s="380">
        <v>200</v>
      </c>
      <c r="D30" s="398"/>
      <c r="E30" s="398"/>
      <c r="F30" s="399">
        <f aca="true" t="shared" si="1" ref="F30:H31">F31</f>
        <v>6034.05379</v>
      </c>
      <c r="G30" s="399">
        <f t="shared" si="1"/>
        <v>0</v>
      </c>
      <c r="H30" s="399">
        <f t="shared" si="1"/>
        <v>0</v>
      </c>
    </row>
    <row r="31" spans="1:8" s="379" customFormat="1" ht="30" customHeight="1">
      <c r="A31" s="400" t="s">
        <v>54</v>
      </c>
      <c r="B31" s="380" t="s">
        <v>549</v>
      </c>
      <c r="C31" s="380">
        <v>240</v>
      </c>
      <c r="D31" s="398"/>
      <c r="E31" s="398"/>
      <c r="F31" s="399">
        <f t="shared" si="1"/>
        <v>6034.05379</v>
      </c>
      <c r="G31" s="399">
        <f t="shared" si="1"/>
        <v>0</v>
      </c>
      <c r="H31" s="399">
        <f t="shared" si="1"/>
        <v>0</v>
      </c>
    </row>
    <row r="32" spans="1:8" s="379" customFormat="1" ht="15" customHeight="1">
      <c r="A32" s="397" t="s">
        <v>105</v>
      </c>
      <c r="B32" s="380" t="s">
        <v>549</v>
      </c>
      <c r="C32" s="380">
        <v>240</v>
      </c>
      <c r="D32" s="398" t="s">
        <v>501</v>
      </c>
      <c r="E32" s="398" t="s">
        <v>502</v>
      </c>
      <c r="F32" s="401">
        <f>(700+2000+2300)+1034.05379</f>
        <v>6034.05379</v>
      </c>
      <c r="G32" s="399">
        <v>0</v>
      </c>
      <c r="H32" s="399">
        <v>0</v>
      </c>
    </row>
    <row r="33" spans="1:8" s="379" customFormat="1" ht="15" customHeight="1">
      <c r="A33" s="403" t="s">
        <v>503</v>
      </c>
      <c r="B33" s="404"/>
      <c r="C33" s="404"/>
      <c r="D33" s="405"/>
      <c r="E33" s="405"/>
      <c r="F33" s="406">
        <f>F34</f>
        <v>6034.05379</v>
      </c>
      <c r="G33" s="406">
        <f>G34</f>
        <v>0</v>
      </c>
      <c r="H33" s="406">
        <f>H34</f>
        <v>0</v>
      </c>
    </row>
    <row r="34" spans="1:8" s="379" customFormat="1" ht="30" customHeight="1">
      <c r="A34" s="397" t="s">
        <v>682</v>
      </c>
      <c r="B34" s="402"/>
      <c r="C34" s="380"/>
      <c r="D34" s="398"/>
      <c r="E34" s="398"/>
      <c r="F34" s="399">
        <f>(700+2000+2300)+1034.05379</f>
        <v>6034.05379</v>
      </c>
      <c r="G34" s="399">
        <v>0</v>
      </c>
      <c r="H34" s="399">
        <v>0</v>
      </c>
    </row>
    <row r="35" spans="1:8" s="379" customFormat="1" ht="15" customHeight="1">
      <c r="A35" s="393" t="s">
        <v>552</v>
      </c>
      <c r="B35" s="394" t="s">
        <v>551</v>
      </c>
      <c r="C35" s="394"/>
      <c r="D35" s="395"/>
      <c r="E35" s="395"/>
      <c r="F35" s="396">
        <f>F36</f>
        <v>0</v>
      </c>
      <c r="G35" s="396">
        <f>G36</f>
        <v>2700</v>
      </c>
      <c r="H35" s="396">
        <f>H36</f>
        <v>0</v>
      </c>
    </row>
    <row r="36" spans="1:8" s="379" customFormat="1" ht="30" customHeight="1">
      <c r="A36" s="389" t="s">
        <v>554</v>
      </c>
      <c r="B36" s="390" t="s">
        <v>553</v>
      </c>
      <c r="C36" s="390"/>
      <c r="D36" s="391"/>
      <c r="E36" s="391"/>
      <c r="F36" s="392">
        <f>F37+F44</f>
        <v>0</v>
      </c>
      <c r="G36" s="392">
        <f>G37+G44</f>
        <v>2700</v>
      </c>
      <c r="H36" s="392">
        <f>H37+H44</f>
        <v>0</v>
      </c>
    </row>
    <row r="37" spans="1:8" s="379" customFormat="1" ht="30" customHeight="1">
      <c r="A37" s="420" t="s">
        <v>676</v>
      </c>
      <c r="B37" s="421" t="s">
        <v>555</v>
      </c>
      <c r="C37" s="421"/>
      <c r="D37" s="422"/>
      <c r="E37" s="422"/>
      <c r="F37" s="423">
        <f aca="true" t="shared" si="2" ref="F37:H39">F38</f>
        <v>0</v>
      </c>
      <c r="G37" s="423">
        <f t="shared" si="2"/>
        <v>700</v>
      </c>
      <c r="H37" s="423">
        <f t="shared" si="2"/>
        <v>0</v>
      </c>
    </row>
    <row r="38" spans="1:8" s="379" customFormat="1" ht="30" customHeight="1">
      <c r="A38" s="397" t="s">
        <v>53</v>
      </c>
      <c r="B38" s="402" t="s">
        <v>555</v>
      </c>
      <c r="C38" s="402">
        <v>200</v>
      </c>
      <c r="D38" s="398"/>
      <c r="E38" s="398"/>
      <c r="F38" s="399">
        <f t="shared" si="2"/>
        <v>0</v>
      </c>
      <c r="G38" s="399">
        <f t="shared" si="2"/>
        <v>700</v>
      </c>
      <c r="H38" s="399">
        <f t="shared" si="2"/>
        <v>0</v>
      </c>
    </row>
    <row r="39" spans="1:8" s="379" customFormat="1" ht="30" customHeight="1">
      <c r="A39" s="400" t="s">
        <v>54</v>
      </c>
      <c r="B39" s="402" t="s">
        <v>555</v>
      </c>
      <c r="C39" s="380">
        <v>240</v>
      </c>
      <c r="D39" s="398"/>
      <c r="E39" s="398"/>
      <c r="F39" s="399">
        <f t="shared" si="2"/>
        <v>0</v>
      </c>
      <c r="G39" s="399">
        <f t="shared" si="2"/>
        <v>700</v>
      </c>
      <c r="H39" s="399">
        <f t="shared" si="2"/>
        <v>0</v>
      </c>
    </row>
    <row r="40" spans="1:8" s="379" customFormat="1" ht="15" customHeight="1">
      <c r="A40" s="397" t="s">
        <v>105</v>
      </c>
      <c r="B40" s="402" t="s">
        <v>555</v>
      </c>
      <c r="C40" s="380">
        <v>240</v>
      </c>
      <c r="D40" s="398" t="s">
        <v>501</v>
      </c>
      <c r="E40" s="398" t="s">
        <v>502</v>
      </c>
      <c r="F40" s="401">
        <f>700-700</f>
        <v>0</v>
      </c>
      <c r="G40" s="399">
        <f>700</f>
        <v>700</v>
      </c>
      <c r="H40" s="399">
        <v>0</v>
      </c>
    </row>
    <row r="41" spans="1:8" s="379" customFormat="1" ht="15" customHeight="1">
      <c r="A41" s="403" t="s">
        <v>503</v>
      </c>
      <c r="B41" s="404"/>
      <c r="C41" s="404"/>
      <c r="D41" s="405"/>
      <c r="E41" s="405"/>
      <c r="F41" s="406">
        <f>SUM(F42:F43)</f>
        <v>0</v>
      </c>
      <c r="G41" s="406">
        <f>SUM(G42:G43)</f>
        <v>700</v>
      </c>
      <c r="H41" s="406">
        <f>SUM(H42:H43)</f>
        <v>0</v>
      </c>
    </row>
    <row r="42" spans="1:8" s="379" customFormat="1" ht="37.5" customHeight="1" hidden="1">
      <c r="A42" s="397" t="s">
        <v>504</v>
      </c>
      <c r="B42" s="402"/>
      <c r="C42" s="380"/>
      <c r="D42" s="398"/>
      <c r="E42" s="398"/>
      <c r="F42" s="399">
        <f>700-700</f>
        <v>0</v>
      </c>
      <c r="G42" s="399">
        <v>0</v>
      </c>
      <c r="H42" s="399">
        <v>0</v>
      </c>
    </row>
    <row r="43" spans="1:8" s="379" customFormat="1" ht="42" customHeight="1">
      <c r="A43" s="397" t="s">
        <v>505</v>
      </c>
      <c r="B43" s="402"/>
      <c r="C43" s="380"/>
      <c r="D43" s="398"/>
      <c r="E43" s="398"/>
      <c r="F43" s="399">
        <v>0</v>
      </c>
      <c r="G43" s="399">
        <v>700</v>
      </c>
      <c r="H43" s="399">
        <v>0</v>
      </c>
    </row>
    <row r="44" spans="1:8" s="379" customFormat="1" ht="45" customHeight="1">
      <c r="A44" s="420" t="s">
        <v>412</v>
      </c>
      <c r="B44" s="421" t="s">
        <v>556</v>
      </c>
      <c r="C44" s="421"/>
      <c r="D44" s="422"/>
      <c r="E44" s="422"/>
      <c r="F44" s="423">
        <f aca="true" t="shared" si="3" ref="F44:H46">F45</f>
        <v>0</v>
      </c>
      <c r="G44" s="423">
        <f t="shared" si="3"/>
        <v>2000</v>
      </c>
      <c r="H44" s="423">
        <f t="shared" si="3"/>
        <v>0</v>
      </c>
    </row>
    <row r="45" spans="1:8" s="379" customFormat="1" ht="30" customHeight="1">
      <c r="A45" s="397" t="s">
        <v>53</v>
      </c>
      <c r="B45" s="402" t="s">
        <v>556</v>
      </c>
      <c r="C45" s="402">
        <v>200</v>
      </c>
      <c r="D45" s="398"/>
      <c r="E45" s="398"/>
      <c r="F45" s="399">
        <f t="shared" si="3"/>
        <v>0</v>
      </c>
      <c r="G45" s="399">
        <f t="shared" si="3"/>
        <v>2000</v>
      </c>
      <c r="H45" s="399">
        <f t="shared" si="3"/>
        <v>0</v>
      </c>
    </row>
    <row r="46" spans="1:8" s="379" customFormat="1" ht="30" customHeight="1">
      <c r="A46" s="400" t="s">
        <v>54</v>
      </c>
      <c r="B46" s="402" t="s">
        <v>556</v>
      </c>
      <c r="C46" s="380">
        <v>240</v>
      </c>
      <c r="D46" s="398"/>
      <c r="E46" s="398"/>
      <c r="F46" s="399">
        <f t="shared" si="3"/>
        <v>0</v>
      </c>
      <c r="G46" s="399">
        <f t="shared" si="3"/>
        <v>2000</v>
      </c>
      <c r="H46" s="399">
        <f t="shared" si="3"/>
        <v>0</v>
      </c>
    </row>
    <row r="47" spans="1:8" s="379" customFormat="1" ht="15" customHeight="1">
      <c r="A47" s="397" t="s">
        <v>105</v>
      </c>
      <c r="B47" s="402" t="s">
        <v>556</v>
      </c>
      <c r="C47" s="380">
        <v>240</v>
      </c>
      <c r="D47" s="398" t="s">
        <v>501</v>
      </c>
      <c r="E47" s="398" t="s">
        <v>502</v>
      </c>
      <c r="F47" s="401">
        <f>2000-2000</f>
        <v>0</v>
      </c>
      <c r="G47" s="399">
        <v>2000</v>
      </c>
      <c r="H47" s="399">
        <v>0</v>
      </c>
    </row>
    <row r="48" spans="1:8" s="379" customFormat="1" ht="15" customHeight="1">
      <c r="A48" s="403" t="s">
        <v>503</v>
      </c>
      <c r="B48" s="404"/>
      <c r="C48" s="404"/>
      <c r="D48" s="405"/>
      <c r="E48" s="405"/>
      <c r="F48" s="406">
        <f>SUM(F49:F50)</f>
        <v>0</v>
      </c>
      <c r="G48" s="406">
        <f>SUM(G49:G50)</f>
        <v>2000</v>
      </c>
      <c r="H48" s="406">
        <f>SUM(H49:H50)</f>
        <v>0</v>
      </c>
    </row>
    <row r="49" spans="1:8" s="379" customFormat="1" ht="45" customHeight="1" hidden="1">
      <c r="A49" s="397" t="s">
        <v>506</v>
      </c>
      <c r="B49" s="402"/>
      <c r="C49" s="380"/>
      <c r="D49" s="398"/>
      <c r="E49" s="398"/>
      <c r="F49" s="399">
        <f>2000-2000</f>
        <v>0</v>
      </c>
      <c r="G49" s="399">
        <v>0</v>
      </c>
      <c r="H49" s="399">
        <v>0</v>
      </c>
    </row>
    <row r="50" spans="1:8" s="379" customFormat="1" ht="60" customHeight="1">
      <c r="A50" s="397" t="s">
        <v>507</v>
      </c>
      <c r="B50" s="402"/>
      <c r="C50" s="380"/>
      <c r="D50" s="398"/>
      <c r="E50" s="398"/>
      <c r="F50" s="399">
        <v>0</v>
      </c>
      <c r="G50" s="399">
        <v>2000</v>
      </c>
      <c r="H50" s="399">
        <v>0</v>
      </c>
    </row>
    <row r="51" spans="1:8" s="379" customFormat="1" ht="45" customHeight="1">
      <c r="A51" s="385" t="s">
        <v>404</v>
      </c>
      <c r="B51" s="386" t="s">
        <v>352</v>
      </c>
      <c r="C51" s="386"/>
      <c r="D51" s="387"/>
      <c r="E51" s="387"/>
      <c r="F51" s="388">
        <f aca="true" t="shared" si="4" ref="F51:H53">F52</f>
        <v>0</v>
      </c>
      <c r="G51" s="388">
        <f t="shared" si="4"/>
        <v>2300</v>
      </c>
      <c r="H51" s="388">
        <f t="shared" si="4"/>
        <v>5000</v>
      </c>
    </row>
    <row r="52" spans="1:8" s="379" customFormat="1" ht="15" customHeight="1">
      <c r="A52" s="419" t="s">
        <v>522</v>
      </c>
      <c r="B52" s="394" t="s">
        <v>606</v>
      </c>
      <c r="C52" s="394"/>
      <c r="D52" s="395"/>
      <c r="E52" s="395"/>
      <c r="F52" s="396">
        <f t="shared" si="4"/>
        <v>0</v>
      </c>
      <c r="G52" s="396">
        <f t="shared" si="4"/>
        <v>2300</v>
      </c>
      <c r="H52" s="396">
        <f t="shared" si="4"/>
        <v>5000</v>
      </c>
    </row>
    <row r="53" spans="1:8" ht="30" customHeight="1">
      <c r="A53" s="389" t="s">
        <v>608</v>
      </c>
      <c r="B53" s="390" t="s">
        <v>607</v>
      </c>
      <c r="C53" s="390"/>
      <c r="D53" s="391"/>
      <c r="E53" s="391"/>
      <c r="F53" s="392">
        <f t="shared" si="4"/>
        <v>0</v>
      </c>
      <c r="G53" s="392">
        <f t="shared" si="4"/>
        <v>2300</v>
      </c>
      <c r="H53" s="392">
        <f t="shared" si="4"/>
        <v>5000</v>
      </c>
    </row>
    <row r="54" spans="1:8" ht="45" customHeight="1">
      <c r="A54" s="420" t="s">
        <v>108</v>
      </c>
      <c r="B54" s="421" t="s">
        <v>609</v>
      </c>
      <c r="C54" s="421"/>
      <c r="D54" s="422"/>
      <c r="E54" s="422"/>
      <c r="F54" s="423">
        <f>F56</f>
        <v>0</v>
      </c>
      <c r="G54" s="423">
        <f>G56</f>
        <v>2300</v>
      </c>
      <c r="H54" s="423">
        <f>H56</f>
        <v>5000</v>
      </c>
    </row>
    <row r="55" spans="1:8" ht="30" customHeight="1">
      <c r="A55" s="397" t="s">
        <v>53</v>
      </c>
      <c r="B55" s="380" t="s">
        <v>609</v>
      </c>
      <c r="C55" s="380">
        <v>200</v>
      </c>
      <c r="D55" s="398"/>
      <c r="E55" s="398"/>
      <c r="F55" s="399">
        <f aca="true" t="shared" si="5" ref="F55:H56">F56</f>
        <v>0</v>
      </c>
      <c r="G55" s="399">
        <f t="shared" si="5"/>
        <v>2300</v>
      </c>
      <c r="H55" s="399">
        <f t="shared" si="5"/>
        <v>5000</v>
      </c>
    </row>
    <row r="56" spans="1:8" ht="30" customHeight="1">
      <c r="A56" s="400" t="s">
        <v>54</v>
      </c>
      <c r="B56" s="380" t="s">
        <v>609</v>
      </c>
      <c r="C56" s="380">
        <v>240</v>
      </c>
      <c r="D56" s="398"/>
      <c r="E56" s="398"/>
      <c r="F56" s="399">
        <f t="shared" si="5"/>
        <v>0</v>
      </c>
      <c r="G56" s="399">
        <f t="shared" si="5"/>
        <v>2300</v>
      </c>
      <c r="H56" s="399">
        <f t="shared" si="5"/>
        <v>5000</v>
      </c>
    </row>
    <row r="57" spans="1:8" ht="15" customHeight="1">
      <c r="A57" s="397" t="s">
        <v>105</v>
      </c>
      <c r="B57" s="380" t="s">
        <v>609</v>
      </c>
      <c r="C57" s="380">
        <v>240</v>
      </c>
      <c r="D57" s="398" t="s">
        <v>501</v>
      </c>
      <c r="E57" s="398" t="s">
        <v>502</v>
      </c>
      <c r="F57" s="401">
        <f>2300-2300</f>
        <v>0</v>
      </c>
      <c r="G57" s="399">
        <f>4300-2000</f>
        <v>2300</v>
      </c>
      <c r="H57" s="399">
        <v>5000</v>
      </c>
    </row>
    <row r="58" spans="1:8" ht="15" customHeight="1">
      <c r="A58" s="403" t="s">
        <v>503</v>
      </c>
      <c r="B58" s="404"/>
      <c r="C58" s="404"/>
      <c r="D58" s="405"/>
      <c r="E58" s="405"/>
      <c r="F58" s="406">
        <f>SUM(F59:F61)</f>
        <v>0</v>
      </c>
      <c r="G58" s="406">
        <f>SUM(G59:G61)</f>
        <v>2300</v>
      </c>
      <c r="H58" s="406">
        <f>SUM(H59:H61)</f>
        <v>5000</v>
      </c>
    </row>
    <row r="59" spans="1:8" ht="45" customHeight="1">
      <c r="A59" s="397" t="s">
        <v>508</v>
      </c>
      <c r="B59" s="402"/>
      <c r="C59" s="380"/>
      <c r="D59" s="398"/>
      <c r="E59" s="398"/>
      <c r="F59" s="399">
        <v>0</v>
      </c>
      <c r="G59" s="399">
        <v>1000</v>
      </c>
      <c r="H59" s="399">
        <v>0</v>
      </c>
    </row>
    <row r="60" spans="1:8" ht="45" customHeight="1">
      <c r="A60" s="397" t="s">
        <v>509</v>
      </c>
      <c r="B60" s="402"/>
      <c r="C60" s="380"/>
      <c r="D60" s="398"/>
      <c r="E60" s="398"/>
      <c r="F60" s="399">
        <f>2300-2300</f>
        <v>0</v>
      </c>
      <c r="G60" s="399">
        <v>1300</v>
      </c>
      <c r="H60" s="399">
        <v>0</v>
      </c>
    </row>
    <row r="61" spans="1:8" ht="45" customHeight="1">
      <c r="A61" s="424" t="s">
        <v>520</v>
      </c>
      <c r="B61" s="402"/>
      <c r="C61" s="380"/>
      <c r="D61" s="398"/>
      <c r="E61" s="398"/>
      <c r="F61" s="399">
        <v>0</v>
      </c>
      <c r="G61" s="399">
        <v>0</v>
      </c>
      <c r="H61" s="399">
        <v>5000</v>
      </c>
    </row>
  </sheetData>
  <sheetProtection/>
  <mergeCells count="17">
    <mergeCell ref="A10:H10"/>
    <mergeCell ref="A1:H1"/>
    <mergeCell ref="A2:H2"/>
    <mergeCell ref="A3:H3"/>
    <mergeCell ref="A4:H4"/>
    <mergeCell ref="A5:H5"/>
    <mergeCell ref="A9:H9"/>
    <mergeCell ref="A11:H11"/>
    <mergeCell ref="A12:H12"/>
    <mergeCell ref="A13:H13"/>
    <mergeCell ref="A17:H17"/>
    <mergeCell ref="A19:A20"/>
    <mergeCell ref="B19:B20"/>
    <mergeCell ref="C19:C20"/>
    <mergeCell ref="D19:D20"/>
    <mergeCell ref="E19:E20"/>
    <mergeCell ref="F19:H19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2022-04-19T08:52:05Z</cp:lastPrinted>
  <dcterms:created xsi:type="dcterms:W3CDTF">1996-10-08T23:32:33Z</dcterms:created>
  <dcterms:modified xsi:type="dcterms:W3CDTF">2022-04-27T07:21:10Z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