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tabRatio="936" activeTab="0"/>
  </bookViews>
  <sheets>
    <sheet name="Доходы 2022" sheetId="1" r:id="rId1"/>
    <sheet name="Программмы 2022" sheetId="2" r:id="rId2"/>
    <sheet name="Ведомственная 2022" sheetId="3" r:id="rId3"/>
    <sheet name="Источники 2022" sheetId="4" r:id="rId4"/>
  </sheets>
  <definedNames>
    <definedName name="_xlnm.Print_Area" localSheetId="1">'Программмы 2022'!$A$9:$G$524</definedName>
  </definedNames>
  <calcPr fullCalcOnLoad="1"/>
</workbook>
</file>

<file path=xl/comments2.xml><?xml version="1.0" encoding="utf-8"?>
<comments xmlns="http://schemas.openxmlformats.org/spreadsheetml/2006/main">
  <authors>
    <author>Шведова</author>
  </authors>
  <commentList>
    <comment ref="G490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2023 год - 2 436,0 тыс. руб.; 2024 год - 4 391,0 тыс. руб.</t>
        </r>
      </text>
    </comment>
  </commentList>
</comments>
</file>

<file path=xl/sharedStrings.xml><?xml version="1.0" encoding="utf-8"?>
<sst xmlns="http://schemas.openxmlformats.org/spreadsheetml/2006/main" count="4030" uniqueCount="647">
  <si>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</si>
  <si>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</si>
  <si>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</si>
  <si>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</si>
  <si>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</si>
  <si>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</si>
  <si>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</si>
  <si>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</si>
  <si>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</si>
  <si>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</si>
  <si>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</si>
  <si>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</si>
  <si>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</si>
  <si>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</si>
  <si>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</si>
  <si>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</si>
  <si>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</si>
  <si>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</si>
  <si>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</si>
  <si>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</si>
  <si>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</si>
  <si>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</si>
  <si>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</si>
  <si>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</si>
  <si>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</si>
  <si>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</si>
  <si>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</si>
  <si>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</si>
  <si>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</si>
  <si>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</si>
  <si>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</si>
  <si>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</si>
  <si>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</si>
  <si>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</si>
  <si>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</si>
  <si>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</si>
  <si>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</si>
  <si>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</si>
  <si>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</si>
  <si>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</si>
  <si>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 xml:space="preserve">(муниципальным программам Ульяновского городского поселения и непрограммным направлениям 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</si>
  <si>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</si>
  <si>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</si>
  <si>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</si>
  <si>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</si>
  <si>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</si>
  <si>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04 0 00 00000</t>
  </si>
  <si>
    <t>Организация и проведение физкультурных спортивно-массовых мероприятий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</si>
  <si>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</si>
  <si>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</si>
  <si>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</si>
  <si>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</si>
  <si>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</si>
  <si>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</si>
  <si>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</si>
  <si>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</si>
  <si>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</si>
  <si>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</si>
  <si>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</si>
  <si>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</si>
  <si>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</si>
  <si>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</si>
  <si>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</si>
  <si>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</si>
  <si>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</si>
  <si>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</si>
  <si>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</si>
  <si>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Обеспечение мероприятий по переселению граждан из аварийного жилищного фонда</t>
  </si>
  <si>
    <t>07 0 00 00000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</si>
  <si>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</si>
  <si>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</si>
  <si>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</si>
  <si>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</si>
  <si>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</si>
  <si>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</si>
  <si>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</si>
  <si>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</si>
  <si>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</si>
  <si>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</si>
  <si>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</si>
  <si>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</si>
  <si>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</si>
  <si>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</si>
  <si>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</si>
  <si>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</si>
  <si>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</si>
  <si>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</si>
  <si>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</si>
  <si>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0309</t>
  </si>
  <si>
    <t xml:space="preserve">Мероприятия в области пожарной безопасности 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</si>
  <si>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</si>
  <si>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</si>
  <si>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</si>
  <si>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</si>
  <si>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</si>
  <si>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</si>
  <si>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</si>
  <si>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</si>
  <si>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</si>
  <si>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Мероприятия по содержанию автомобильных дорог общего пользования местного значения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</si>
  <si>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</si>
  <si>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</si>
  <si>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</si>
  <si>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</si>
  <si>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12 0 00 00000</t>
  </si>
  <si>
    <t>Благоустройство</t>
  </si>
  <si>
    <t>0503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</si>
  <si>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</si>
  <si>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</si>
  <si>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</si>
  <si>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</si>
  <si>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</si>
  <si>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Мероприятия по строительству и реконструкции 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</si>
  <si>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</si>
  <si>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Мероприятия по повышению надежности и энергетической эффективности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</si>
  <si>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</si>
  <si>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</si>
  <si>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</si>
  <si>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</si>
  <si>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</si>
  <si>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</si>
  <si>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</si>
  <si>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</si>
  <si>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18 0 00 00000</t>
  </si>
  <si>
    <t>Мероприятия по содержанию объектов имущества муниципальной казны и приватизации муниципального имущества</t>
  </si>
  <si>
    <t>Другие общегосударственные вопросы</t>
  </si>
  <si>
    <t>0113</t>
  </si>
  <si>
    <t>18 2 00 00000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</si>
  <si>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</si>
  <si>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</si>
  <si>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</si>
  <si>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</si>
  <si>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</si>
  <si>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</si>
  <si>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</si>
  <si>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</si>
  <si>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</si>
  <si>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</si>
  <si>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20 0 00 00000</t>
  </si>
  <si>
    <t>Организация отдыха и оздоровления детей и подростков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</si>
  <si>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</si>
  <si>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</si>
  <si>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</si>
  <si>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</si>
  <si>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</si>
  <si>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</si>
  <si>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</si>
  <si>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</si>
  <si>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</si>
  <si>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</si>
  <si>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</si>
  <si>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</si>
  <si>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</si>
  <si>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</si>
  <si>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</si>
  <si>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</si>
  <si>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</si>
  <si>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</si>
  <si>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</si>
  <si>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</si>
  <si>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</si>
  <si>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</si>
  <si>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</si>
  <si>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</si>
  <si>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</si>
  <si>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</si>
  <si>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</si>
  <si>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</si>
  <si>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</si>
  <si>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</si>
  <si>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</si>
  <si>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</si>
  <si>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</si>
  <si>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</si>
  <si>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</si>
  <si>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</si>
  <si>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</si>
  <si>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</si>
  <si>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</si>
  <si>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</si>
  <si>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</si>
  <si>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</si>
  <si>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</si>
  <si>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</si>
  <si>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</si>
  <si>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</si>
  <si>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</si>
  <si>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</si>
  <si>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</si>
  <si>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</si>
  <si>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</si>
  <si>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</si>
  <si>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</si>
  <si>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</si>
  <si>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</si>
  <si>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</si>
  <si>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</si>
  <si>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</si>
  <si>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</si>
  <si>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</si>
  <si>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</si>
  <si>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</si>
  <si>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</si>
  <si>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</si>
  <si>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</si>
  <si>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</si>
  <si>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</si>
  <si>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</si>
  <si>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</si>
  <si>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</si>
  <si>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</si>
  <si>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</si>
  <si>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</si>
  <si>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</si>
  <si>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</si>
  <si>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</si>
  <si>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</si>
  <si>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</si>
  <si>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</si>
  <si>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</si>
  <si>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</si>
  <si>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</si>
  <si>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</si>
  <si>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</si>
  <si>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</si>
  <si>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</si>
  <si>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</si>
  <si>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</si>
  <si>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</si>
  <si>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</si>
  <si>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</si>
  <si>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</si>
  <si>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</si>
  <si>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</si>
  <si>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</si>
  <si>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</si>
  <si>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</si>
  <si>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</si>
  <si>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</si>
  <si>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</si>
  <si>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</si>
  <si>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</si>
  <si>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</si>
  <si>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</si>
  <si>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</si>
  <si>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</si>
  <si>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</si>
  <si>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</si>
  <si>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</si>
  <si>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</si>
  <si>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</si>
  <si>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</si>
  <si>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</si>
  <si>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</si>
  <si>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</si>
  <si>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</si>
  <si>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</si>
  <si>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</si>
  <si>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</si>
  <si>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</si>
  <si>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</si>
  <si>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</si>
  <si>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</si>
  <si>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</si>
  <si>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</si>
  <si>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</si>
  <si>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</si>
  <si>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</si>
  <si>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</si>
  <si>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</si>
  <si>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</si>
  <si>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</si>
  <si>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</si>
  <si>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</si>
  <si>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</si>
  <si>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</si>
  <si>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</si>
  <si>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</si>
  <si>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</si>
  <si>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</si>
  <si>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</si>
  <si>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</si>
  <si>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</si>
  <si>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</si>
  <si>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</si>
  <si>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</si>
  <si>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</si>
  <si>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</si>
  <si>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</si>
  <si>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</si>
  <si>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</si>
  <si>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</si>
  <si>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</si>
  <si>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</si>
  <si>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</si>
  <si>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</si>
  <si>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</si>
  <si>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</si>
  <si>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</si>
  <si>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</si>
  <si>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</si>
  <si>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</si>
  <si>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</si>
  <si>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</si>
  <si>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</si>
  <si>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Субвенции бюджетам бюджетной системы Российской Федерации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</si>
  <si>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</si>
  <si>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</si>
  <si>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02 0 00 00000</t>
  </si>
  <si>
    <t>Мероприятия по строительству и реконструкции  объектов  теплоснабжения</t>
  </si>
  <si>
    <t>Мероприятия по строительству и реконструкции объектов теплоснабжения</t>
  </si>
  <si>
    <t>95 9 00 00000</t>
  </si>
  <si>
    <t>Приложение № 2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</si>
  <si>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</si>
  <si>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</si>
  <si>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</si>
  <si>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</si>
  <si>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</si>
  <si>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</si>
  <si>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</si>
  <si>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</si>
  <si>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</si>
  <si>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</si>
  <si>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</si>
  <si>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</si>
  <si>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Доходы от сдачи в аренду имущества, составляющего казну городских поселений (за исключением земельных участков)</t>
  </si>
  <si>
    <t>ВР      вид расхода</t>
  </si>
  <si>
    <t>ЦСР      целевая статья</t>
  </si>
  <si>
    <t>Мероприятия в сфере молодежной политики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</si>
  <si>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</si>
  <si>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</si>
  <si>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</si>
  <si>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</si>
  <si>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</si>
  <si>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</si>
  <si>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</si>
  <si>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</si>
  <si>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</si>
  <si>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</si>
  <si>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</si>
  <si>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</si>
  <si>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</si>
  <si>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</si>
  <si>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27 0 00 00000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</si>
  <si>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</si>
  <si>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</si>
  <si>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</si>
  <si>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</si>
  <si>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</si>
  <si>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</si>
  <si>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</si>
  <si>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</si>
  <si>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</si>
  <si>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</si>
  <si>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</si>
  <si>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Мероприятия, направленные на противодействие терроризму и экстремизму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</si>
  <si>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</si>
  <si>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</si>
  <si>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</si>
  <si>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</si>
  <si>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</si>
  <si>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</si>
  <si>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</si>
  <si>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</si>
  <si>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</si>
  <si>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</si>
  <si>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</si>
  <si>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</si>
  <si>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</si>
  <si>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</si>
  <si>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</si>
  <si>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</si>
  <si>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</si>
  <si>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</si>
  <si>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</si>
  <si>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</si>
  <si>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</si>
  <si>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</si>
  <si>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</si>
  <si>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</si>
  <si>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</si>
  <si>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</si>
  <si>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</si>
  <si>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</si>
  <si>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</si>
  <si>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</si>
  <si>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</si>
  <si>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</si>
  <si>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</si>
  <si>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</si>
  <si>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</si>
  <si>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</si>
  <si>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</si>
  <si>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</si>
  <si>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Реализация программ формирования современной городской среды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</si>
  <si>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</si>
  <si>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</si>
  <si>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</si>
  <si>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</si>
  <si>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</si>
  <si>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</si>
  <si>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</si>
  <si>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</si>
  <si>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</si>
  <si>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</si>
  <si>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</si>
  <si>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</si>
  <si>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</si>
  <si>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</si>
  <si>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</si>
  <si>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</si>
  <si>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</si>
  <si>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</si>
  <si>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</si>
  <si>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</si>
  <si>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</si>
  <si>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</si>
  <si>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Реализация программ формирования современной городской среды (благоустройство дворовых территорий)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</si>
  <si>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</si>
  <si>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</si>
  <si>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</si>
  <si>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</si>
  <si>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</si>
  <si>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</si>
  <si>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</si>
  <si>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</si>
  <si>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</si>
  <si>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99 9 01 06040</t>
  </si>
  <si>
    <t>Мероприятие по увековечению памяти погибших при защите Отечества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</si>
  <si>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</si>
  <si>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Мероприятия по созданию мест (площадок) накопления твердых коммунальных отходов</t>
  </si>
  <si>
    <t>Прочие субсидии бюджетам городских поселений (Субсидии на ликвидацию несанкционированных свалок)</t>
  </si>
  <si>
    <t>Мероприятия по ликвидации несанкционированных свалок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</si>
  <si>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</si>
  <si>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</si>
  <si>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</si>
  <si>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</si>
  <si>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25 0 00 00000</t>
  </si>
  <si>
    <t>15 0 01 10110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</si>
  <si>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</si>
  <si>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</si>
  <si>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</si>
  <si>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Прочие субсидии бюджетам городских поселений (Субсидии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политики")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</si>
  <si>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</si>
  <si>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Обеспечение устойчивого сокращения непригодного для проживания жилого фонда (средства местного бюджета)</t>
  </si>
  <si>
    <t>Приложение № 4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</si>
  <si>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</si>
  <si>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</si>
  <si>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</si>
  <si>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</si>
  <si>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</si>
  <si>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</si>
  <si>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</si>
  <si>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</si>
  <si>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(Капитальный ремонт и ремонт автомобильных дорог общего пользования местного значения, имеющих приоритетный социально значимый характер)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</si>
  <si>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</si>
  <si>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переселение граждан из аварийного жилищного фонда)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</si>
  <si>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(Субсидии на переселение граждан из аварийного жилищного фонда)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</si>
  <si>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</si>
  <si>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</si>
  <si>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Реализация мероприятий, направленных на повышение качества городской среды</t>
  </si>
  <si>
    <t>Прочие межбюджетные трансферты, передаваемые бюджетам городских поселений (Иные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2021 году на цели поощрения муниципальных управленческих команд)</t>
  </si>
  <si>
    <t>Достижение показателей деятельности органов исполнительной власти субъектов Российской Федерации</t>
  </si>
  <si>
    <t>99 9 01 55490</t>
  </si>
  <si>
    <t>Муниципальная программа "Поддержка и развитие социально ориентированных некоммерческих организаций на территории Ульяновского городского поселения Тосненского района Ленинградской области на 2022-2026 годы"</t>
  </si>
  <si>
    <t>32 0 00 00000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</si>
  <si>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</si>
  <si>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>Субсидии некоммерческим организациям (за исключением государственных (муниципальных) учреждений)</t>
  </si>
  <si>
    <t>Мероприятия по обеспечению устойчивого функционирования объектов теплоснабжения</t>
  </si>
  <si>
    <t>Комплекс процессных мероприятий</t>
  </si>
  <si>
    <t>02 4 00 00000</t>
  </si>
  <si>
    <t>02 4 01 00000</t>
  </si>
  <si>
    <t>02 4 01 12320</t>
  </si>
  <si>
    <t>04 4 00 00000</t>
  </si>
  <si>
    <t>Комплекс процессных мероприятий "Развитие физической культуры и спорта"</t>
  </si>
  <si>
    <t>04 4 01 00000</t>
  </si>
  <si>
    <t>04 4 01 13300</t>
  </si>
  <si>
    <t>07 4 00 00000</t>
  </si>
  <si>
    <t>Комплекс процессных мероприятий "Развитие культуры на территории поселения"</t>
  </si>
  <si>
    <t>07 4 04 00000</t>
  </si>
  <si>
    <t>07 4 04 00160</t>
  </si>
  <si>
    <t>07 4 04 S0360</t>
  </si>
  <si>
    <t>08 4 00 00000</t>
  </si>
  <si>
    <t xml:space="preserve"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 </t>
  </si>
  <si>
    <t>08 4 01 00000</t>
  </si>
  <si>
    <t>08 4 01 11570</t>
  </si>
  <si>
    <t xml:space="preserve">Комплекс процессных мероприятий "Обеспечения пожарной безопасности" </t>
  </si>
  <si>
    <t>08 4 02 00000</t>
  </si>
  <si>
    <t>08 4 02 11620</t>
  </si>
  <si>
    <t>Комплекс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</si>
  <si>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08 4 03 00000</t>
  </si>
  <si>
    <t>08 4 03 13290</t>
  </si>
  <si>
    <t>10 4 00 00000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</si>
  <si>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</si>
  <si>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</si>
  <si>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</si>
  <si>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10 4 01 10110</t>
  </si>
  <si>
    <t>10 4 01 10130</t>
  </si>
  <si>
    <t>10 8 00 00000</t>
  </si>
  <si>
    <t>Мероприятия, направленные на достижение целей проектов</t>
  </si>
  <si>
    <t>10 8 01 00000</t>
  </si>
  <si>
    <t>Мероприятия, направленные на достижение цели федерального проекта "Дорожная сеть"</t>
  </si>
  <si>
    <t>10 8 01 S0140</t>
  </si>
  <si>
    <t>10 8 01 S4200</t>
  </si>
  <si>
    <t>12 4 00 00000</t>
  </si>
  <si>
    <t>Комплекс процессных мероприятий "Строительство и поддержание в надлежащем состоянии детских игровых и спортивных площадок"</t>
  </si>
  <si>
    <t>12 4 01 00000</t>
  </si>
  <si>
    <t>12 4 01 13280</t>
  </si>
  <si>
    <t>09 4 00 00000</t>
  </si>
  <si>
    <t>09 4 01 00000</t>
  </si>
  <si>
    <t>09 4 01 13280</t>
  </si>
  <si>
    <t>Комплекс процессных мероприятий "Мероприятия по развитию общественной инфраструктуры муниципального значения"</t>
  </si>
  <si>
    <t>15 4 00 00000</t>
  </si>
  <si>
    <t>Комплекс процессных мероприятий "Поддержка проектов местных инициатив граждан"</t>
  </si>
  <si>
    <t>15 4 01 00000</t>
  </si>
  <si>
    <t>15 4 01 S4660</t>
  </si>
  <si>
    <t>15 4 01 14660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</si>
  <si>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</si>
  <si>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17 4 00 00000</t>
  </si>
  <si>
    <t>Комплекс процессных мероприятий "Землеустройство, землепользование, архитектура и градостроительство"</t>
  </si>
  <si>
    <t>17 4 01 00000</t>
  </si>
  <si>
    <t>17 4 01 10350</t>
  </si>
  <si>
    <t>17 4 01 10400</t>
  </si>
  <si>
    <t>18 4 00 00000</t>
  </si>
  <si>
    <t xml:space="preserve">Комплекс процессных мероприятий "Содержание объектов имущества муниципальной казны и приватизация муниципального имущества" </t>
  </si>
  <si>
    <t>18 4 01 00000</t>
  </si>
  <si>
    <t>18 4 01 10290</t>
  </si>
  <si>
    <t>19 4 00 00000</t>
  </si>
  <si>
    <t>Комплекс процессных мероприятий "Реализация функций в сфере обращения с отходами"</t>
  </si>
  <si>
    <t>19 4 01 00000</t>
  </si>
  <si>
    <t>19 4 01 13280</t>
  </si>
  <si>
    <t>19 4 01 13320</t>
  </si>
  <si>
    <t>Мероприятия, нацеленные на достижение целей проектов</t>
  </si>
  <si>
    <t>19 8 00 00000</t>
  </si>
  <si>
    <t>20 4 00 00000</t>
  </si>
  <si>
    <t>Комплекс процессных мероприятий "Развитие молодежной политики"</t>
  </si>
  <si>
    <t>20 4 01 00000</t>
  </si>
  <si>
    <t>20 4 01 11680</t>
  </si>
  <si>
    <t>20 4 01 12290</t>
  </si>
  <si>
    <t>25 4 00 00000</t>
  </si>
  <si>
    <t>Комплекс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</si>
  <si>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>25 4 01 00000</t>
  </si>
  <si>
    <t>25 4 01 14310</t>
  </si>
  <si>
    <t>25 8 00 00000</t>
  </si>
  <si>
    <t>25 8 01 00000</t>
  </si>
  <si>
    <t>25 8 01 S4310</t>
  </si>
  <si>
    <t>Федеральные проекты, входящие в состав национальных проектов</t>
  </si>
  <si>
    <t>27 1 00 00000</t>
  </si>
  <si>
    <t>27 1 F2 00000</t>
  </si>
  <si>
    <t>27 1 F2 55550</t>
  </si>
  <si>
    <t>27 4 00 00000</t>
  </si>
  <si>
    <t>27 4 02 00000</t>
  </si>
  <si>
    <t>Комплекс процессных мероприятий "Формирование комфортной городской среды"</t>
  </si>
  <si>
    <t>27 4 02 10130</t>
  </si>
  <si>
    <t>27 4 02 13280</t>
  </si>
  <si>
    <t>27 8 00 00000</t>
  </si>
  <si>
    <t>Мероприятия, направленные на достижение цели федерального проекта "Формирование комфортной городской среды"</t>
  </si>
  <si>
    <t>27 8 01 00000</t>
  </si>
  <si>
    <t>27 8 01 S4750</t>
  </si>
  <si>
    <t>27 8 01 S4800</t>
  </si>
  <si>
    <t>32 4 00 00000</t>
  </si>
  <si>
    <t>Комплекс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</si>
  <si>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>32 4 01 00000</t>
  </si>
  <si>
    <t>32 4 01 06470</t>
  </si>
  <si>
    <t>34 0 00 00000</t>
  </si>
  <si>
    <t>34 8 00 00000</t>
  </si>
  <si>
    <t>Мероприятия, направленные на достижение цели федерального проекта "Жилье"</t>
  </si>
  <si>
    <t>34 8 01 00000</t>
  </si>
  <si>
    <t>34 8 01 S0800</t>
  </si>
  <si>
    <t>06 1 F3 00000</t>
  </si>
  <si>
    <t>06 1 F3 67483</t>
  </si>
  <si>
    <t>06 1 F3 67484</t>
  </si>
  <si>
    <t>06 1 F3 6748S</t>
  </si>
  <si>
    <t>06 4 00 00000</t>
  </si>
  <si>
    <t>Комплекс процессных мероприятий "Капитальный ремонт муниципального жилищного фонда"</t>
  </si>
  <si>
    <t>06 4 02 00000</t>
  </si>
  <si>
    <t>06 4 02 96010</t>
  </si>
  <si>
    <t xml:space="preserve">Комплекс процессных мероприятий "Переселение граждан из аварийного жилищного фонда" </t>
  </si>
  <si>
    <t>06 4 03 00000</t>
  </si>
  <si>
    <t>06 4 03 10770</t>
  </si>
  <si>
    <t>06 4 03 14860</t>
  </si>
  <si>
    <t>Комплекс процессных мероприятий "Содержание и ремонт муниципальных жилых помещений"</t>
  </si>
  <si>
    <t>06 4 04 00000</t>
  </si>
  <si>
    <t>06 4 04 13770</t>
  </si>
  <si>
    <t>Комплекс процессных мероприятий "Содержание и ремонт муниципальных нежилых помещений"</t>
  </si>
  <si>
    <t>06 4 05 00000</t>
  </si>
  <si>
    <t>06 4 05 10290</t>
  </si>
  <si>
    <t>22 0 00 00000</t>
  </si>
  <si>
    <t>22 4 00 00000</t>
  </si>
  <si>
    <t>Комплекс процессных мероприятий "Организация теплоснабжения"</t>
  </si>
  <si>
    <t>22 4 01 00000</t>
  </si>
  <si>
    <t>22 4 01 11160</t>
  </si>
  <si>
    <t>Комплекс процессных мероприятий "Организация газоснабжения"</t>
  </si>
  <si>
    <t>22 4 02 00000</t>
  </si>
  <si>
    <t>22 4 02 13200</t>
  </si>
  <si>
    <t>22 4 02 04200</t>
  </si>
  <si>
    <t>Комплекс процессных мероприятий "Организация водоснабжения"</t>
  </si>
  <si>
    <t>22 4 03 00000</t>
  </si>
  <si>
    <t>22 4 03 14250</t>
  </si>
  <si>
    <t>22 4 03 14260</t>
  </si>
  <si>
    <t>22 4 01 13160</t>
  </si>
  <si>
    <t>22 4 04 00000</t>
  </si>
  <si>
    <t>22 4 04 13180</t>
  </si>
  <si>
    <t>22 8 00 00000</t>
  </si>
  <si>
    <t>Комплекс процессных мероприятий  "Реализация энергосберегающих мероприятий"</t>
  </si>
  <si>
    <t>22 8 01 00000</t>
  </si>
  <si>
    <t>Комплекс процессных мероприятий  "Мероприятия,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</si>
  <si>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22 8 01 S0200</t>
  </si>
  <si>
    <t>22 8 01 S0250</t>
  </si>
  <si>
    <t>22 8 01 S0280</t>
  </si>
  <si>
    <t>22 8 01 S4270</t>
  </si>
  <si>
    <t>22 8 01 S4730</t>
  </si>
  <si>
    <t>04 00</t>
  </si>
  <si>
    <t>04 09</t>
  </si>
  <si>
    <t>Комплекс процессных мероприятий "Реализация энергосберегающих мероприятий"</t>
  </si>
  <si>
    <t>22 8 01 S0180</t>
  </si>
  <si>
    <t>09 4 01 S4840</t>
  </si>
  <si>
    <t>19 4 01 S4880</t>
  </si>
  <si>
    <t>Мероприятия, направленные на достижение цели федерального проекта "Благоустройство сельских территорий"</t>
  </si>
  <si>
    <t>Комплекс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</si>
  <si>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Мероприятия по капитальному ремонту и ремонт автомобильных дорог общего пользования местного значения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</si>
  <si>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</si>
  <si>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Капитальное строительство (реконструкция) объектов теплоэнергетики, включая проектно-изыскательские работы</t>
  </si>
  <si>
    <t>99 0 01 00160</t>
  </si>
  <si>
    <t>Приложение № 3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</si>
  <si>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</si>
  <si>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19 8 01 00000</t>
  </si>
  <si>
    <t>19 8 01 S4790</t>
  </si>
  <si>
    <t>Утверждено на год, тыс. руб.</t>
  </si>
  <si>
    <t>Исполнено за год, тыс. руб.</t>
  </si>
  <si>
    <t>ОТЧЕТ</t>
  </si>
  <si>
    <t xml:space="preserve"> об исполнении бюджета Ульяновского городского поселения </t>
  </si>
  <si>
    <t xml:space="preserve"> по доходам по кодам классификации доходов бюджета за 2022 год</t>
  </si>
  <si>
    <t xml:space="preserve"> об исполнении бюджета Ульяновского городского поселения</t>
  </si>
  <si>
    <t xml:space="preserve"> по расходам по разделам и подразделам, по целевым статьям</t>
  </si>
  <si>
    <t>деятельности), группам и подгруппам видов расходов классификации расходов бюджета за 2022 год</t>
  </si>
  <si>
    <t xml:space="preserve">об исполнении бюджета Ульяновского городского поселения </t>
  </si>
  <si>
    <t>по расходам по ведомственной структуре расходов бюджета за 2022 год</t>
  </si>
  <si>
    <t xml:space="preserve"> по источникам финансирования дефицита бюджета  по кодам классификации</t>
  </si>
  <si>
    <t>источников финансирования дефицитов бюджета за 2022 год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</si>
  <si>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</si>
  <si>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</si>
  <si>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</si>
  <si>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</si>
  <si>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2 19 00000 13 0000 150</t>
  </si>
  <si>
    <t>2 19 60010 13 0000 150</t>
  </si>
  <si>
    <t>от 02.08.2023 № 144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</si>
</sst>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  <numFmt numFmtId="200" formatCode="#,##0.00000\ _₽;\-#,##0.00000\ _₽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55" applyFont="1" applyAlignment="1">
      <alignment horizontal="center" vertic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11" fillId="0" borderId="0" xfId="55" applyFont="1">
      <alignment/>
      <protection/>
    </xf>
    <xf numFmtId="0" fontId="2" fillId="0" borderId="0" xfId="55" applyFont="1">
      <alignment/>
      <protection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8" fillId="24" borderId="10" xfId="55" applyFont="1" applyFill="1" applyBorder="1" applyAlignment="1">
      <alignment horizontal="center" vertical="center"/>
      <protection/>
    </xf>
    <xf numFmtId="0" fontId="8" fillId="24" borderId="10" xfId="55" applyFont="1" applyFill="1" applyBorder="1" applyAlignment="1">
      <alignment horizontal="center" vertical="center" wrapText="1"/>
      <protection/>
    </xf>
    <xf numFmtId="3" fontId="8" fillId="24" borderId="10" xfId="67" applyNumberFormat="1" applyFont="1" applyFill="1" applyBorder="1" applyAlignment="1">
      <alignment horizontal="center" vertical="center"/>
    </xf>
    <xf numFmtId="49" fontId="3" fillId="7" borderId="10" xfId="55" applyNumberFormat="1" applyFont="1" applyFill="1" applyBorder="1" applyAlignment="1">
      <alignment horizontal="right" vertical="top"/>
      <protection/>
    </xf>
    <xf numFmtId="49" fontId="3" fillId="7" borderId="10" xfId="55" applyNumberFormat="1" applyFont="1" applyFill="1" applyBorder="1" applyAlignment="1">
      <alignment horizontal="center" wrapText="1"/>
      <protection/>
    </xf>
    <xf numFmtId="0" fontId="8" fillId="25" borderId="10" xfId="55" applyFont="1" applyFill="1" applyBorder="1" applyAlignment="1">
      <alignment horizontal="center" vertical="center" wrapText="1"/>
      <protection/>
    </xf>
    <xf numFmtId="0" fontId="3" fillId="7" borderId="10" xfId="55" applyFont="1" applyFill="1" applyBorder="1" applyAlignment="1">
      <alignment wrapText="1"/>
      <protection/>
    </xf>
    <xf numFmtId="49" fontId="6" fillId="4" borderId="10" xfId="55" applyNumberFormat="1" applyFont="1" applyFill="1" applyBorder="1" applyAlignment="1">
      <alignment vertical="top"/>
      <protection/>
    </xf>
    <xf numFmtId="49" fontId="3" fillId="4" borderId="10" xfId="55" applyNumberFormat="1" applyFont="1" applyFill="1" applyBorder="1" applyAlignment="1">
      <alignment horizontal="center"/>
      <protection/>
    </xf>
    <xf numFmtId="0" fontId="3" fillId="4" borderId="10" xfId="55" applyFont="1" applyFill="1" applyBorder="1" applyAlignment="1">
      <alignment horizontal="center"/>
      <protection/>
    </xf>
    <xf numFmtId="0" fontId="13" fillId="20" borderId="10" xfId="55" applyFont="1" applyFill="1" applyBorder="1">
      <alignment/>
      <protection/>
    </xf>
    <xf numFmtId="49" fontId="14" fillId="2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 applyAlignment="1">
      <alignment horizontal="center" wrapText="1"/>
      <protection/>
    </xf>
    <xf numFmtId="0" fontId="15" fillId="0" borderId="10" xfId="55" applyFont="1" applyBorder="1">
      <alignment/>
      <protection/>
    </xf>
    <xf numFmtId="49" fontId="10" fillId="0" borderId="10" xfId="55" applyNumberFormat="1" applyFont="1" applyFill="1" applyBorder="1" applyAlignment="1">
      <alignment horizontal="center" wrapText="1"/>
      <protection/>
    </xf>
    <xf numFmtId="0" fontId="10" fillId="0" borderId="10" xfId="55" applyFont="1" applyFill="1" applyBorder="1" applyAlignment="1">
      <alignment horizontal="center" wrapText="1"/>
      <protection/>
    </xf>
    <xf numFmtId="0" fontId="2" fillId="0" borderId="10" xfId="55" applyFont="1" applyBorder="1">
      <alignment/>
      <protection/>
    </xf>
    <xf numFmtId="0" fontId="8" fillId="0" borderId="10" xfId="55" applyFont="1" applyFill="1" applyBorder="1" applyAlignment="1">
      <alignment wrapText="1"/>
      <protection/>
    </xf>
    <xf numFmtId="49" fontId="8" fillId="0" borderId="10" xfId="55" applyNumberFormat="1" applyFont="1" applyFill="1" applyBorder="1" applyAlignment="1">
      <alignment horizontal="center" wrapText="1"/>
      <protection/>
    </xf>
    <xf numFmtId="0" fontId="8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 wrapText="1"/>
      <protection/>
    </xf>
    <xf numFmtId="49" fontId="2" fillId="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>
      <alignment/>
      <protection/>
    </xf>
    <xf numFmtId="49" fontId="15" fillId="0" borderId="10" xfId="55" applyNumberFormat="1" applyFont="1" applyFill="1" applyBorder="1" applyAlignment="1">
      <alignment horizontal="center" wrapText="1"/>
      <protection/>
    </xf>
    <xf numFmtId="49" fontId="13" fillId="20" borderId="10" xfId="55" applyNumberFormat="1" applyFont="1" applyFill="1" applyBorder="1" applyAlignment="1">
      <alignment horizontal="center" wrapText="1"/>
      <protection/>
    </xf>
    <xf numFmtId="0" fontId="14" fillId="0" borderId="10" xfId="55" applyFont="1" applyFill="1" applyBorder="1">
      <alignment/>
      <protection/>
    </xf>
    <xf numFmtId="0" fontId="7" fillId="0" borderId="10" xfId="55" applyFont="1" applyBorder="1">
      <alignment/>
      <protection/>
    </xf>
    <xf numFmtId="0" fontId="15" fillId="0" borderId="10" xfId="55" applyFont="1" applyFill="1" applyBorder="1" applyAlignment="1">
      <alignment horizontal="center" wrapText="1"/>
      <protection/>
    </xf>
    <xf numFmtId="49" fontId="12" fillId="4" borderId="10" xfId="55" applyNumberFormat="1" applyFont="1" applyFill="1" applyBorder="1" applyAlignment="1">
      <alignment horizontal="center" wrapText="1"/>
      <protection/>
    </xf>
    <xf numFmtId="0" fontId="13" fillId="0" borderId="10" xfId="55" applyFont="1" applyFill="1" applyBorder="1">
      <alignment/>
      <protection/>
    </xf>
    <xf numFmtId="0" fontId="13" fillId="0" borderId="10" xfId="55" applyFont="1" applyBorder="1">
      <alignment/>
      <protection/>
    </xf>
    <xf numFmtId="0" fontId="13" fillId="21" borderId="10" xfId="55" applyFont="1" applyFill="1" applyBorder="1">
      <alignment/>
      <protection/>
    </xf>
    <xf numFmtId="49" fontId="14" fillId="21" borderId="10" xfId="55" applyNumberFormat="1" applyFont="1" applyFill="1" applyBorder="1" applyAlignment="1">
      <alignment horizontal="center" wrapText="1"/>
      <protection/>
    </xf>
    <xf numFmtId="0" fontId="14" fillId="21" borderId="10" xfId="55" applyFont="1" applyFill="1" applyBorder="1" applyAlignment="1">
      <alignment horizontal="center" wrapText="1"/>
      <protection/>
    </xf>
    <xf numFmtId="0" fontId="10" fillId="0" borderId="10" xfId="55" applyFont="1" applyBorder="1">
      <alignment/>
      <protection/>
    </xf>
    <xf numFmtId="0" fontId="12" fillId="4" borderId="10" xfId="55" applyFont="1" applyFill="1" applyBorder="1" applyAlignment="1">
      <alignment horizontal="center" wrapText="1"/>
      <protection/>
    </xf>
    <xf numFmtId="49" fontId="6" fillId="0" borderId="10" xfId="55" applyNumberFormat="1" applyFont="1" applyFill="1" applyBorder="1" applyAlignment="1">
      <alignment vertical="top"/>
      <protection/>
    </xf>
    <xf numFmtId="0" fontId="13" fillId="0" borderId="10" xfId="55" applyFont="1" applyFill="1" applyBorder="1" applyAlignment="1">
      <alignment horizontal="center" wrapText="1"/>
      <protection/>
    </xf>
    <xf numFmtId="49" fontId="14" fillId="0" borderId="10" xfId="55" applyNumberFormat="1" applyFont="1" applyFill="1" applyBorder="1" applyAlignment="1">
      <alignment horizontal="center" wrapText="1"/>
      <protection/>
    </xf>
    <xf numFmtId="49" fontId="10" fillId="20" borderId="10" xfId="55" applyNumberFormat="1" applyFont="1" applyFill="1" applyBorder="1" applyAlignment="1">
      <alignment horizontal="center" wrapText="1"/>
      <protection/>
    </xf>
    <xf numFmtId="3" fontId="8" fillId="24" borderId="10" xfId="67" applyNumberFormat="1" applyFont="1" applyFill="1" applyBorder="1" applyAlignment="1">
      <alignment horizontal="center" vertical="center" wrapText="1"/>
    </xf>
    <xf numFmtId="183" fontId="3" fillId="7" borderId="10" xfId="67" applyNumberFormat="1" applyFont="1" applyFill="1" applyBorder="1" applyAlignment="1">
      <alignment horizontal="justify"/>
    </xf>
    <xf numFmtId="183" fontId="3" fillId="4" borderId="10" xfId="67" applyNumberFormat="1" applyFont="1" applyFill="1" applyBorder="1" applyAlignment="1">
      <alignment horizontal="justify"/>
    </xf>
    <xf numFmtId="183" fontId="14" fillId="20" borderId="10" xfId="67" applyNumberFormat="1" applyFont="1" applyFill="1" applyBorder="1" applyAlignment="1">
      <alignment horizontal="justify" wrapText="1"/>
    </xf>
    <xf numFmtId="183" fontId="10" fillId="0" borderId="10" xfId="67" applyNumberFormat="1" applyFont="1" applyFill="1" applyBorder="1" applyAlignment="1">
      <alignment horizontal="justify" wrapText="1"/>
    </xf>
    <xf numFmtId="183" fontId="8" fillId="0" borderId="10" xfId="67" applyNumberFormat="1" applyFont="1" applyFill="1" applyBorder="1" applyAlignment="1">
      <alignment horizontal="justify" wrapText="1"/>
    </xf>
    <xf numFmtId="183" fontId="2" fillId="0" borderId="10" xfId="67" applyNumberFormat="1" applyFont="1" applyFill="1" applyBorder="1" applyAlignment="1">
      <alignment horizontal="justify" wrapText="1"/>
    </xf>
    <xf numFmtId="183" fontId="12" fillId="7" borderId="10" xfId="67" applyNumberFormat="1" applyFont="1" applyFill="1" applyBorder="1" applyAlignment="1">
      <alignment horizontal="justify" wrapText="1"/>
    </xf>
    <xf numFmtId="184" fontId="2" fillId="0" borderId="0" xfId="55" applyNumberFormat="1" applyFont="1">
      <alignment/>
      <protection/>
    </xf>
    <xf numFmtId="185" fontId="2" fillId="0" borderId="0" xfId="55" applyNumberFormat="1" applyFont="1">
      <alignment/>
      <protection/>
    </xf>
    <xf numFmtId="183" fontId="12" fillId="4" borderId="10" xfId="67" applyNumberFormat="1" applyFont="1" applyFill="1" applyBorder="1" applyAlignment="1">
      <alignment horizontal="justify" wrapText="1"/>
    </xf>
    <xf numFmtId="183" fontId="13" fillId="21" borderId="10" xfId="67" applyNumberFormat="1" applyFont="1" applyFill="1" applyBorder="1" applyAlignment="1">
      <alignment horizontal="justify" wrapText="1"/>
    </xf>
    <xf numFmtId="49" fontId="8" fillId="0" borderId="0" xfId="55" applyNumberFormat="1" applyFont="1">
      <alignment/>
      <protection/>
    </xf>
    <xf numFmtId="49" fontId="2" fillId="0" borderId="0" xfId="55" applyNumberFormat="1" applyFont="1">
      <alignment/>
      <protection/>
    </xf>
    <xf numFmtId="186" fontId="2" fillId="0" borderId="0" xfId="55" applyNumberFormat="1" applyFont="1" applyAlignment="1">
      <alignment horizontal="right"/>
      <protection/>
    </xf>
    <xf numFmtId="186" fontId="9" fillId="0" borderId="0" xfId="55" applyNumberFormat="1" applyFont="1" applyAlignment="1">
      <alignment horizontal="right"/>
      <protection/>
    </xf>
    <xf numFmtId="183" fontId="10" fillId="20" borderId="10" xfId="67" applyNumberFormat="1" applyFont="1" applyFill="1" applyBorder="1" applyAlignment="1">
      <alignment horizontal="justify" wrapText="1"/>
    </xf>
    <xf numFmtId="185" fontId="9" fillId="0" borderId="0" xfId="55" applyNumberFormat="1" applyFont="1">
      <alignment/>
      <protection/>
    </xf>
    <xf numFmtId="0" fontId="10" fillId="0" borderId="0" xfId="55" applyFont="1" applyFill="1" applyBorder="1" applyAlignment="1">
      <alignment wrapText="1"/>
      <protection/>
    </xf>
    <xf numFmtId="0" fontId="8" fillId="0" borderId="0" xfId="55" applyFont="1" applyFill="1" applyBorder="1" applyAlignment="1">
      <alignment wrapText="1"/>
      <protection/>
    </xf>
    <xf numFmtId="49" fontId="2" fillId="0" borderId="0" xfId="55" applyNumberFormat="1" applyFont="1" applyFill="1">
      <alignment/>
      <protection/>
    </xf>
    <xf numFmtId="49" fontId="8" fillId="0" borderId="0" xfId="55" applyNumberFormat="1" applyFont="1" applyFill="1" applyBorder="1" applyAlignment="1">
      <alignment wrapText="1"/>
      <protection/>
    </xf>
    <xf numFmtId="183" fontId="16" fillId="25" borderId="10" xfId="67" applyNumberFormat="1" applyFont="1" applyFill="1" applyBorder="1" applyAlignment="1">
      <alignment horizontal="justify"/>
    </xf>
    <xf numFmtId="180" fontId="11" fillId="0" borderId="0" xfId="55" applyNumberFormat="1" applyFont="1">
      <alignment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Fill="1" applyAlignment="1">
      <alignment wrapText="1"/>
      <protection/>
    </xf>
    <xf numFmtId="0" fontId="7" fillId="0" borderId="0" xfId="55" applyFont="1" applyAlignment="1">
      <alignment wrapText="1"/>
      <protection/>
    </xf>
    <xf numFmtId="0" fontId="8" fillId="0" borderId="0" xfId="55" applyFont="1" applyAlignment="1">
      <alignment wrapText="1"/>
      <protection/>
    </xf>
    <xf numFmtId="0" fontId="9" fillId="0" borderId="0" xfId="55" applyFont="1" applyAlignment="1">
      <alignment wrapText="1"/>
      <protection/>
    </xf>
    <xf numFmtId="0" fontId="10" fillId="0" borderId="0" xfId="55" applyFont="1" applyAlignment="1">
      <alignment wrapText="1"/>
      <protection/>
    </xf>
    <xf numFmtId="0" fontId="11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49" fontId="2" fillId="14" borderId="10" xfId="55" applyNumberFormat="1" applyFont="1" applyFill="1" applyBorder="1" applyAlignment="1">
      <alignment horizontal="center" vertical="center" wrapText="1"/>
      <protection/>
    </xf>
    <xf numFmtId="183" fontId="9" fillId="14" borderId="10" xfId="55" applyNumberFormat="1" applyFont="1" applyFill="1" applyBorder="1" applyAlignment="1">
      <alignment wrapText="1"/>
      <protection/>
    </xf>
    <xf numFmtId="0" fontId="15" fillId="18" borderId="10" xfId="55" applyFont="1" applyFill="1" applyBorder="1" applyAlignment="1">
      <alignment vertical="top" wrapText="1"/>
      <protection/>
    </xf>
    <xf numFmtId="49" fontId="10" fillId="18" borderId="10" xfId="55" applyNumberFormat="1" applyFont="1" applyFill="1" applyBorder="1" applyAlignment="1">
      <alignment horizontal="center" wrapText="1"/>
      <protection/>
    </xf>
    <xf numFmtId="0" fontId="10" fillId="18" borderId="10" xfId="55" applyFont="1" applyFill="1" applyBorder="1" applyAlignment="1">
      <alignment horizontal="center" wrapText="1"/>
      <protection/>
    </xf>
    <xf numFmtId="183" fontId="10" fillId="18" borderId="10" xfId="67" applyNumberFormat="1" applyFont="1" applyFill="1" applyBorder="1" applyAlignment="1">
      <alignment horizontal="right" wrapText="1"/>
    </xf>
    <xf numFmtId="0" fontId="15" fillId="22" borderId="10" xfId="55" applyFont="1" applyFill="1" applyBorder="1" applyAlignment="1">
      <alignment vertical="top" wrapText="1"/>
      <protection/>
    </xf>
    <xf numFmtId="49" fontId="8" fillId="22" borderId="10" xfId="55" applyNumberFormat="1" applyFont="1" applyFill="1" applyBorder="1" applyAlignment="1">
      <alignment horizontal="center" wrapText="1"/>
      <protection/>
    </xf>
    <xf numFmtId="0" fontId="10" fillId="22" borderId="10" xfId="55" applyFont="1" applyFill="1" applyBorder="1" applyAlignment="1">
      <alignment horizontal="center" wrapText="1"/>
      <protection/>
    </xf>
    <xf numFmtId="183" fontId="8" fillId="22" borderId="10" xfId="67" applyNumberFormat="1" applyFont="1" applyFill="1" applyBorder="1" applyAlignment="1">
      <alignment horizontal="right" wrapText="1"/>
    </xf>
    <xf numFmtId="183" fontId="8" fillId="0" borderId="10" xfId="67" applyNumberFormat="1" applyFont="1" applyFill="1" applyBorder="1" applyAlignment="1">
      <alignment horizontal="right" wrapText="1"/>
    </xf>
    <xf numFmtId="183" fontId="2" fillId="0" borderId="10" xfId="67" applyNumberFormat="1" applyFont="1" applyFill="1" applyBorder="1" applyAlignment="1">
      <alignment horizontal="right" wrapText="1"/>
    </xf>
    <xf numFmtId="0" fontId="2" fillId="3" borderId="10" xfId="55" applyFont="1" applyFill="1" applyBorder="1" applyAlignment="1">
      <alignment wrapText="1"/>
      <protection/>
    </xf>
    <xf numFmtId="49" fontId="8" fillId="3" borderId="10" xfId="55" applyNumberFormat="1" applyFont="1" applyFill="1" applyBorder="1" applyAlignment="1">
      <alignment horizontal="center" wrapText="1"/>
      <protection/>
    </xf>
    <xf numFmtId="0" fontId="8" fillId="3" borderId="10" xfId="55" applyFont="1" applyFill="1" applyBorder="1" applyAlignment="1">
      <alignment horizontal="center" wrapText="1"/>
      <protection/>
    </xf>
    <xf numFmtId="183" fontId="8" fillId="3" borderId="10" xfId="67" applyNumberFormat="1" applyFont="1" applyFill="1" applyBorder="1" applyAlignment="1">
      <alignment horizontal="right" wrapText="1"/>
    </xf>
    <xf numFmtId="0" fontId="2" fillId="22" borderId="10" xfId="55" applyFont="1" applyFill="1" applyBorder="1" applyAlignment="1">
      <alignment wrapText="1"/>
      <protection/>
    </xf>
    <xf numFmtId="0" fontId="8" fillId="22" borderId="10" xfId="55" applyFont="1" applyFill="1" applyBorder="1" applyAlignment="1">
      <alignment horizontal="center" wrapText="1"/>
      <protection/>
    </xf>
    <xf numFmtId="49" fontId="8" fillId="18" borderId="10" xfId="55" applyNumberFormat="1" applyFont="1" applyFill="1" applyBorder="1" applyAlignment="1">
      <alignment horizontal="center" wrapText="1"/>
      <protection/>
    </xf>
    <xf numFmtId="49" fontId="17" fillId="18" borderId="10" xfId="55" applyNumberFormat="1" applyFont="1" applyFill="1" applyBorder="1" applyAlignment="1">
      <alignment horizontal="center" wrapText="1"/>
      <protection/>
    </xf>
    <xf numFmtId="183" fontId="2" fillId="3" borderId="10" xfId="67" applyNumberFormat="1" applyFont="1" applyFill="1" applyBorder="1" applyAlignment="1">
      <alignment horizontal="right" wrapText="1"/>
    </xf>
    <xf numFmtId="183" fontId="2" fillId="22" borderId="10" xfId="67" applyNumberFormat="1" applyFont="1" applyFill="1" applyBorder="1" applyAlignment="1">
      <alignment horizontal="right" wrapText="1"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vertical="top" wrapText="1"/>
      <protection/>
    </xf>
    <xf numFmtId="49" fontId="17" fillId="0" borderId="10" xfId="55" applyNumberFormat="1" applyFont="1" applyFill="1" applyBorder="1" applyAlignment="1">
      <alignment horizontal="center" wrapText="1"/>
      <protection/>
    </xf>
    <xf numFmtId="0" fontId="8" fillId="18" borderId="10" xfId="55" applyFont="1" applyFill="1" applyBorder="1" applyAlignment="1">
      <alignment horizontal="center" wrapText="1"/>
      <protection/>
    </xf>
    <xf numFmtId="0" fontId="17" fillId="0" borderId="10" xfId="55" applyFont="1" applyFill="1" applyBorder="1" applyAlignment="1">
      <alignment wrapText="1"/>
      <protection/>
    </xf>
    <xf numFmtId="49" fontId="5" fillId="0" borderId="10" xfId="55" applyNumberFormat="1" applyFont="1" applyFill="1" applyBorder="1" applyAlignment="1">
      <alignment vertical="top" wrapText="1"/>
      <protection/>
    </xf>
    <xf numFmtId="49" fontId="5" fillId="3" borderId="10" xfId="55" applyNumberFormat="1" applyFont="1" applyFill="1" applyBorder="1" applyAlignment="1">
      <alignment vertical="top" wrapText="1"/>
      <protection/>
    </xf>
    <xf numFmtId="49" fontId="5" fillId="22" borderId="10" xfId="55" applyNumberFormat="1" applyFont="1" applyFill="1" applyBorder="1" applyAlignment="1">
      <alignment vertical="top" wrapText="1"/>
      <protection/>
    </xf>
    <xf numFmtId="49" fontId="15" fillId="18" borderId="10" xfId="55" applyNumberFormat="1" applyFont="1" applyFill="1" applyBorder="1" applyAlignment="1">
      <alignment horizontal="center" wrapText="1"/>
      <protection/>
    </xf>
    <xf numFmtId="49" fontId="2" fillId="3" borderId="10" xfId="55" applyNumberFormat="1" applyFont="1" applyFill="1" applyBorder="1" applyAlignment="1">
      <alignment horizontal="center" wrapText="1"/>
      <protection/>
    </xf>
    <xf numFmtId="49" fontId="2" fillId="22" borderId="10" xfId="55" applyNumberFormat="1" applyFont="1" applyFill="1" applyBorder="1" applyAlignment="1">
      <alignment horizontal="center" wrapText="1"/>
      <protection/>
    </xf>
    <xf numFmtId="0" fontId="7" fillId="14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wrapText="1"/>
      <protection/>
    </xf>
    <xf numFmtId="0" fontId="4" fillId="22" borderId="10" xfId="55" applyFont="1" applyFill="1" applyBorder="1" applyAlignment="1">
      <alignment wrapText="1"/>
      <protection/>
    </xf>
    <xf numFmtId="49" fontId="2" fillId="18" borderId="10" xfId="55" applyNumberFormat="1" applyFont="1" applyFill="1" applyBorder="1" applyAlignment="1">
      <alignment horizontal="center" wrapText="1"/>
      <protection/>
    </xf>
    <xf numFmtId="0" fontId="15" fillId="0" borderId="10" xfId="55" applyFont="1" applyFill="1" applyBorder="1" applyAlignment="1">
      <alignment vertical="top" wrapText="1"/>
      <protection/>
    </xf>
    <xf numFmtId="183" fontId="10" fillId="0" borderId="10" xfId="67" applyNumberFormat="1" applyFont="1" applyFill="1" applyBorder="1" applyAlignment="1">
      <alignment horizontal="right" wrapText="1"/>
    </xf>
    <xf numFmtId="0" fontId="16" fillId="26" borderId="11" xfId="55" applyFont="1" applyFill="1" applyBorder="1" applyAlignment="1">
      <alignment horizontal="center" wrapText="1"/>
      <protection/>
    </xf>
    <xf numFmtId="183" fontId="16" fillId="26" borderId="10" xfId="67" applyNumberFormat="1" applyFont="1" applyFill="1" applyBorder="1" applyAlignment="1">
      <alignment horizontal="right" wrapText="1"/>
    </xf>
    <xf numFmtId="49" fontId="8" fillId="27" borderId="10" xfId="55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5" applyFont="1" applyFill="1" applyBorder="1" applyAlignment="1">
      <alignment wrapText="1"/>
      <protection/>
    </xf>
    <xf numFmtId="49" fontId="8" fillId="28" borderId="10" xfId="55" applyNumberFormat="1" applyFont="1" applyFill="1" applyBorder="1" applyAlignment="1">
      <alignment horizontal="center" wrapText="1"/>
      <protection/>
    </xf>
    <xf numFmtId="183" fontId="2" fillId="28" borderId="10" xfId="67" applyNumberFormat="1" applyFont="1" applyFill="1" applyBorder="1" applyAlignment="1">
      <alignment horizontal="right" wrapText="1"/>
    </xf>
    <xf numFmtId="0" fontId="2" fillId="29" borderId="10" xfId="55" applyFont="1" applyFill="1" applyBorder="1" applyAlignment="1">
      <alignment wrapText="1"/>
      <protection/>
    </xf>
    <xf numFmtId="0" fontId="8" fillId="29" borderId="10" xfId="55" applyFont="1" applyFill="1" applyBorder="1" applyAlignment="1">
      <alignment horizontal="center" wrapText="1"/>
      <protection/>
    </xf>
    <xf numFmtId="49" fontId="8" fillId="29" borderId="10" xfId="55" applyNumberFormat="1" applyFont="1" applyFill="1" applyBorder="1" applyAlignment="1">
      <alignment horizontal="center" wrapText="1"/>
      <protection/>
    </xf>
    <xf numFmtId="183" fontId="2" fillId="29" borderId="10" xfId="67" applyNumberFormat="1" applyFont="1" applyFill="1" applyBorder="1" applyAlignment="1">
      <alignment horizontal="right" wrapText="1"/>
    </xf>
    <xf numFmtId="0" fontId="2" fillId="28" borderId="10" xfId="55" applyFont="1" applyFill="1" applyBorder="1" applyAlignment="1">
      <alignment wrapText="1"/>
      <protection/>
    </xf>
    <xf numFmtId="0" fontId="8" fillId="28" borderId="10" xfId="55" applyFont="1" applyFill="1" applyBorder="1" applyAlignment="1">
      <alignment horizontal="center" wrapText="1"/>
      <protection/>
    </xf>
    <xf numFmtId="0" fontId="13" fillId="27" borderId="10" xfId="55" applyFont="1" applyFill="1" applyBorder="1">
      <alignment/>
      <protection/>
    </xf>
    <xf numFmtId="0" fontId="14" fillId="27" borderId="10" xfId="55" applyFont="1" applyFill="1" applyBorder="1" applyAlignment="1">
      <alignment horizontal="center" wrapText="1"/>
      <protection/>
    </xf>
    <xf numFmtId="0" fontId="8" fillId="27" borderId="10" xfId="55" applyFont="1" applyFill="1" applyBorder="1" applyAlignment="1">
      <alignment horizontal="center" wrapText="1"/>
      <protection/>
    </xf>
    <xf numFmtId="183" fontId="8" fillId="27" borderId="10" xfId="67" applyNumberFormat="1" applyFont="1" applyFill="1" applyBorder="1" applyAlignment="1">
      <alignment horizontal="justify" wrapText="1"/>
    </xf>
    <xf numFmtId="0" fontId="14" fillId="27" borderId="10" xfId="55" applyFont="1" applyFill="1" applyBorder="1">
      <alignment/>
      <protection/>
    </xf>
    <xf numFmtId="49" fontId="8" fillId="30" borderId="10" xfId="55" applyNumberFormat="1" applyFont="1" applyFill="1" applyBorder="1" applyAlignment="1">
      <alignment horizontal="center" wrapText="1"/>
      <protection/>
    </xf>
    <xf numFmtId="183" fontId="15" fillId="30" borderId="10" xfId="67" applyNumberFormat="1" applyFont="1" applyFill="1" applyBorder="1" applyAlignment="1">
      <alignment horizontal="right" wrapText="1"/>
    </xf>
    <xf numFmtId="0" fontId="10" fillId="30" borderId="10" xfId="55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center"/>
    </xf>
    <xf numFmtId="182" fontId="2" fillId="27" borderId="10" xfId="64" applyNumberFormat="1" applyFont="1" applyFill="1" applyBorder="1" applyAlignment="1">
      <alignment horizontal="center" vertical="center"/>
    </xf>
    <xf numFmtId="182" fontId="2" fillId="0" borderId="10" xfId="64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4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4" applyNumberFormat="1" applyFont="1" applyFill="1" applyBorder="1" applyAlignment="1">
      <alignment horizontal="center" vertical="center"/>
    </xf>
    <xf numFmtId="49" fontId="2" fillId="0" borderId="10" xfId="56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4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4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4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4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4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4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5" applyFont="1" applyFill="1" applyBorder="1">
      <alignment/>
      <protection/>
    </xf>
    <xf numFmtId="49" fontId="10" fillId="35" borderId="10" xfId="55" applyNumberFormat="1" applyFont="1" applyFill="1" applyBorder="1" applyAlignment="1">
      <alignment horizontal="center" wrapText="1"/>
      <protection/>
    </xf>
    <xf numFmtId="0" fontId="10" fillId="35" borderId="10" xfId="55" applyFont="1" applyFill="1" applyBorder="1" applyAlignment="1">
      <alignment horizontal="center" wrapText="1"/>
      <protection/>
    </xf>
    <xf numFmtId="183" fontId="10" fillId="35" borderId="10" xfId="67" applyNumberFormat="1" applyFont="1" applyFill="1" applyBorder="1" applyAlignment="1">
      <alignment horizontal="justify" wrapText="1"/>
    </xf>
    <xf numFmtId="0" fontId="13" fillId="36" borderId="10" xfId="55" applyFont="1" applyFill="1" applyBorder="1">
      <alignment/>
      <protection/>
    </xf>
    <xf numFmtId="0" fontId="14" fillId="36" borderId="10" xfId="55" applyFont="1" applyFill="1" applyBorder="1" applyAlignment="1">
      <alignment horizontal="center" wrapText="1"/>
      <protection/>
    </xf>
    <xf numFmtId="0" fontId="10" fillId="36" borderId="10" xfId="55" applyFont="1" applyFill="1" applyBorder="1" applyAlignment="1">
      <alignment horizontal="center" wrapText="1"/>
      <protection/>
    </xf>
    <xf numFmtId="183" fontId="10" fillId="36" borderId="10" xfId="67" applyNumberFormat="1" applyFont="1" applyFill="1" applyBorder="1" applyAlignment="1">
      <alignment horizontal="justify" wrapText="1"/>
    </xf>
    <xf numFmtId="0" fontId="13" fillId="35" borderId="10" xfId="55" applyFont="1" applyFill="1" applyBorder="1">
      <alignment/>
      <protection/>
    </xf>
    <xf numFmtId="0" fontId="2" fillId="35" borderId="10" xfId="55" applyFont="1" applyFill="1" applyBorder="1">
      <alignment/>
      <protection/>
    </xf>
    <xf numFmtId="49" fontId="15" fillId="35" borderId="10" xfId="55" applyNumberFormat="1" applyFont="1" applyFill="1" applyBorder="1" applyAlignment="1">
      <alignment horizontal="center" wrapText="1"/>
      <protection/>
    </xf>
    <xf numFmtId="0" fontId="14" fillId="36" borderId="10" xfId="55" applyFont="1" applyFill="1" applyBorder="1">
      <alignment/>
      <protection/>
    </xf>
    <xf numFmtId="49" fontId="15" fillId="36" borderId="10" xfId="55" applyNumberFormat="1" applyFont="1" applyFill="1" applyBorder="1" applyAlignment="1">
      <alignment horizontal="center" wrapText="1"/>
      <protection/>
    </xf>
    <xf numFmtId="49" fontId="10" fillId="36" borderId="10" xfId="55" applyNumberFormat="1" applyFont="1" applyFill="1" applyBorder="1" applyAlignment="1">
      <alignment horizontal="center" wrapText="1"/>
      <protection/>
    </xf>
    <xf numFmtId="0" fontId="14" fillId="35" borderId="10" xfId="55" applyFont="1" applyFill="1" applyBorder="1">
      <alignment/>
      <protection/>
    </xf>
    <xf numFmtId="0" fontId="10" fillId="36" borderId="10" xfId="55" applyFont="1" applyFill="1" applyBorder="1">
      <alignment/>
      <protection/>
    </xf>
    <xf numFmtId="0" fontId="10" fillId="35" borderId="10" xfId="55" applyFont="1" applyFill="1" applyBorder="1">
      <alignment/>
      <protection/>
    </xf>
    <xf numFmtId="49" fontId="2" fillId="35" borderId="10" xfId="55" applyNumberFormat="1" applyFont="1" applyFill="1" applyBorder="1" applyAlignment="1">
      <alignment horizontal="center" wrapText="1"/>
      <protection/>
    </xf>
    <xf numFmtId="49" fontId="6" fillId="36" borderId="10" xfId="55" applyNumberFormat="1" applyFont="1" applyFill="1" applyBorder="1" applyAlignment="1">
      <alignment vertical="top"/>
      <protection/>
    </xf>
    <xf numFmtId="0" fontId="2" fillId="36" borderId="10" xfId="55" applyFont="1" applyFill="1" applyBorder="1">
      <alignment/>
      <protection/>
    </xf>
    <xf numFmtId="0" fontId="15" fillId="35" borderId="10" xfId="55" applyFont="1" applyFill="1" applyBorder="1" applyAlignment="1">
      <alignment horizontal="center" wrapText="1"/>
      <protection/>
    </xf>
    <xf numFmtId="0" fontId="8" fillId="36" borderId="10" xfId="55" applyFont="1" applyFill="1" applyBorder="1" applyAlignment="1">
      <alignment horizontal="center" wrapText="1"/>
      <protection/>
    </xf>
    <xf numFmtId="183" fontId="15" fillId="36" borderId="10" xfId="67" applyNumberFormat="1" applyFont="1" applyFill="1" applyBorder="1" applyAlignment="1">
      <alignment horizontal="justify" wrapText="1"/>
    </xf>
    <xf numFmtId="49" fontId="14" fillId="36" borderId="10" xfId="55" applyNumberFormat="1" applyFont="1" applyFill="1" applyBorder="1" applyAlignment="1">
      <alignment horizontal="center" wrapText="1"/>
      <protection/>
    </xf>
    <xf numFmtId="0" fontId="13" fillId="35" borderId="10" xfId="55" applyFont="1" applyFill="1" applyBorder="1" applyAlignment="1">
      <alignment horizontal="center" wrapText="1"/>
      <protection/>
    </xf>
    <xf numFmtId="49" fontId="13" fillId="35" borderId="10" xfId="55" applyNumberFormat="1" applyFont="1" applyFill="1" applyBorder="1" applyAlignment="1">
      <alignment horizontal="center" wrapText="1"/>
      <protection/>
    </xf>
    <xf numFmtId="49" fontId="14" fillId="35" borderId="10" xfId="55" applyNumberFormat="1" applyFont="1" applyFill="1" applyBorder="1" applyAlignment="1">
      <alignment horizontal="center" wrapText="1"/>
      <protection/>
    </xf>
    <xf numFmtId="183" fontId="14" fillId="35" borderId="10" xfId="67" applyNumberFormat="1" applyFont="1" applyFill="1" applyBorder="1" applyAlignment="1">
      <alignment horizontal="justify" wrapText="1"/>
    </xf>
    <xf numFmtId="0" fontId="15" fillId="36" borderId="10" xfId="55" applyFont="1" applyFill="1" applyBorder="1">
      <alignment/>
      <protection/>
    </xf>
    <xf numFmtId="183" fontId="2" fillId="36" borderId="10" xfId="67" applyNumberFormat="1" applyFont="1" applyFill="1" applyBorder="1" applyAlignment="1">
      <alignment horizontal="justify" wrapText="1"/>
    </xf>
    <xf numFmtId="0" fontId="7" fillId="35" borderId="10" xfId="55" applyFont="1" applyFill="1" applyBorder="1">
      <alignment/>
      <protection/>
    </xf>
    <xf numFmtId="49" fontId="10" fillId="36" borderId="10" xfId="55" applyNumberFormat="1" applyFont="1" applyFill="1" applyBorder="1" applyAlignment="1">
      <alignment horizontal="center"/>
      <protection/>
    </xf>
    <xf numFmtId="49" fontId="8" fillId="35" borderId="10" xfId="55" applyNumberFormat="1" applyFont="1" applyFill="1" applyBorder="1" applyAlignment="1">
      <alignment horizontal="center" wrapText="1"/>
      <protection/>
    </xf>
    <xf numFmtId="0" fontId="13" fillId="37" borderId="10" xfId="55" applyFont="1" applyFill="1" applyBorder="1">
      <alignment/>
      <protection/>
    </xf>
    <xf numFmtId="0" fontId="14" fillId="37" borderId="10" xfId="55" applyFont="1" applyFill="1" applyBorder="1" applyAlignment="1">
      <alignment horizontal="center" wrapText="1"/>
      <protection/>
    </xf>
    <xf numFmtId="0" fontId="8" fillId="37" borderId="10" xfId="55" applyFont="1" applyFill="1" applyBorder="1" applyAlignment="1">
      <alignment horizontal="center" wrapText="1"/>
      <protection/>
    </xf>
    <xf numFmtId="183" fontId="8" fillId="37" borderId="10" xfId="67" applyNumberFormat="1" applyFont="1" applyFill="1" applyBorder="1" applyAlignment="1">
      <alignment horizontal="justify" wrapText="1"/>
    </xf>
    <xf numFmtId="0" fontId="14" fillId="37" borderId="10" xfId="55" applyFont="1" applyFill="1" applyBorder="1">
      <alignment/>
      <protection/>
    </xf>
    <xf numFmtId="49" fontId="8" fillId="37" borderId="10" xfId="55" applyNumberFormat="1" applyFont="1" applyFill="1" applyBorder="1" applyAlignment="1">
      <alignment horizontal="center" wrapText="1"/>
      <protection/>
    </xf>
    <xf numFmtId="49" fontId="2" fillId="37" borderId="10" xfId="55" applyNumberFormat="1" applyFont="1" applyFill="1" applyBorder="1" applyAlignment="1">
      <alignment horizontal="center" wrapText="1"/>
      <protection/>
    </xf>
    <xf numFmtId="0" fontId="10" fillId="37" borderId="10" xfId="55" applyFont="1" applyFill="1" applyBorder="1" applyAlignment="1">
      <alignment horizontal="center" wrapText="1"/>
      <protection/>
    </xf>
    <xf numFmtId="49" fontId="10" fillId="37" borderId="10" xfId="55" applyNumberFormat="1" applyFont="1" applyFill="1" applyBorder="1" applyAlignment="1">
      <alignment horizontal="center" wrapText="1"/>
      <protection/>
    </xf>
    <xf numFmtId="0" fontId="2" fillId="37" borderId="10" xfId="55" applyFont="1" applyFill="1" applyBorder="1">
      <alignment/>
      <protection/>
    </xf>
    <xf numFmtId="183" fontId="2" fillId="37" borderId="10" xfId="67" applyNumberFormat="1" applyFont="1" applyFill="1" applyBorder="1" applyAlignment="1">
      <alignment horizontal="justify" wrapText="1"/>
    </xf>
    <xf numFmtId="0" fontId="10" fillId="37" borderId="10" xfId="55" applyFont="1" applyFill="1" applyBorder="1">
      <alignment/>
      <protection/>
    </xf>
    <xf numFmtId="49" fontId="6" fillId="37" borderId="10" xfId="55" applyNumberFormat="1" applyFont="1" applyFill="1" applyBorder="1" applyAlignment="1">
      <alignment vertical="top"/>
      <protection/>
    </xf>
    <xf numFmtId="0" fontId="15" fillId="37" borderId="10" xfId="55" applyFont="1" applyFill="1" applyBorder="1">
      <alignment/>
      <protection/>
    </xf>
    <xf numFmtId="0" fontId="14" fillId="29" borderId="10" xfId="55" applyFont="1" applyFill="1" applyBorder="1">
      <alignment/>
      <protection/>
    </xf>
    <xf numFmtId="49" fontId="2" fillId="29" borderId="10" xfId="55" applyNumberFormat="1" applyFont="1" applyFill="1" applyBorder="1" applyAlignment="1">
      <alignment horizontal="center" wrapText="1"/>
      <protection/>
    </xf>
    <xf numFmtId="0" fontId="10" fillId="29" borderId="10" xfId="55" applyFont="1" applyFill="1" applyBorder="1" applyAlignment="1">
      <alignment horizontal="center" wrapText="1"/>
      <protection/>
    </xf>
    <xf numFmtId="183" fontId="8" fillId="29" borderId="10" xfId="67" applyNumberFormat="1" applyFont="1" applyFill="1" applyBorder="1" applyAlignment="1">
      <alignment horizontal="justify" wrapText="1"/>
    </xf>
    <xf numFmtId="0" fontId="13" fillId="29" borderId="10" xfId="55" applyFont="1" applyFill="1" applyBorder="1">
      <alignment/>
      <protection/>
    </xf>
    <xf numFmtId="49" fontId="10" fillId="29" borderId="10" xfId="55" applyNumberFormat="1" applyFont="1" applyFill="1" applyBorder="1" applyAlignment="1">
      <alignment horizontal="center" wrapText="1"/>
      <protection/>
    </xf>
    <xf numFmtId="0" fontId="2" fillId="29" borderId="10" xfId="55" applyFont="1" applyFill="1" applyBorder="1">
      <alignment/>
      <protection/>
    </xf>
    <xf numFmtId="183" fontId="2" fillId="29" borderId="10" xfId="67" applyNumberFormat="1" applyFont="1" applyFill="1" applyBorder="1" applyAlignment="1">
      <alignment horizontal="justify" wrapText="1"/>
    </xf>
    <xf numFmtId="49" fontId="6" fillId="29" borderId="10" xfId="55" applyNumberFormat="1" applyFont="1" applyFill="1" applyBorder="1" applyAlignment="1">
      <alignment vertical="top"/>
      <protection/>
    </xf>
    <xf numFmtId="0" fontId="2" fillId="38" borderId="10" xfId="55" applyFont="1" applyFill="1" applyBorder="1">
      <alignment/>
      <protection/>
    </xf>
    <xf numFmtId="0" fontId="8" fillId="38" borderId="10" xfId="55" applyFont="1" applyFill="1" applyBorder="1" applyAlignment="1">
      <alignment wrapText="1"/>
      <protection/>
    </xf>
    <xf numFmtId="49" fontId="8" fillId="38" borderId="10" xfId="55" applyNumberFormat="1" applyFont="1" applyFill="1" applyBorder="1" applyAlignment="1">
      <alignment horizontal="center" wrapText="1"/>
      <protection/>
    </xf>
    <xf numFmtId="0" fontId="8" fillId="38" borderId="10" xfId="55" applyFont="1" applyFill="1" applyBorder="1" applyAlignment="1">
      <alignment horizontal="center" wrapText="1"/>
      <protection/>
    </xf>
    <xf numFmtId="183" fontId="8" fillId="38" borderId="10" xfId="67" applyNumberFormat="1" applyFont="1" applyFill="1" applyBorder="1" applyAlignment="1">
      <alignment horizontal="justify" wrapText="1"/>
    </xf>
    <xf numFmtId="0" fontId="13" fillId="38" borderId="10" xfId="55" applyFont="1" applyFill="1" applyBorder="1">
      <alignment/>
      <protection/>
    </xf>
    <xf numFmtId="0" fontId="14" fillId="38" borderId="10" xfId="55" applyFont="1" applyFill="1" applyBorder="1" applyAlignment="1">
      <alignment horizontal="center" wrapText="1"/>
      <protection/>
    </xf>
    <xf numFmtId="0" fontId="2" fillId="38" borderId="10" xfId="55" applyFont="1" applyFill="1" applyBorder="1" applyAlignment="1">
      <alignment wrapText="1"/>
      <protection/>
    </xf>
    <xf numFmtId="183" fontId="2" fillId="38" borderId="10" xfId="67" applyNumberFormat="1" applyFont="1" applyFill="1" applyBorder="1" applyAlignment="1">
      <alignment horizontal="justify" wrapText="1"/>
    </xf>
    <xf numFmtId="0" fontId="2" fillId="38" borderId="10" xfId="55" applyFont="1" applyFill="1" applyBorder="1" applyAlignment="1">
      <alignment horizontal="center" wrapText="1"/>
      <protection/>
    </xf>
    <xf numFmtId="0" fontId="14" fillId="38" borderId="10" xfId="55" applyFont="1" applyFill="1" applyBorder="1">
      <alignment/>
      <protection/>
    </xf>
    <xf numFmtId="49" fontId="2" fillId="38" borderId="10" xfId="55" applyNumberFormat="1" applyFont="1" applyFill="1" applyBorder="1" applyAlignment="1">
      <alignment horizontal="center" wrapText="1"/>
      <protection/>
    </xf>
    <xf numFmtId="49" fontId="2" fillId="38" borderId="10" xfId="55" applyNumberFormat="1" applyFont="1" applyFill="1" applyBorder="1" applyAlignment="1">
      <alignment horizontal="center" vertical="center" wrapText="1"/>
      <protection/>
    </xf>
    <xf numFmtId="0" fontId="8" fillId="39" borderId="10" xfId="55" applyFont="1" applyFill="1" applyBorder="1" applyAlignment="1">
      <alignment horizontal="center" vertical="center" wrapText="1"/>
      <protection/>
    </xf>
    <xf numFmtId="49" fontId="6" fillId="38" borderId="10" xfId="55" applyNumberFormat="1" applyFont="1" applyFill="1" applyBorder="1" applyAlignment="1">
      <alignment vertical="top"/>
      <protection/>
    </xf>
    <xf numFmtId="0" fontId="10" fillId="38" borderId="10" xfId="55" applyFont="1" applyFill="1" applyBorder="1" applyAlignment="1">
      <alignment horizontal="center" wrapText="1"/>
      <protection/>
    </xf>
    <xf numFmtId="0" fontId="13" fillId="38" borderId="10" xfId="55" applyFont="1" applyFill="1" applyBorder="1" applyAlignment="1">
      <alignment horizontal="center" wrapText="1"/>
      <protection/>
    </xf>
    <xf numFmtId="49" fontId="14" fillId="38" borderId="10" xfId="55" applyNumberFormat="1" applyFont="1" applyFill="1" applyBorder="1" applyAlignment="1">
      <alignment horizontal="center" wrapText="1"/>
      <protection/>
    </xf>
    <xf numFmtId="0" fontId="7" fillId="38" borderId="10" xfId="55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5" applyNumberFormat="1" applyFont="1" applyFill="1" applyBorder="1" applyAlignment="1">
      <alignment horizontal="center" vertical="center" wrapText="1"/>
      <protection/>
    </xf>
    <xf numFmtId="0" fontId="10" fillId="40" borderId="10" xfId="55" applyFont="1" applyFill="1" applyBorder="1" applyAlignment="1">
      <alignment horizontal="center" vertical="center" wrapText="1"/>
      <protection/>
    </xf>
    <xf numFmtId="0" fontId="14" fillId="29" borderId="10" xfId="55" applyFont="1" applyFill="1" applyBorder="1" applyAlignment="1">
      <alignment horizontal="center" wrapText="1"/>
      <protection/>
    </xf>
    <xf numFmtId="0" fontId="15" fillId="28" borderId="10" xfId="55" applyFont="1" applyFill="1" applyBorder="1" applyAlignment="1">
      <alignment vertical="top" wrapText="1"/>
      <protection/>
    </xf>
    <xf numFmtId="182" fontId="8" fillId="0" borderId="10" xfId="67" applyNumberFormat="1" applyFont="1" applyFill="1" applyBorder="1" applyAlignment="1">
      <alignment horizontal="right" wrapText="1"/>
    </xf>
    <xf numFmtId="182" fontId="8" fillId="38" borderId="10" xfId="67" applyNumberFormat="1" applyFont="1" applyFill="1" applyBorder="1" applyAlignment="1">
      <alignment horizontal="right" wrapText="1"/>
    </xf>
    <xf numFmtId="0" fontId="10" fillId="18" borderId="10" xfId="55" applyFont="1" applyFill="1" applyBorder="1" applyAlignment="1">
      <alignment horizontal="left" vertical="center" wrapText="1"/>
      <protection/>
    </xf>
    <xf numFmtId="0" fontId="8" fillId="22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2" fillId="22" borderId="10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49" fontId="2" fillId="0" borderId="10" xfId="55" applyNumberFormat="1" applyFont="1" applyFill="1" applyBorder="1" applyAlignment="1">
      <alignment vertical="center" wrapText="1"/>
      <protection/>
    </xf>
    <xf numFmtId="0" fontId="2" fillId="3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5" applyFont="1" applyFill="1" applyBorder="1" applyAlignment="1">
      <alignment vertical="center" wrapText="1"/>
      <protection/>
    </xf>
    <xf numFmtId="0" fontId="8" fillId="22" borderId="10" xfId="5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vertical="center" wrapText="1"/>
    </xf>
    <xf numFmtId="0" fontId="8" fillId="3" borderId="10" xfId="55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5" applyFont="1" applyFill="1" applyBorder="1" applyAlignment="1">
      <alignment horizontal="left" vertical="center" wrapText="1"/>
      <protection/>
    </xf>
    <xf numFmtId="0" fontId="8" fillId="28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5" applyFont="1" applyFill="1" applyBorder="1" applyAlignment="1">
      <alignment vertical="center" wrapText="1"/>
      <protection/>
    </xf>
    <xf numFmtId="0" fontId="8" fillId="28" borderId="10" xfId="55" applyFont="1" applyFill="1" applyBorder="1" applyAlignment="1">
      <alignment vertical="center" wrapText="1"/>
      <protection/>
    </xf>
    <xf numFmtId="0" fontId="15" fillId="1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vertical="center" wrapText="1"/>
      <protection/>
    </xf>
    <xf numFmtId="183" fontId="8" fillId="38" borderId="10" xfId="67" applyNumberFormat="1" applyFont="1" applyFill="1" applyBorder="1" applyAlignment="1">
      <alignment horizontal="right" wrapText="1"/>
    </xf>
    <xf numFmtId="183" fontId="2" fillId="38" borderId="10" xfId="67" applyNumberFormat="1" applyFont="1" applyFill="1" applyBorder="1" applyAlignment="1">
      <alignment horizontal="right" wrapText="1"/>
    </xf>
    <xf numFmtId="49" fontId="2" fillId="38" borderId="10" xfId="55" applyNumberFormat="1" applyFont="1" applyFill="1" applyBorder="1" applyAlignment="1">
      <alignment vertical="center" wrapText="1"/>
      <protection/>
    </xf>
    <xf numFmtId="0" fontId="2" fillId="3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5" applyNumberFormat="1" applyFont="1" applyFill="1" applyBorder="1" applyAlignment="1">
      <alignment vertical="top" wrapText="1"/>
      <protection/>
    </xf>
    <xf numFmtId="0" fontId="8" fillId="38" borderId="10" xfId="55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5" applyFont="1" applyFill="1" applyBorder="1" applyAlignment="1">
      <alignment vertical="top" wrapText="1"/>
      <protection/>
    </xf>
    <xf numFmtId="49" fontId="17" fillId="38" borderId="10" xfId="55" applyNumberFormat="1" applyFont="1" applyFill="1" applyBorder="1" applyAlignment="1">
      <alignment horizontal="center" wrapText="1"/>
      <protection/>
    </xf>
    <xf numFmtId="0" fontId="3" fillId="7" borderId="12" xfId="55" applyFont="1" applyFill="1" applyBorder="1" applyAlignment="1">
      <alignment vertical="center" wrapText="1"/>
      <protection/>
    </xf>
    <xf numFmtId="0" fontId="3" fillId="7" borderId="10" xfId="55" applyFont="1" applyFill="1" applyBorder="1" applyAlignment="1">
      <alignment vertical="center" wrapText="1"/>
      <protection/>
    </xf>
    <xf numFmtId="0" fontId="12" fillId="4" borderId="10" xfId="55" applyFont="1" applyFill="1" applyBorder="1" applyAlignment="1">
      <alignment vertical="center" wrapText="1"/>
      <protection/>
    </xf>
    <xf numFmtId="0" fontId="14" fillId="20" borderId="10" xfId="55" applyFont="1" applyFill="1" applyBorder="1" applyAlignment="1">
      <alignment vertical="center" wrapText="1"/>
      <protection/>
    </xf>
    <xf numFmtId="0" fontId="10" fillId="35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15" fillId="35" borderId="10" xfId="55" applyFont="1" applyFill="1" applyBorder="1" applyAlignment="1">
      <alignment vertical="center" wrapText="1"/>
      <protection/>
    </xf>
    <xf numFmtId="0" fontId="8" fillId="29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horizontal="left" vertical="center" wrapText="1"/>
      <protection/>
    </xf>
    <xf numFmtId="0" fontId="12" fillId="4" borderId="10" xfId="55" applyFont="1" applyFill="1" applyBorder="1" applyAlignment="1">
      <alignment horizontal="left" vertical="center" wrapText="1"/>
      <protection/>
    </xf>
    <xf numFmtId="0" fontId="14" fillId="21" borderId="10" xfId="55" applyFont="1" applyFill="1" applyBorder="1" applyAlignment="1">
      <alignment vertical="center" wrapText="1"/>
      <protection/>
    </xf>
    <xf numFmtId="0" fontId="2" fillId="37" borderId="10" xfId="55" applyFont="1" applyFill="1" applyBorder="1" applyAlignment="1">
      <alignment vertical="center" wrapText="1"/>
      <protection/>
    </xf>
    <xf numFmtId="49" fontId="15" fillId="36" borderId="10" xfId="55" applyNumberFormat="1" applyFont="1" applyFill="1" applyBorder="1" applyAlignment="1">
      <alignment vertical="center" wrapText="1"/>
      <protection/>
    </xf>
    <xf numFmtId="0" fontId="2" fillId="29" borderId="10" xfId="55" applyFont="1" applyFill="1" applyBorder="1" applyAlignment="1">
      <alignment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10" fillId="20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horizontal="left" vertical="center" wrapText="1"/>
      <protection/>
    </xf>
    <xf numFmtId="0" fontId="4" fillId="42" borderId="10" xfId="55" applyFont="1" applyFill="1" applyBorder="1" applyAlignment="1">
      <alignment wrapText="1"/>
      <protection/>
    </xf>
    <xf numFmtId="0" fontId="8" fillId="42" borderId="10" xfId="55" applyFont="1" applyFill="1" applyBorder="1" applyAlignment="1">
      <alignment vertical="center" wrapText="1"/>
      <protection/>
    </xf>
    <xf numFmtId="49" fontId="8" fillId="42" borderId="10" xfId="55" applyNumberFormat="1" applyFont="1" applyFill="1" applyBorder="1" applyAlignment="1">
      <alignment horizontal="center" wrapText="1"/>
      <protection/>
    </xf>
    <xf numFmtId="0" fontId="8" fillId="42" borderId="10" xfId="55" applyFont="1" applyFill="1" applyBorder="1" applyAlignment="1">
      <alignment horizontal="center" wrapText="1"/>
      <protection/>
    </xf>
    <xf numFmtId="183" fontId="2" fillId="42" borderId="10" xfId="67" applyNumberFormat="1" applyFont="1" applyFill="1" applyBorder="1" applyAlignment="1">
      <alignment horizontal="right" wrapText="1"/>
    </xf>
    <xf numFmtId="49" fontId="2" fillId="28" borderId="10" xfId="55" applyNumberFormat="1" applyFont="1" applyFill="1" applyBorder="1" applyAlignment="1">
      <alignment horizontal="center" wrapText="1"/>
      <protection/>
    </xf>
    <xf numFmtId="183" fontId="8" fillId="28" borderId="10" xfId="67" applyNumberFormat="1" applyFont="1" applyFill="1" applyBorder="1" applyAlignment="1">
      <alignment horizontal="right" wrapText="1"/>
    </xf>
    <xf numFmtId="0" fontId="2" fillId="27" borderId="10" xfId="55" applyFont="1" applyFill="1" applyBorder="1">
      <alignment/>
      <protection/>
    </xf>
    <xf numFmtId="0" fontId="8" fillId="27" borderId="10" xfId="55" applyFont="1" applyFill="1" applyBorder="1" applyAlignment="1">
      <alignment vertical="center" wrapText="1"/>
      <protection/>
    </xf>
    <xf numFmtId="0" fontId="13" fillId="27" borderId="10" xfId="55" applyFont="1" applyFill="1" applyBorder="1" applyAlignment="1">
      <alignment horizontal="center" wrapText="1"/>
      <protection/>
    </xf>
    <xf numFmtId="0" fontId="17" fillId="38" borderId="10" xfId="55" applyFont="1" applyFill="1" applyBorder="1" applyAlignment="1">
      <alignment wrapText="1"/>
      <protection/>
    </xf>
    <xf numFmtId="0" fontId="13" fillId="7" borderId="10" xfId="55" applyFont="1" applyFill="1" applyBorder="1" applyAlignment="1">
      <alignment vertical="center" wrapText="1"/>
      <protection/>
    </xf>
    <xf numFmtId="0" fontId="2" fillId="43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vertical="center" wrapText="1"/>
    </xf>
    <xf numFmtId="183" fontId="2" fillId="43" borderId="10" xfId="64" applyNumberFormat="1" applyFont="1" applyFill="1" applyBorder="1" applyAlignment="1">
      <alignment horizontal="center" vertical="center"/>
    </xf>
    <xf numFmtId="183" fontId="2" fillId="0" borderId="10" xfId="67" applyNumberFormat="1" applyFont="1" applyFill="1" applyBorder="1" applyAlignment="1">
      <alignment wrapText="1"/>
    </xf>
    <xf numFmtId="183" fontId="8" fillId="0" borderId="10" xfId="67" applyNumberFormat="1" applyFont="1" applyFill="1" applyBorder="1" applyAlignment="1">
      <alignment wrapText="1"/>
    </xf>
    <xf numFmtId="0" fontId="2" fillId="28" borderId="10" xfId="55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horizontal="left" vertical="center" wrapText="1"/>
    </xf>
    <xf numFmtId="0" fontId="18" fillId="0" borderId="0" xfId="54" applyFont="1" applyFill="1" applyAlignment="1">
      <alignment/>
      <protection/>
    </xf>
    <xf numFmtId="0" fontId="0" fillId="0" borderId="0" xfId="0" applyFont="1" applyFill="1" applyAlignment="1">
      <alignment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183" fontId="2" fillId="0" borderId="10" xfId="66" applyNumberFormat="1" applyFont="1" applyBorder="1" applyAlignment="1">
      <alignment horizontal="right" vertical="center"/>
    </xf>
    <xf numFmtId="0" fontId="2" fillId="0" borderId="10" xfId="54" applyFont="1" applyFill="1" applyBorder="1" applyAlignment="1">
      <alignment vertical="center" wrapText="1"/>
      <protection/>
    </xf>
    <xf numFmtId="183" fontId="13" fillId="0" borderId="10" xfId="66" applyNumberFormat="1" applyFont="1" applyBorder="1" applyAlignment="1">
      <alignment horizontal="right" vertical="center"/>
    </xf>
    <xf numFmtId="0" fontId="15" fillId="27" borderId="10" xfId="55" applyFont="1" applyFill="1" applyBorder="1" applyAlignment="1">
      <alignment vertical="top" wrapText="1"/>
      <protection/>
    </xf>
    <xf numFmtId="183" fontId="8" fillId="29" borderId="10" xfId="67" applyNumberFormat="1" applyFont="1" applyFill="1" applyBorder="1" applyAlignment="1">
      <alignment horizontal="right" wrapText="1"/>
    </xf>
    <xf numFmtId="0" fontId="2" fillId="29" borderId="10" xfId="55" applyFont="1" applyFill="1" applyBorder="1" applyAlignment="1">
      <alignment vertical="top" wrapText="1"/>
      <protection/>
    </xf>
    <xf numFmtId="49" fontId="17" fillId="29" borderId="10" xfId="55" applyNumberFormat="1" applyFont="1" applyFill="1" applyBorder="1" applyAlignment="1">
      <alignment horizontal="center" wrapText="1"/>
      <protection/>
    </xf>
    <xf numFmtId="0" fontId="9" fillId="29" borderId="0" xfId="55" applyFont="1" applyFill="1" applyAlignment="1">
      <alignment wrapText="1"/>
      <protection/>
    </xf>
    <xf numFmtId="0" fontId="17" fillId="29" borderId="10" xfId="55" applyFont="1" applyFill="1" applyBorder="1" applyAlignment="1">
      <alignment wrapText="1"/>
      <protection/>
    </xf>
    <xf numFmtId="0" fontId="8" fillId="29" borderId="10" xfId="55" applyFont="1" applyFill="1" applyBorder="1">
      <alignment/>
      <protection/>
    </xf>
    <xf numFmtId="0" fontId="10" fillId="29" borderId="10" xfId="55" applyFont="1" applyFill="1" applyBorder="1">
      <alignment/>
      <protection/>
    </xf>
    <xf numFmtId="49" fontId="5" fillId="29" borderId="10" xfId="55" applyNumberFormat="1" applyFont="1" applyFill="1" applyBorder="1" applyAlignment="1">
      <alignment vertical="top"/>
      <protection/>
    </xf>
    <xf numFmtId="0" fontId="2" fillId="29" borderId="10" xfId="55" applyFont="1" applyFill="1" applyBorder="1" applyAlignment="1">
      <alignment horizontal="center" wrapText="1"/>
      <protection/>
    </xf>
    <xf numFmtId="49" fontId="8" fillId="29" borderId="10" xfId="55" applyNumberFormat="1" applyFont="1" applyFill="1" applyBorder="1" applyAlignment="1">
      <alignment horizontal="center"/>
      <protection/>
    </xf>
    <xf numFmtId="183" fontId="2" fillId="29" borderId="10" xfId="67" applyNumberFormat="1" applyFont="1" applyFill="1" applyBorder="1" applyAlignment="1">
      <alignment wrapText="1"/>
    </xf>
    <xf numFmtId="0" fontId="18" fillId="0" borderId="0" xfId="54" applyAlignment="1">
      <alignment horizontal="center"/>
      <protection/>
    </xf>
    <xf numFmtId="0" fontId="18" fillId="0" borderId="0" xfId="54">
      <alignment/>
      <protection/>
    </xf>
    <xf numFmtId="49" fontId="13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 wrapText="1"/>
    </xf>
    <xf numFmtId="183" fontId="2" fillId="33" borderId="10" xfId="0" applyNumberFormat="1" applyFont="1" applyFill="1" applyBorder="1" applyAlignment="1">
      <alignment horizontal="center" vertical="center"/>
    </xf>
    <xf numFmtId="183" fontId="13" fillId="33" borderId="10" xfId="0" applyNumberFormat="1" applyFont="1" applyFill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horizontal="left" vertical="center" wrapText="1"/>
    </xf>
    <xf numFmtId="183" fontId="13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183" fontId="2" fillId="0" borderId="10" xfId="0" applyNumberFormat="1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24" borderId="14" xfId="55" applyFont="1" applyFill="1" applyBorder="1" applyAlignment="1">
      <alignment horizontal="center" vertical="center" wrapText="1"/>
      <protection/>
    </xf>
    <xf numFmtId="180" fontId="2" fillId="0" borderId="0" xfId="67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55" applyFont="1" applyAlignment="1">
      <alignment horizontal="center" wrapText="1"/>
      <protection/>
    </xf>
    <xf numFmtId="0" fontId="16" fillId="26" borderId="12" xfId="55" applyFont="1" applyFill="1" applyBorder="1" applyAlignment="1">
      <alignment horizontal="center" wrapText="1"/>
      <protection/>
    </xf>
    <xf numFmtId="0" fontId="16" fillId="26" borderId="17" xfId="55" applyFont="1" applyFill="1" applyBorder="1" applyAlignment="1">
      <alignment horizontal="center" wrapText="1"/>
      <protection/>
    </xf>
    <xf numFmtId="0" fontId="16" fillId="26" borderId="11" xfId="55" applyFont="1" applyFill="1" applyBorder="1" applyAlignment="1">
      <alignment horizontal="center" wrapText="1"/>
      <protection/>
    </xf>
    <xf numFmtId="0" fontId="9" fillId="14" borderId="12" xfId="55" applyFont="1" applyFill="1" applyBorder="1" applyAlignment="1">
      <alignment wrapText="1"/>
      <protection/>
    </xf>
    <xf numFmtId="0" fontId="9" fillId="14" borderId="17" xfId="55" applyFont="1" applyFill="1" applyBorder="1" applyAlignment="1">
      <alignment wrapText="1"/>
      <protection/>
    </xf>
    <xf numFmtId="0" fontId="9" fillId="14" borderId="11" xfId="55" applyFont="1" applyFill="1" applyBorder="1" applyAlignment="1">
      <alignment wrapText="1"/>
      <protection/>
    </xf>
    <xf numFmtId="0" fontId="2" fillId="0" borderId="0" xfId="54" applyFont="1" applyAlignment="1">
      <alignment horizontal="right" wrapText="1"/>
      <protection/>
    </xf>
    <xf numFmtId="49" fontId="2" fillId="0" borderId="14" xfId="55" applyNumberFormat="1" applyFont="1" applyBorder="1" applyAlignment="1">
      <alignment horizontal="center" vertical="center" wrapText="1"/>
      <protection/>
    </xf>
    <xf numFmtId="3" fontId="8" fillId="24" borderId="14" xfId="67" applyNumberFormat="1" applyFont="1" applyFill="1" applyBorder="1" applyAlignment="1">
      <alignment horizontal="center" vertical="center" wrapText="1"/>
    </xf>
    <xf numFmtId="3" fontId="8" fillId="24" borderId="13" xfId="67" applyNumberFormat="1" applyFont="1" applyFill="1" applyBorder="1" applyAlignment="1">
      <alignment horizontal="center" vertical="center" wrapText="1"/>
    </xf>
    <xf numFmtId="0" fontId="6" fillId="0" borderId="16" xfId="55" applyFont="1" applyBorder="1" applyAlignment="1">
      <alignment horizontal="center" wrapText="1"/>
      <protection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3" fillId="0" borderId="0" xfId="55" applyFont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180" fontId="2" fillId="0" borderId="0" xfId="67" applyFont="1" applyAlignment="1">
      <alignment horizontal="right"/>
    </xf>
    <xf numFmtId="0" fontId="16" fillId="25" borderId="12" xfId="55" applyFont="1" applyFill="1" applyBorder="1" applyAlignment="1">
      <alignment horizontal="center"/>
      <protection/>
    </xf>
    <xf numFmtId="0" fontId="16" fillId="25" borderId="17" xfId="55" applyFont="1" applyFill="1" applyBorder="1" applyAlignment="1">
      <alignment horizontal="center"/>
      <protection/>
    </xf>
    <xf numFmtId="0" fontId="16" fillId="25" borderId="11" xfId="55" applyFont="1" applyFill="1" applyBorder="1" applyAlignment="1">
      <alignment horizontal="center"/>
      <protection/>
    </xf>
    <xf numFmtId="0" fontId="8" fillId="24" borderId="14" xfId="55" applyFont="1" applyFill="1" applyBorder="1" applyAlignment="1">
      <alignment horizontal="center" vertical="center"/>
      <protection/>
    </xf>
    <xf numFmtId="0" fontId="18" fillId="0" borderId="0" xfId="54" applyAlignment="1">
      <alignment horizontal="center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0" xfId="54" applyFont="1" applyAlignment="1">
      <alignment horizontal="right"/>
      <protection/>
    </xf>
    <xf numFmtId="0" fontId="3" fillId="0" borderId="16" xfId="54" applyFont="1" applyBorder="1" applyAlignment="1">
      <alignment horizontal="center"/>
      <protection/>
    </xf>
    <xf numFmtId="0" fontId="13" fillId="0" borderId="12" xfId="54" applyFont="1" applyFill="1" applyBorder="1" applyAlignment="1">
      <alignment horizontal="left" vertical="center"/>
      <protection/>
    </xf>
    <xf numFmtId="0" fontId="13" fillId="0" borderId="11" xfId="54" applyFont="1" applyFill="1" applyBorder="1" applyAlignment="1">
      <alignment horizontal="left" vertical="center"/>
      <protection/>
    </xf>
    <xf numFmtId="0" fontId="3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center"/>
      <protection/>
    </xf>
    <xf numFmtId="0" fontId="0" fillId="0" borderId="0" xfId="0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4-источники (август 2010)" xfId="54"/>
    <cellStyle name="Обычный_Приложения 2,3-расходы (август 2010)" xfId="55"/>
    <cellStyle name="Обычный_Проект бюджета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Приложение 4-источники (август 2010)" xfId="66"/>
    <cellStyle name="Финансовый_Приложения 2,3-расходы (август 2010)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24.7109375" style="127" customWidth="1"/>
    <col min="2" max="2" width="66.7109375" style="127" customWidth="1"/>
    <col min="3" max="4" width="15.7109375" style="127" customWidth="1"/>
    <col min="5" max="6" width="9.140625" style="127" customWidth="1"/>
    <col min="7" max="7" width="9.7109375" style="127" bestFit="1" customWidth="1"/>
    <col min="8" max="16384" width="9.140625" style="127" customWidth="1"/>
  </cols>
  <sheetData>
    <row r="1" spans="1:4" ht="15" customHeight="1">
      <c r="A1" s="372" t="s">
        <v>30</v>
      </c>
      <c r="B1" s="372"/>
      <c r="C1" s="372"/>
      <c r="D1" s="372"/>
    </row>
    <row r="2" spans="1:4" ht="15" customHeight="1">
      <c r="A2" s="372" t="s">
        <v>31</v>
      </c>
      <c r="B2" s="372"/>
      <c r="C2" s="372"/>
      <c r="D2" s="372"/>
    </row>
    <row r="3" spans="1:4" ht="15" customHeight="1">
      <c r="A3" s="372" t="s">
        <v>32</v>
      </c>
      <c r="B3" s="372"/>
      <c r="C3" s="372"/>
      <c r="D3" s="372"/>
    </row>
    <row r="4" spans="1:4" ht="15" customHeight="1">
      <c r="A4" s="372" t="s">
        <v>33</v>
      </c>
      <c r="B4" s="372"/>
      <c r="C4" s="372"/>
      <c r="D4" s="372"/>
    </row>
    <row r="5" spans="1:4" ht="15" customHeight="1">
      <c r="A5" s="372" t="s">
        <v>646</v>
      </c>
      <c r="B5" s="372"/>
      <c r="C5" s="372"/>
      <c r="D5" s="372"/>
    </row>
    <row r="6" spans="1:4" ht="15" customHeight="1">
      <c r="A6"/>
      <c r="B6"/>
      <c r="C6"/>
      <c r="D6"/>
    </row>
    <row r="7" spans="1:4" ht="15" customHeight="1">
      <c r="A7"/>
      <c r="B7"/>
      <c r="C7"/>
      <c r="D7"/>
    </row>
    <row r="8" spans="1:4" ht="15" customHeight="1">
      <c r="A8"/>
      <c r="B8"/>
      <c r="C8"/>
      <c r="D8"/>
    </row>
    <row r="9" spans="1:4" ht="15" customHeight="1">
      <c r="A9" s="371" t="s">
        <v>630</v>
      </c>
      <c r="B9" s="371"/>
      <c r="C9" s="371"/>
      <c r="D9" s="371"/>
    </row>
    <row r="10" spans="1:4" ht="15" customHeight="1">
      <c r="A10" s="371" t="s">
        <v>631</v>
      </c>
      <c r="B10" s="371"/>
      <c r="C10" s="371"/>
      <c r="D10" s="371"/>
    </row>
    <row r="11" spans="1:4" s="128" customFormat="1" ht="15" customHeight="1">
      <c r="A11" s="371" t="s">
        <v>33</v>
      </c>
      <c r="B11" s="371"/>
      <c r="C11" s="371"/>
      <c r="D11" s="371"/>
    </row>
    <row r="12" spans="1:4" s="128" customFormat="1" ht="15" customHeight="1">
      <c r="A12" s="376" t="s">
        <v>632</v>
      </c>
      <c r="B12" s="377"/>
      <c r="C12" s="377"/>
      <c r="D12" s="377"/>
    </row>
    <row r="13" spans="1:4" ht="15" customHeight="1">
      <c r="A13" s="373" t="s">
        <v>233</v>
      </c>
      <c r="B13" s="373" t="s">
        <v>234</v>
      </c>
      <c r="C13" s="373" t="s">
        <v>628</v>
      </c>
      <c r="D13" s="373" t="s">
        <v>629</v>
      </c>
    </row>
    <row r="14" spans="1:4" ht="15" customHeight="1">
      <c r="A14" s="378"/>
      <c r="B14" s="378"/>
      <c r="C14" s="374"/>
      <c r="D14" s="374"/>
    </row>
    <row r="15" spans="1:4" ht="15" customHeight="1">
      <c r="A15" s="379"/>
      <c r="B15" s="379"/>
      <c r="C15" s="375"/>
      <c r="D15" s="375"/>
    </row>
    <row r="16" spans="1:4" ht="15" customHeight="1">
      <c r="A16" s="129">
        <v>1</v>
      </c>
      <c r="B16" s="129">
        <v>2</v>
      </c>
      <c r="C16" s="129">
        <v>3</v>
      </c>
      <c r="D16" s="129">
        <v>4</v>
      </c>
    </row>
    <row r="17" spans="1:4" ht="15" customHeight="1">
      <c r="A17" s="164" t="s">
        <v>235</v>
      </c>
      <c r="B17" s="168" t="s">
        <v>236</v>
      </c>
      <c r="C17" s="165">
        <f>C18+C20+C22+C24+C27+C29+C36+C39+C43</f>
        <v>94180.69200000001</v>
      </c>
      <c r="D17" s="165">
        <f>D18+D20+D22+D24+D27+D29+D36+D39+D43</f>
        <v>92049.49789</v>
      </c>
    </row>
    <row r="18" spans="1:4" ht="15" customHeight="1">
      <c r="A18" s="175" t="s">
        <v>237</v>
      </c>
      <c r="B18" s="176" t="s">
        <v>238</v>
      </c>
      <c r="C18" s="177">
        <f>C19</f>
        <v>19328.92</v>
      </c>
      <c r="D18" s="177">
        <f>D19</f>
        <v>18772.4194</v>
      </c>
    </row>
    <row r="19" spans="1:4" ht="15" customHeight="1">
      <c r="A19" s="152" t="s">
        <v>239</v>
      </c>
      <c r="B19" s="160" t="s">
        <v>240</v>
      </c>
      <c r="C19" s="161">
        <v>19328.92</v>
      </c>
      <c r="D19" s="161">
        <v>18772.4194</v>
      </c>
    </row>
    <row r="20" spans="1:4" ht="30" customHeight="1">
      <c r="A20" s="175" t="s">
        <v>241</v>
      </c>
      <c r="B20" s="178" t="s">
        <v>242</v>
      </c>
      <c r="C20" s="177">
        <f>C21</f>
        <v>5000</v>
      </c>
      <c r="D20" s="177">
        <f>D21</f>
        <v>6719.42936</v>
      </c>
    </row>
    <row r="21" spans="1:4" ht="30" customHeight="1">
      <c r="A21" s="152" t="s">
        <v>243</v>
      </c>
      <c r="B21" s="156" t="s">
        <v>244</v>
      </c>
      <c r="C21" s="161">
        <v>5000</v>
      </c>
      <c r="D21" s="161">
        <v>6719.42936</v>
      </c>
    </row>
    <row r="22" spans="1:4" ht="15" customHeight="1">
      <c r="A22" s="175" t="s">
        <v>245</v>
      </c>
      <c r="B22" s="178" t="s">
        <v>246</v>
      </c>
      <c r="C22" s="177">
        <f>C23</f>
        <v>0</v>
      </c>
      <c r="D22" s="177">
        <f>D23</f>
        <v>0.07628</v>
      </c>
    </row>
    <row r="23" spans="1:4" ht="15" customHeight="1">
      <c r="A23" s="152" t="s">
        <v>247</v>
      </c>
      <c r="B23" s="160" t="s">
        <v>248</v>
      </c>
      <c r="C23" s="161">
        <f>0.5-0.5</f>
        <v>0</v>
      </c>
      <c r="D23" s="161">
        <v>0.07628</v>
      </c>
    </row>
    <row r="24" spans="1:4" ht="15" customHeight="1">
      <c r="A24" s="175" t="s">
        <v>249</v>
      </c>
      <c r="B24" s="176" t="s">
        <v>250</v>
      </c>
      <c r="C24" s="177">
        <f>C25+C26</f>
        <v>18556</v>
      </c>
      <c r="D24" s="177">
        <f>D25+D26</f>
        <v>18307.97586</v>
      </c>
    </row>
    <row r="25" spans="1:4" ht="30" customHeight="1">
      <c r="A25" s="152" t="s">
        <v>251</v>
      </c>
      <c r="B25" s="156" t="s">
        <v>252</v>
      </c>
      <c r="C25" s="161">
        <v>1294</v>
      </c>
      <c r="D25" s="161">
        <v>1382.53025</v>
      </c>
    </row>
    <row r="26" spans="1:4" ht="15" customHeight="1">
      <c r="A26" s="152" t="s">
        <v>253</v>
      </c>
      <c r="B26" s="156" t="s">
        <v>254</v>
      </c>
      <c r="C26" s="161">
        <v>17262</v>
      </c>
      <c r="D26" s="161">
        <v>16925.44561</v>
      </c>
    </row>
    <row r="27" spans="1:4" ht="15" customHeight="1" hidden="1">
      <c r="A27" s="175" t="s">
        <v>255</v>
      </c>
      <c r="B27" s="178" t="s">
        <v>256</v>
      </c>
      <c r="C27" s="177">
        <f>C28</f>
        <v>0</v>
      </c>
      <c r="D27" s="177">
        <f>D28</f>
        <v>0</v>
      </c>
    </row>
    <row r="28" spans="1:4" ht="45" customHeight="1" hidden="1">
      <c r="A28" s="152" t="s">
        <v>257</v>
      </c>
      <c r="B28" s="160" t="s">
        <v>258</v>
      </c>
      <c r="C28" s="159">
        <f>14.5-14.5</f>
        <v>0</v>
      </c>
      <c r="D28" s="159">
        <f>14.5-14.5</f>
        <v>0</v>
      </c>
    </row>
    <row r="29" spans="1:4" ht="30" customHeight="1">
      <c r="A29" s="175" t="s">
        <v>259</v>
      </c>
      <c r="B29" s="178" t="s">
        <v>260</v>
      </c>
      <c r="C29" s="177">
        <f>C30+C31+C32+C33+C34+C35</f>
        <v>34081.452</v>
      </c>
      <c r="D29" s="177">
        <f>D30+D31+D32+D33+D34+D35</f>
        <v>18464.558119999998</v>
      </c>
    </row>
    <row r="30" spans="1:4" ht="60" customHeight="1">
      <c r="A30" s="152" t="s">
        <v>261</v>
      </c>
      <c r="B30" s="156" t="s">
        <v>262</v>
      </c>
      <c r="C30" s="161">
        <f>2000+800</f>
        <v>2800</v>
      </c>
      <c r="D30" s="161">
        <v>1196.14728</v>
      </c>
    </row>
    <row r="31" spans="1:4" ht="60" customHeight="1">
      <c r="A31" s="152" t="s">
        <v>263</v>
      </c>
      <c r="B31" s="156" t="s">
        <v>264</v>
      </c>
      <c r="C31" s="161">
        <f>(150+150+3100+5000+1000+1500)+7000+13000</f>
        <v>30900</v>
      </c>
      <c r="D31" s="161">
        <v>16883</v>
      </c>
    </row>
    <row r="32" spans="1:4" ht="45" customHeight="1">
      <c r="A32" s="152" t="s">
        <v>265</v>
      </c>
      <c r="B32" s="156" t="s">
        <v>266</v>
      </c>
      <c r="C32" s="161">
        <v>21.452</v>
      </c>
      <c r="D32" s="161">
        <v>21.456</v>
      </c>
    </row>
    <row r="33" spans="1:4" ht="30" customHeight="1" hidden="1">
      <c r="A33" s="152" t="s">
        <v>267</v>
      </c>
      <c r="B33" s="156" t="s">
        <v>325</v>
      </c>
      <c r="C33" s="161">
        <v>0</v>
      </c>
      <c r="D33" s="161">
        <v>0</v>
      </c>
    </row>
    <row r="34" spans="1:4" ht="45" customHeight="1">
      <c r="A34" s="152" t="s">
        <v>268</v>
      </c>
      <c r="B34" s="156" t="s">
        <v>269</v>
      </c>
      <c r="C34" s="161">
        <v>10</v>
      </c>
      <c r="D34" s="161">
        <v>2.77808</v>
      </c>
    </row>
    <row r="35" spans="1:4" ht="60" customHeight="1">
      <c r="A35" s="152" t="s">
        <v>270</v>
      </c>
      <c r="B35" s="156" t="s">
        <v>271</v>
      </c>
      <c r="C35" s="161">
        <v>350</v>
      </c>
      <c r="D35" s="161">
        <v>361.17676</v>
      </c>
    </row>
    <row r="36" spans="1:4" ht="30" customHeight="1">
      <c r="A36" s="175" t="s">
        <v>272</v>
      </c>
      <c r="B36" s="178" t="s">
        <v>373</v>
      </c>
      <c r="C36" s="177">
        <f>C37+C38</f>
        <v>1464.32</v>
      </c>
      <c r="D36" s="177">
        <f>D37+D38</f>
        <v>1600.768</v>
      </c>
    </row>
    <row r="37" spans="1:4" ht="30" customHeight="1">
      <c r="A37" s="162" t="s">
        <v>273</v>
      </c>
      <c r="B37" s="131" t="s">
        <v>274</v>
      </c>
      <c r="C37" s="161">
        <v>1464.32</v>
      </c>
      <c r="D37" s="161">
        <v>1323.68</v>
      </c>
    </row>
    <row r="38" spans="1:4" ht="15" customHeight="1">
      <c r="A38" s="162" t="s">
        <v>275</v>
      </c>
      <c r="B38" s="131" t="s">
        <v>276</v>
      </c>
      <c r="C38" s="161">
        <v>0</v>
      </c>
      <c r="D38" s="161">
        <v>277.088</v>
      </c>
    </row>
    <row r="39" spans="1:4" ht="15" customHeight="1">
      <c r="A39" s="175" t="s">
        <v>277</v>
      </c>
      <c r="B39" s="178" t="s">
        <v>278</v>
      </c>
      <c r="C39" s="177">
        <f>C40+C41+C42</f>
        <v>15750</v>
      </c>
      <c r="D39" s="177">
        <f>D40+D41+D42</f>
        <v>28184.27087</v>
      </c>
    </row>
    <row r="40" spans="1:4" ht="75" customHeight="1">
      <c r="A40" s="162" t="s">
        <v>279</v>
      </c>
      <c r="B40" s="163" t="s">
        <v>280</v>
      </c>
      <c r="C40" s="161">
        <f>750+170</f>
        <v>920</v>
      </c>
      <c r="D40" s="161">
        <v>722.53833</v>
      </c>
    </row>
    <row r="41" spans="1:4" ht="45" customHeight="1">
      <c r="A41" s="152" t="s">
        <v>281</v>
      </c>
      <c r="B41" s="156" t="s">
        <v>282</v>
      </c>
      <c r="C41" s="161">
        <f>150+10000+3000</f>
        <v>13150</v>
      </c>
      <c r="D41" s="161">
        <v>23802.06528</v>
      </c>
    </row>
    <row r="42" spans="1:4" ht="45" customHeight="1">
      <c r="A42" s="152" t="s">
        <v>283</v>
      </c>
      <c r="B42" s="156" t="s">
        <v>284</v>
      </c>
      <c r="C42" s="161">
        <f>250+830+600</f>
        <v>1680</v>
      </c>
      <c r="D42" s="161">
        <v>3659.66726</v>
      </c>
    </row>
    <row r="43" spans="1:4" ht="15" customHeight="1" hidden="1">
      <c r="A43" s="175" t="s">
        <v>294</v>
      </c>
      <c r="B43" s="179" t="s">
        <v>295</v>
      </c>
      <c r="C43" s="177">
        <f>C44</f>
        <v>0</v>
      </c>
      <c r="D43" s="177">
        <f>D44</f>
        <v>0</v>
      </c>
    </row>
    <row r="44" spans="1:4" ht="30" customHeight="1" hidden="1">
      <c r="A44" s="330" t="s">
        <v>296</v>
      </c>
      <c r="B44" s="331" t="s">
        <v>297</v>
      </c>
      <c r="C44" s="332">
        <v>0</v>
      </c>
      <c r="D44" s="332">
        <v>0</v>
      </c>
    </row>
    <row r="45" spans="1:7" ht="15" customHeight="1">
      <c r="A45" s="169" t="s">
        <v>285</v>
      </c>
      <c r="B45" s="168" t="s">
        <v>286</v>
      </c>
      <c r="C45" s="170">
        <f>C46+C76+C78</f>
        <v>93257.37759</v>
      </c>
      <c r="D45" s="170">
        <f>D46+D76+D78</f>
        <v>90726.55251000001</v>
      </c>
      <c r="G45" s="133"/>
    </row>
    <row r="46" spans="1:4" ht="30" customHeight="1">
      <c r="A46" s="171" t="s">
        <v>288</v>
      </c>
      <c r="B46" s="172" t="s">
        <v>289</v>
      </c>
      <c r="C46" s="173">
        <f>C47+C50+C70+C73</f>
        <v>93257.37759</v>
      </c>
      <c r="D46" s="173">
        <f>D47+D50+D70+D73</f>
        <v>90740.96842</v>
      </c>
    </row>
    <row r="47" spans="1:4" ht="15" customHeight="1">
      <c r="A47" s="166" t="s">
        <v>369</v>
      </c>
      <c r="B47" s="174" t="s">
        <v>302</v>
      </c>
      <c r="C47" s="167">
        <f>C48+C49</f>
        <v>27185.899999999998</v>
      </c>
      <c r="D47" s="167">
        <f>D48+D49</f>
        <v>27185.9</v>
      </c>
    </row>
    <row r="48" spans="1:4" ht="30" customHeight="1" hidden="1">
      <c r="A48" s="155" t="s">
        <v>363</v>
      </c>
      <c r="B48" s="156" t="s">
        <v>422</v>
      </c>
      <c r="C48" s="153">
        <f>28602.8+3043.5-31646.3</f>
        <v>0</v>
      </c>
      <c r="D48" s="153">
        <f>30027.7+3193.5-33221.2</f>
        <v>0</v>
      </c>
    </row>
    <row r="49" spans="1:4" ht="30" customHeight="1">
      <c r="A49" s="155" t="s">
        <v>415</v>
      </c>
      <c r="B49" s="156" t="s">
        <v>414</v>
      </c>
      <c r="C49" s="153">
        <f>21154.1+6031.8</f>
        <v>27185.899999999998</v>
      </c>
      <c r="D49" s="153">
        <v>27185.9</v>
      </c>
    </row>
    <row r="50" spans="1:4" ht="30" customHeight="1">
      <c r="A50" s="166" t="s">
        <v>370</v>
      </c>
      <c r="B50" s="174" t="s">
        <v>303</v>
      </c>
      <c r="C50" s="167">
        <f>SUM(C51:C69)</f>
        <v>65465.237590000004</v>
      </c>
      <c r="D50" s="167">
        <f>SUM(D51:D69)</f>
        <v>62948.82842</v>
      </c>
    </row>
    <row r="51" spans="1:4" ht="60" customHeight="1" hidden="1">
      <c r="A51" s="155" t="s">
        <v>364</v>
      </c>
      <c r="B51" s="156" t="s">
        <v>304</v>
      </c>
      <c r="C51" s="153">
        <v>0</v>
      </c>
      <c r="D51" s="153">
        <v>0</v>
      </c>
    </row>
    <row r="52" spans="1:4" ht="60" customHeight="1" hidden="1">
      <c r="A52" s="155" t="s">
        <v>364</v>
      </c>
      <c r="B52" s="157" t="s">
        <v>313</v>
      </c>
      <c r="C52" s="153">
        <v>0</v>
      </c>
      <c r="D52" s="153">
        <v>0</v>
      </c>
    </row>
    <row r="53" spans="1:4" ht="75" customHeight="1" hidden="1">
      <c r="A53" s="158" t="s">
        <v>365</v>
      </c>
      <c r="B53" s="157" t="s">
        <v>301</v>
      </c>
      <c r="C53" s="153">
        <v>0</v>
      </c>
      <c r="D53" s="153">
        <v>0</v>
      </c>
    </row>
    <row r="54" spans="1:4" ht="90" customHeight="1" hidden="1">
      <c r="A54" s="158" t="s">
        <v>365</v>
      </c>
      <c r="B54" s="157" t="s">
        <v>454</v>
      </c>
      <c r="C54" s="153">
        <v>0</v>
      </c>
      <c r="D54" s="153">
        <v>0</v>
      </c>
    </row>
    <row r="55" spans="1:4" ht="105" customHeight="1">
      <c r="A55" s="158" t="s">
        <v>455</v>
      </c>
      <c r="B55" s="157" t="s">
        <v>457</v>
      </c>
      <c r="C55" s="153">
        <v>60164.23776</v>
      </c>
      <c r="D55" s="153">
        <v>57647.82859</v>
      </c>
    </row>
    <row r="56" spans="1:4" ht="75" customHeight="1" hidden="1">
      <c r="A56" s="336" t="s">
        <v>423</v>
      </c>
      <c r="B56" s="336" t="s">
        <v>456</v>
      </c>
      <c r="C56" s="153">
        <v>0</v>
      </c>
      <c r="D56" s="153">
        <v>0</v>
      </c>
    </row>
    <row r="57" spans="1:4" ht="90" customHeight="1" hidden="1">
      <c r="A57" s="336" t="s">
        <v>423</v>
      </c>
      <c r="B57" s="336" t="s">
        <v>424</v>
      </c>
      <c r="C57" s="153">
        <v>0</v>
      </c>
      <c r="D57" s="153">
        <v>0</v>
      </c>
    </row>
    <row r="58" spans="1:4" ht="30" customHeight="1" hidden="1">
      <c r="A58" s="158" t="s">
        <v>372</v>
      </c>
      <c r="B58" s="157" t="s">
        <v>377</v>
      </c>
      <c r="C58" s="153">
        <v>0</v>
      </c>
      <c r="D58" s="153">
        <v>0</v>
      </c>
    </row>
    <row r="59" spans="1:4" ht="60" customHeight="1" hidden="1">
      <c r="A59" s="158" t="s">
        <v>366</v>
      </c>
      <c r="B59" s="157" t="s">
        <v>426</v>
      </c>
      <c r="C59" s="153">
        <v>0</v>
      </c>
      <c r="D59" s="153">
        <v>0</v>
      </c>
    </row>
    <row r="60" spans="1:4" ht="90" customHeight="1">
      <c r="A60" s="158" t="s">
        <v>366</v>
      </c>
      <c r="B60" s="157" t="s">
        <v>442</v>
      </c>
      <c r="C60" s="153">
        <v>2884.4</v>
      </c>
      <c r="D60" s="153">
        <v>2884.4</v>
      </c>
    </row>
    <row r="61" spans="1:4" ht="60" customHeight="1" hidden="1">
      <c r="A61" s="158" t="s">
        <v>366</v>
      </c>
      <c r="B61" s="157" t="s">
        <v>315</v>
      </c>
      <c r="C61" s="153"/>
      <c r="D61" s="153"/>
    </row>
    <row r="62" spans="1:4" ht="30" customHeight="1" hidden="1">
      <c r="A62" s="158" t="s">
        <v>366</v>
      </c>
      <c r="B62" s="157" t="s">
        <v>316</v>
      </c>
      <c r="C62" s="153"/>
      <c r="D62" s="153"/>
    </row>
    <row r="63" spans="1:4" ht="75" customHeight="1">
      <c r="A63" s="158" t="s">
        <v>366</v>
      </c>
      <c r="B63" s="157" t="s">
        <v>324</v>
      </c>
      <c r="C63" s="153">
        <f>2109.7-0.87634</f>
        <v>2108.82366</v>
      </c>
      <c r="D63" s="153">
        <v>2108.82366</v>
      </c>
    </row>
    <row r="64" spans="1:4" ht="30" customHeight="1">
      <c r="A64" s="158" t="s">
        <v>366</v>
      </c>
      <c r="B64" s="157" t="s">
        <v>418</v>
      </c>
      <c r="C64" s="153">
        <v>300</v>
      </c>
      <c r="D64" s="153">
        <v>300</v>
      </c>
    </row>
    <row r="65" spans="1:4" ht="30" customHeight="1" hidden="1">
      <c r="A65" s="158" t="s">
        <v>366</v>
      </c>
      <c r="B65" s="157" t="s">
        <v>429</v>
      </c>
      <c r="C65" s="153">
        <f>552-552</f>
        <v>0</v>
      </c>
      <c r="D65" s="153">
        <v>0</v>
      </c>
    </row>
    <row r="66" spans="1:4" ht="30" customHeight="1" hidden="1">
      <c r="A66" s="158" t="s">
        <v>366</v>
      </c>
      <c r="B66" s="157" t="s">
        <v>431</v>
      </c>
      <c r="C66" s="153"/>
      <c r="D66" s="153"/>
    </row>
    <row r="67" spans="1:4" ht="30" customHeight="1">
      <c r="A67" s="158" t="s">
        <v>366</v>
      </c>
      <c r="B67" s="157" t="s">
        <v>433</v>
      </c>
      <c r="C67" s="153">
        <f>12.6-4.82383</f>
        <v>7.77617</v>
      </c>
      <c r="D67" s="153">
        <v>7.77617</v>
      </c>
    </row>
    <row r="68" spans="1:4" ht="45" customHeight="1" hidden="1">
      <c r="A68" s="158" t="s">
        <v>366</v>
      </c>
      <c r="B68" s="157" t="s">
        <v>322</v>
      </c>
      <c r="C68" s="153">
        <v>0</v>
      </c>
      <c r="D68" s="153">
        <v>0</v>
      </c>
    </row>
    <row r="69" spans="1:4" ht="45" customHeight="1" hidden="1">
      <c r="A69" s="158" t="s">
        <v>366</v>
      </c>
      <c r="B69" s="157" t="s">
        <v>323</v>
      </c>
      <c r="C69" s="153">
        <v>0</v>
      </c>
      <c r="D69" s="153">
        <v>0</v>
      </c>
    </row>
    <row r="70" spans="1:4" ht="15" customHeight="1">
      <c r="A70" s="166" t="s">
        <v>374</v>
      </c>
      <c r="B70" s="174" t="s">
        <v>305</v>
      </c>
      <c r="C70" s="167">
        <f>C72+C71</f>
        <v>606.24</v>
      </c>
      <c r="D70" s="167">
        <f>D72+D71</f>
        <v>606.24</v>
      </c>
    </row>
    <row r="71" spans="1:4" ht="60" customHeight="1">
      <c r="A71" s="155" t="s">
        <v>367</v>
      </c>
      <c r="B71" s="156" t="s">
        <v>314</v>
      </c>
      <c r="C71" s="153">
        <f>7.1-0.06</f>
        <v>7.04</v>
      </c>
      <c r="D71" s="153">
        <f>7.1-0.06</f>
        <v>7.04</v>
      </c>
    </row>
    <row r="72" spans="1:4" ht="30" customHeight="1">
      <c r="A72" s="155" t="s">
        <v>368</v>
      </c>
      <c r="B72" s="156" t="s">
        <v>290</v>
      </c>
      <c r="C72" s="153">
        <f>594.7-15.5+20</f>
        <v>599.2</v>
      </c>
      <c r="D72" s="153">
        <v>599.2</v>
      </c>
    </row>
    <row r="73" spans="1:4" ht="15" customHeight="1" hidden="1">
      <c r="A73" s="166" t="s">
        <v>375</v>
      </c>
      <c r="B73" s="174" t="s">
        <v>159</v>
      </c>
      <c r="C73" s="167">
        <f>C74+C75</f>
        <v>0</v>
      </c>
      <c r="D73" s="167">
        <f>D74+D75</f>
        <v>0</v>
      </c>
    </row>
    <row r="74" spans="1:4" ht="45" customHeight="1" hidden="1">
      <c r="A74" s="155" t="s">
        <v>376</v>
      </c>
      <c r="B74" s="156" t="s">
        <v>291</v>
      </c>
      <c r="C74" s="154">
        <v>0</v>
      </c>
      <c r="D74" s="154">
        <v>0</v>
      </c>
    </row>
    <row r="75" spans="1:4" ht="75" customHeight="1" hidden="1">
      <c r="A75" s="155" t="s">
        <v>399</v>
      </c>
      <c r="B75" s="156" t="s">
        <v>461</v>
      </c>
      <c r="C75" s="154">
        <v>0</v>
      </c>
      <c r="D75" s="154">
        <v>0</v>
      </c>
    </row>
    <row r="76" spans="1:4" ht="15" customHeight="1" hidden="1">
      <c r="A76" s="171" t="s">
        <v>292</v>
      </c>
      <c r="B76" s="172" t="s">
        <v>293</v>
      </c>
      <c r="C76" s="173">
        <f>C77</f>
        <v>0</v>
      </c>
      <c r="D76" s="173">
        <f>D77</f>
        <v>0</v>
      </c>
    </row>
    <row r="77" spans="1:4" ht="30" customHeight="1" hidden="1">
      <c r="A77" s="155" t="s">
        <v>397</v>
      </c>
      <c r="B77" s="156" t="s">
        <v>398</v>
      </c>
      <c r="C77" s="153">
        <v>0</v>
      </c>
      <c r="D77" s="153">
        <v>0</v>
      </c>
    </row>
    <row r="78" spans="1:4" ht="45" customHeight="1">
      <c r="A78" s="360" t="s">
        <v>640</v>
      </c>
      <c r="B78" s="361" t="s">
        <v>641</v>
      </c>
      <c r="C78" s="362">
        <f>C79</f>
        <v>0</v>
      </c>
      <c r="D78" s="363">
        <f>D79</f>
        <v>-14.41591</v>
      </c>
    </row>
    <row r="79" spans="1:4" ht="30" customHeight="1">
      <c r="A79" s="364" t="s">
        <v>644</v>
      </c>
      <c r="B79" s="365" t="s">
        <v>642</v>
      </c>
      <c r="C79" s="366">
        <f>C80</f>
        <v>0</v>
      </c>
      <c r="D79" s="366">
        <f>D80</f>
        <v>-14.41591</v>
      </c>
    </row>
    <row r="80" spans="1:4" ht="45" customHeight="1">
      <c r="A80" s="367" t="s">
        <v>645</v>
      </c>
      <c r="B80" s="368" t="s">
        <v>643</v>
      </c>
      <c r="C80" s="369">
        <v>0</v>
      </c>
      <c r="D80" s="369">
        <v>-14.41591</v>
      </c>
    </row>
    <row r="81" spans="1:4" ht="15" customHeight="1">
      <c r="A81" s="370" t="s">
        <v>287</v>
      </c>
      <c r="B81" s="370"/>
      <c r="C81" s="180">
        <f>C17+C45</f>
        <v>187438.06959000003</v>
      </c>
      <c r="D81" s="180">
        <f>D17+D45</f>
        <v>182776.0504</v>
      </c>
    </row>
    <row r="82" spans="3:4" ht="12.75">
      <c r="C82" s="130"/>
      <c r="D82" s="130"/>
    </row>
    <row r="83" spans="3:4" ht="12.75">
      <c r="C83" s="134"/>
      <c r="D83" s="134"/>
    </row>
    <row r="84" spans="3:4" ht="12.75">
      <c r="C84" s="130"/>
      <c r="D84" s="130"/>
    </row>
    <row r="85" spans="3:4" ht="12.75">
      <c r="C85" s="130"/>
      <c r="D85" s="130"/>
    </row>
    <row r="86" spans="2:4" ht="12.75">
      <c r="B86" s="132"/>
      <c r="C86" s="130"/>
      <c r="D86" s="130"/>
    </row>
    <row r="87" spans="3:4" ht="12.75">
      <c r="C87" s="130"/>
      <c r="D87" s="130"/>
    </row>
  </sheetData>
  <sheetProtection/>
  <mergeCells count="14">
    <mergeCell ref="A11:D11"/>
    <mergeCell ref="A9:D9"/>
    <mergeCell ref="A13:A15"/>
    <mergeCell ref="B13:B15"/>
    <mergeCell ref="A81:B81"/>
    <mergeCell ref="A10:D10"/>
    <mergeCell ref="A1:D1"/>
    <mergeCell ref="A2:D2"/>
    <mergeCell ref="A3:D3"/>
    <mergeCell ref="A4:D4"/>
    <mergeCell ref="A5:D5"/>
    <mergeCell ref="C13:C15"/>
    <mergeCell ref="D13:D15"/>
    <mergeCell ref="A12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4"/>
  <sheetViews>
    <sheetView tabSelected="1" view="pageBreakPreview" zoomScaleNormal="115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3.7109375" style="83" customWidth="1"/>
    <col min="2" max="2" width="58.7109375" style="83" customWidth="1"/>
    <col min="3" max="3" width="12.7109375" style="83" customWidth="1"/>
    <col min="4" max="4" width="6.8515625" style="83" customWidth="1"/>
    <col min="5" max="5" width="9.7109375" style="83" customWidth="1"/>
    <col min="6" max="7" width="17.7109375" style="83" customWidth="1"/>
    <col min="8" max="16384" width="9.140625" style="83" customWidth="1"/>
  </cols>
  <sheetData>
    <row r="1" spans="1:7" ht="15" customHeight="1">
      <c r="A1" s="381" t="s">
        <v>312</v>
      </c>
      <c r="B1" s="382"/>
      <c r="C1" s="382"/>
      <c r="D1" s="382"/>
      <c r="E1" s="382"/>
      <c r="F1" s="382"/>
      <c r="G1" s="382"/>
    </row>
    <row r="2" spans="1:7" ht="15" customHeight="1">
      <c r="A2" s="381" t="s">
        <v>31</v>
      </c>
      <c r="B2" s="382"/>
      <c r="C2" s="382"/>
      <c r="D2" s="382"/>
      <c r="E2" s="382"/>
      <c r="F2" s="382"/>
      <c r="G2" s="382"/>
    </row>
    <row r="3" spans="1:7" ht="15" customHeight="1">
      <c r="A3" s="381" t="s">
        <v>32</v>
      </c>
      <c r="B3" s="382"/>
      <c r="C3" s="382"/>
      <c r="D3" s="382"/>
      <c r="E3" s="382"/>
      <c r="F3" s="382"/>
      <c r="G3" s="382"/>
    </row>
    <row r="4" spans="1:7" ht="15" customHeight="1">
      <c r="A4" s="381" t="s">
        <v>33</v>
      </c>
      <c r="B4" s="382"/>
      <c r="C4" s="382"/>
      <c r="D4" s="382"/>
      <c r="E4" s="382"/>
      <c r="F4" s="382"/>
      <c r="G4" s="382"/>
    </row>
    <row r="5" spans="1:7" ht="15" customHeight="1">
      <c r="A5" s="390" t="s">
        <v>646</v>
      </c>
      <c r="B5" s="382"/>
      <c r="C5" s="382"/>
      <c r="D5" s="382"/>
      <c r="E5" s="382"/>
      <c r="F5" s="382"/>
      <c r="G5" s="382"/>
    </row>
    <row r="6" ht="15" customHeight="1"/>
    <row r="7" ht="15" customHeight="1"/>
    <row r="8" ht="15" customHeight="1"/>
    <row r="9" spans="1:7" ht="15" customHeight="1">
      <c r="A9" s="383" t="s">
        <v>630</v>
      </c>
      <c r="B9" s="383"/>
      <c r="C9" s="383"/>
      <c r="D9" s="383"/>
      <c r="E9" s="383"/>
      <c r="F9" s="383"/>
      <c r="G9" s="383"/>
    </row>
    <row r="10" spans="1:7" ht="15" customHeight="1">
      <c r="A10" s="383" t="s">
        <v>633</v>
      </c>
      <c r="B10" s="383"/>
      <c r="C10" s="383"/>
      <c r="D10" s="383"/>
      <c r="E10" s="383"/>
      <c r="F10" s="383"/>
      <c r="G10" s="383"/>
    </row>
    <row r="11" spans="1:7" ht="15" customHeight="1">
      <c r="A11" s="383" t="s">
        <v>33</v>
      </c>
      <c r="B11" s="383"/>
      <c r="C11" s="383"/>
      <c r="D11" s="383"/>
      <c r="E11" s="383"/>
      <c r="F11" s="383"/>
      <c r="G11" s="383"/>
    </row>
    <row r="12" spans="1:7" ht="15" customHeight="1">
      <c r="A12" s="383" t="s">
        <v>634</v>
      </c>
      <c r="B12" s="383"/>
      <c r="C12" s="383"/>
      <c r="D12" s="383"/>
      <c r="E12" s="383"/>
      <c r="F12" s="383"/>
      <c r="G12" s="383"/>
    </row>
    <row r="13" spans="1:7" ht="15" customHeight="1">
      <c r="A13" s="383" t="s">
        <v>40</v>
      </c>
      <c r="B13" s="383"/>
      <c r="C13" s="383"/>
      <c r="D13" s="383"/>
      <c r="E13" s="383"/>
      <c r="F13" s="383"/>
      <c r="G13" s="383"/>
    </row>
    <row r="14" spans="1:7" ht="15" customHeight="1">
      <c r="A14" s="394" t="s">
        <v>635</v>
      </c>
      <c r="B14" s="395"/>
      <c r="C14" s="395"/>
      <c r="D14" s="395"/>
      <c r="E14" s="395"/>
      <c r="F14" s="395"/>
      <c r="G14" s="395"/>
    </row>
    <row r="15" spans="1:7" s="76" customFormat="1" ht="30" customHeight="1">
      <c r="A15" s="391" t="s">
        <v>35</v>
      </c>
      <c r="B15" s="380" t="s">
        <v>41</v>
      </c>
      <c r="C15" s="380" t="s">
        <v>327</v>
      </c>
      <c r="D15" s="380" t="s">
        <v>326</v>
      </c>
      <c r="E15" s="380" t="s">
        <v>44</v>
      </c>
      <c r="F15" s="392" t="s">
        <v>628</v>
      </c>
      <c r="G15" s="392" t="s">
        <v>629</v>
      </c>
    </row>
    <row r="16" spans="1:7" s="76" customFormat="1" ht="30" customHeight="1">
      <c r="A16" s="375"/>
      <c r="B16" s="375"/>
      <c r="C16" s="375"/>
      <c r="D16" s="375"/>
      <c r="E16" s="375"/>
      <c r="F16" s="393"/>
      <c r="G16" s="393"/>
    </row>
    <row r="17" spans="1:7" s="76" customFormat="1" ht="15" customHeight="1">
      <c r="A17" s="10" t="s">
        <v>36</v>
      </c>
      <c r="B17" s="12">
        <v>2</v>
      </c>
      <c r="C17" s="12">
        <v>3</v>
      </c>
      <c r="D17" s="12">
        <v>4</v>
      </c>
      <c r="E17" s="12">
        <v>5</v>
      </c>
      <c r="F17" s="52">
        <v>6</v>
      </c>
      <c r="G17" s="52">
        <v>7</v>
      </c>
    </row>
    <row r="18" spans="1:7" s="76" customFormat="1" ht="15" customHeight="1">
      <c r="A18" s="84"/>
      <c r="B18" s="387" t="s">
        <v>45</v>
      </c>
      <c r="C18" s="388"/>
      <c r="D18" s="388"/>
      <c r="E18" s="389"/>
      <c r="F18" s="85">
        <f>F19+F26+F33+F80+F100+F118+F130+F156+F163+F176+F187+F200+F221+F232+F294+F307+F335+F342</f>
        <v>160341.81079000002</v>
      </c>
      <c r="G18" s="85">
        <f>G19+G26+G33+G80+G100+G118+G130+G156+G163+G176+G187+G200+G221+G232+G294+G307+G335+G342</f>
        <v>145462.29776000002</v>
      </c>
    </row>
    <row r="19" spans="1:7" s="76" customFormat="1" ht="45" customHeight="1">
      <c r="A19" s="86">
        <v>1</v>
      </c>
      <c r="B19" s="264" t="s">
        <v>306</v>
      </c>
      <c r="C19" s="87" t="s">
        <v>308</v>
      </c>
      <c r="D19" s="88"/>
      <c r="E19" s="88"/>
      <c r="F19" s="89">
        <f>F20</f>
        <v>230</v>
      </c>
      <c r="G19" s="89">
        <f>G20</f>
        <v>88.26978</v>
      </c>
    </row>
    <row r="20" spans="1:7" s="76" customFormat="1" ht="15" customHeight="1">
      <c r="A20" s="348"/>
      <c r="B20" s="280" t="s">
        <v>469</v>
      </c>
      <c r="C20" s="140" t="s">
        <v>470</v>
      </c>
      <c r="D20" s="231"/>
      <c r="E20" s="231"/>
      <c r="F20" s="347">
        <f>F21</f>
        <v>230</v>
      </c>
      <c r="G20" s="347">
        <f>G21</f>
        <v>88.26978</v>
      </c>
    </row>
    <row r="21" spans="1:7" s="76" customFormat="1" ht="105" customHeight="1">
      <c r="A21" s="90"/>
      <c r="B21" s="265" t="s">
        <v>619</v>
      </c>
      <c r="C21" s="91" t="s">
        <v>471</v>
      </c>
      <c r="D21" s="92"/>
      <c r="E21" s="92"/>
      <c r="F21" s="93">
        <f aca="true" t="shared" si="0" ref="F21:G24">F22</f>
        <v>230</v>
      </c>
      <c r="G21" s="93">
        <f t="shared" si="0"/>
        <v>88.26978</v>
      </c>
    </row>
    <row r="22" spans="1:7" s="76" customFormat="1" ht="75" customHeight="1">
      <c r="A22" s="245"/>
      <c r="B22" s="286" t="s">
        <v>307</v>
      </c>
      <c r="C22" s="240" t="s">
        <v>472</v>
      </c>
      <c r="D22" s="241"/>
      <c r="E22" s="241"/>
      <c r="F22" s="287">
        <f t="shared" si="0"/>
        <v>230</v>
      </c>
      <c r="G22" s="287">
        <f t="shared" si="0"/>
        <v>88.26978</v>
      </c>
    </row>
    <row r="23" spans="1:7" s="76" customFormat="1" ht="30" customHeight="1">
      <c r="A23" s="31"/>
      <c r="B23" s="181" t="s">
        <v>48</v>
      </c>
      <c r="C23" s="29" t="s">
        <v>472</v>
      </c>
      <c r="D23" s="30">
        <v>200</v>
      </c>
      <c r="E23" s="30"/>
      <c r="F23" s="94">
        <f t="shared" si="0"/>
        <v>230</v>
      </c>
      <c r="G23" s="94">
        <f t="shared" si="0"/>
        <v>88.26978</v>
      </c>
    </row>
    <row r="24" spans="1:7" s="76" customFormat="1" ht="30" customHeight="1">
      <c r="A24" s="31"/>
      <c r="B24" s="266" t="s">
        <v>49</v>
      </c>
      <c r="C24" s="29" t="s">
        <v>472</v>
      </c>
      <c r="D24" s="29" t="s">
        <v>50</v>
      </c>
      <c r="E24" s="29"/>
      <c r="F24" s="95">
        <f t="shared" si="0"/>
        <v>230</v>
      </c>
      <c r="G24" s="95">
        <f t="shared" si="0"/>
        <v>88.26978</v>
      </c>
    </row>
    <row r="25" spans="1:7" s="76" customFormat="1" ht="45" customHeight="1">
      <c r="A25" s="31"/>
      <c r="B25" s="266" t="s">
        <v>8</v>
      </c>
      <c r="C25" s="29" t="s">
        <v>472</v>
      </c>
      <c r="D25" s="29" t="s">
        <v>50</v>
      </c>
      <c r="E25" s="29" t="s">
        <v>152</v>
      </c>
      <c r="F25" s="95">
        <v>230</v>
      </c>
      <c r="G25" s="95">
        <v>88.26978</v>
      </c>
    </row>
    <row r="26" spans="1:7" ht="45" customHeight="1">
      <c r="A26" s="86">
        <v>2</v>
      </c>
      <c r="B26" s="264" t="s">
        <v>434</v>
      </c>
      <c r="C26" s="87" t="s">
        <v>46</v>
      </c>
      <c r="D26" s="88"/>
      <c r="E26" s="88"/>
      <c r="F26" s="89">
        <f>F27</f>
        <v>400</v>
      </c>
      <c r="G26" s="89">
        <f>G27</f>
        <v>345.17102</v>
      </c>
    </row>
    <row r="27" spans="1:7" ht="15" customHeight="1">
      <c r="A27" s="348"/>
      <c r="B27" s="280" t="s">
        <v>469</v>
      </c>
      <c r="C27" s="140" t="s">
        <v>473</v>
      </c>
      <c r="D27" s="139"/>
      <c r="E27" s="139"/>
      <c r="F27" s="347">
        <f>F28</f>
        <v>400</v>
      </c>
      <c r="G27" s="347">
        <f>G28</f>
        <v>345.17102</v>
      </c>
    </row>
    <row r="28" spans="1:7" ht="30" customHeight="1">
      <c r="A28" s="90"/>
      <c r="B28" s="265" t="s">
        <v>474</v>
      </c>
      <c r="C28" s="91" t="s">
        <v>475</v>
      </c>
      <c r="D28" s="92"/>
      <c r="E28" s="92"/>
      <c r="F28" s="93">
        <f aca="true" t="shared" si="1" ref="F28:G31">F29</f>
        <v>400</v>
      </c>
      <c r="G28" s="93">
        <f t="shared" si="1"/>
        <v>345.17102</v>
      </c>
    </row>
    <row r="29" spans="1:7" ht="30" customHeight="1">
      <c r="A29" s="245"/>
      <c r="B29" s="286" t="s">
        <v>47</v>
      </c>
      <c r="C29" s="240" t="s">
        <v>476</v>
      </c>
      <c r="D29" s="241"/>
      <c r="E29" s="241"/>
      <c r="F29" s="287">
        <f t="shared" si="1"/>
        <v>400</v>
      </c>
      <c r="G29" s="287">
        <f t="shared" si="1"/>
        <v>345.17102</v>
      </c>
    </row>
    <row r="30" spans="1:7" ht="30" customHeight="1">
      <c r="A30" s="31"/>
      <c r="B30" s="181" t="s">
        <v>48</v>
      </c>
      <c r="C30" s="29" t="s">
        <v>476</v>
      </c>
      <c r="D30" s="30">
        <v>200</v>
      </c>
      <c r="E30" s="30"/>
      <c r="F30" s="94">
        <f t="shared" si="1"/>
        <v>400</v>
      </c>
      <c r="G30" s="94">
        <f t="shared" si="1"/>
        <v>345.17102</v>
      </c>
    </row>
    <row r="31" spans="1:7" ht="30" customHeight="1">
      <c r="A31" s="31"/>
      <c r="B31" s="266" t="s">
        <v>49</v>
      </c>
      <c r="C31" s="29" t="s">
        <v>476</v>
      </c>
      <c r="D31" s="29" t="s">
        <v>50</v>
      </c>
      <c r="E31" s="29"/>
      <c r="F31" s="95">
        <f t="shared" si="1"/>
        <v>400</v>
      </c>
      <c r="G31" s="95">
        <f t="shared" si="1"/>
        <v>345.17102</v>
      </c>
    </row>
    <row r="32" spans="1:7" ht="15" customHeight="1">
      <c r="A32" s="31"/>
      <c r="B32" s="266" t="s">
        <v>51</v>
      </c>
      <c r="C32" s="29" t="s">
        <v>476</v>
      </c>
      <c r="D32" s="29" t="s">
        <v>50</v>
      </c>
      <c r="E32" s="29" t="s">
        <v>52</v>
      </c>
      <c r="F32" s="95">
        <f>260+140</f>
        <v>400</v>
      </c>
      <c r="G32" s="95">
        <v>345.17102</v>
      </c>
    </row>
    <row r="33" spans="1:7" ht="45" customHeight="1">
      <c r="A33" s="86">
        <v>3</v>
      </c>
      <c r="B33" s="264" t="s">
        <v>341</v>
      </c>
      <c r="C33" s="87" t="s">
        <v>53</v>
      </c>
      <c r="D33" s="88" t="s">
        <v>54</v>
      </c>
      <c r="E33" s="88"/>
      <c r="F33" s="89">
        <f>F34+F48</f>
        <v>66236.10996</v>
      </c>
      <c r="G33" s="89">
        <f>G34+G48</f>
        <v>62915.4485</v>
      </c>
    </row>
    <row r="34" spans="1:7" ht="15" customHeight="1">
      <c r="A34" s="348"/>
      <c r="B34" s="280" t="s">
        <v>546</v>
      </c>
      <c r="C34" s="140" t="s">
        <v>342</v>
      </c>
      <c r="D34" s="139"/>
      <c r="E34" s="139"/>
      <c r="F34" s="347">
        <f>F35</f>
        <v>60765.88014</v>
      </c>
      <c r="G34" s="347">
        <f>G35</f>
        <v>58224.21733</v>
      </c>
    </row>
    <row r="35" spans="1:7" ht="30" customHeight="1">
      <c r="A35" s="142"/>
      <c r="B35" s="284" t="s">
        <v>448</v>
      </c>
      <c r="C35" s="136" t="s">
        <v>569</v>
      </c>
      <c r="D35" s="136"/>
      <c r="E35" s="136"/>
      <c r="F35" s="137">
        <f>F36+F40+F44</f>
        <v>60765.88014</v>
      </c>
      <c r="G35" s="137">
        <f>G36+G40+G44</f>
        <v>58224.21733</v>
      </c>
    </row>
    <row r="36" spans="1:7" ht="30" customHeight="1">
      <c r="A36" s="245"/>
      <c r="B36" s="290" t="s">
        <v>458</v>
      </c>
      <c r="C36" s="240" t="s">
        <v>570</v>
      </c>
      <c r="D36" s="241"/>
      <c r="E36" s="241"/>
      <c r="F36" s="288">
        <f aca="true" t="shared" si="2" ref="F36:G38">F37</f>
        <v>60164.23776</v>
      </c>
      <c r="G36" s="288">
        <f t="shared" si="2"/>
        <v>57647.82859</v>
      </c>
    </row>
    <row r="37" spans="1:7" ht="30" customHeight="1">
      <c r="A37" s="31"/>
      <c r="B37" s="273" t="s">
        <v>55</v>
      </c>
      <c r="C37" s="29" t="s">
        <v>570</v>
      </c>
      <c r="D37" s="30">
        <v>400</v>
      </c>
      <c r="E37" s="30"/>
      <c r="F37" s="95">
        <f t="shared" si="2"/>
        <v>60164.23776</v>
      </c>
      <c r="G37" s="95">
        <f t="shared" si="2"/>
        <v>57647.82859</v>
      </c>
    </row>
    <row r="38" spans="1:7" ht="15" customHeight="1">
      <c r="A38" s="31"/>
      <c r="B38" s="266" t="s">
        <v>56</v>
      </c>
      <c r="C38" s="29" t="s">
        <v>570</v>
      </c>
      <c r="D38" s="29" t="s">
        <v>57</v>
      </c>
      <c r="E38" s="29"/>
      <c r="F38" s="94">
        <f t="shared" si="2"/>
        <v>60164.23776</v>
      </c>
      <c r="G38" s="94">
        <f t="shared" si="2"/>
        <v>57647.82859</v>
      </c>
    </row>
    <row r="39" spans="1:7" ht="15" customHeight="1">
      <c r="A39" s="31"/>
      <c r="B39" s="266" t="s">
        <v>58</v>
      </c>
      <c r="C39" s="29" t="s">
        <v>570</v>
      </c>
      <c r="D39" s="29" t="s">
        <v>57</v>
      </c>
      <c r="E39" s="29" t="s">
        <v>59</v>
      </c>
      <c r="F39" s="95">
        <v>60164.23776</v>
      </c>
      <c r="G39" s="95">
        <v>57647.82859</v>
      </c>
    </row>
    <row r="40" spans="1:7" ht="30" customHeight="1" hidden="1">
      <c r="A40" s="245"/>
      <c r="B40" s="290" t="s">
        <v>459</v>
      </c>
      <c r="C40" s="240" t="s">
        <v>571</v>
      </c>
      <c r="D40" s="241"/>
      <c r="E40" s="241"/>
      <c r="F40" s="288">
        <f aca="true" t="shared" si="3" ref="F40:G42">F41</f>
        <v>0</v>
      </c>
      <c r="G40" s="288">
        <f t="shared" si="3"/>
        <v>0</v>
      </c>
    </row>
    <row r="41" spans="1:7" ht="30" customHeight="1" hidden="1">
      <c r="A41" s="31"/>
      <c r="B41" s="273" t="s">
        <v>55</v>
      </c>
      <c r="C41" s="29" t="s">
        <v>571</v>
      </c>
      <c r="D41" s="30">
        <v>400</v>
      </c>
      <c r="E41" s="30"/>
      <c r="F41" s="95">
        <f t="shared" si="3"/>
        <v>0</v>
      </c>
      <c r="G41" s="95">
        <f t="shared" si="3"/>
        <v>0</v>
      </c>
    </row>
    <row r="42" spans="1:7" ht="15" customHeight="1" hidden="1">
      <c r="A42" s="31"/>
      <c r="B42" s="266" t="s">
        <v>56</v>
      </c>
      <c r="C42" s="29" t="s">
        <v>571</v>
      </c>
      <c r="D42" s="29" t="s">
        <v>57</v>
      </c>
      <c r="E42" s="29"/>
      <c r="F42" s="94">
        <f t="shared" si="3"/>
        <v>0</v>
      </c>
      <c r="G42" s="94">
        <f t="shared" si="3"/>
        <v>0</v>
      </c>
    </row>
    <row r="43" spans="1:7" ht="15" customHeight="1" hidden="1">
      <c r="A43" s="31"/>
      <c r="B43" s="266" t="s">
        <v>58</v>
      </c>
      <c r="C43" s="29" t="s">
        <v>571</v>
      </c>
      <c r="D43" s="29" t="s">
        <v>57</v>
      </c>
      <c r="E43" s="29" t="s">
        <v>59</v>
      </c>
      <c r="F43" s="95">
        <v>0</v>
      </c>
      <c r="G43" s="95">
        <v>0</v>
      </c>
    </row>
    <row r="44" spans="1:7" ht="30" customHeight="1">
      <c r="A44" s="245"/>
      <c r="B44" s="290" t="s">
        <v>444</v>
      </c>
      <c r="C44" s="240" t="s">
        <v>572</v>
      </c>
      <c r="D44" s="241"/>
      <c r="E44" s="241"/>
      <c r="F44" s="288">
        <f aca="true" t="shared" si="4" ref="F44:G46">F45</f>
        <v>601.64238</v>
      </c>
      <c r="G44" s="288">
        <f t="shared" si="4"/>
        <v>576.38874</v>
      </c>
    </row>
    <row r="45" spans="1:7" ht="30" customHeight="1">
      <c r="A45" s="31"/>
      <c r="B45" s="273" t="s">
        <v>55</v>
      </c>
      <c r="C45" s="29" t="s">
        <v>572</v>
      </c>
      <c r="D45" s="30">
        <v>400</v>
      </c>
      <c r="E45" s="30"/>
      <c r="F45" s="95">
        <f t="shared" si="4"/>
        <v>601.64238</v>
      </c>
      <c r="G45" s="95">
        <f t="shared" si="4"/>
        <v>576.38874</v>
      </c>
    </row>
    <row r="46" spans="1:7" ht="15" customHeight="1">
      <c r="A46" s="31"/>
      <c r="B46" s="266" t="s">
        <v>56</v>
      </c>
      <c r="C46" s="29" t="s">
        <v>572</v>
      </c>
      <c r="D46" s="29" t="s">
        <v>57</v>
      </c>
      <c r="E46" s="29"/>
      <c r="F46" s="94">
        <f t="shared" si="4"/>
        <v>601.64238</v>
      </c>
      <c r="G46" s="94">
        <f t="shared" si="4"/>
        <v>576.38874</v>
      </c>
    </row>
    <row r="47" spans="1:7" ht="15" customHeight="1">
      <c r="A47" s="31"/>
      <c r="B47" s="266" t="s">
        <v>58</v>
      </c>
      <c r="C47" s="29" t="s">
        <v>572</v>
      </c>
      <c r="D47" s="29" t="s">
        <v>57</v>
      </c>
      <c r="E47" s="29" t="s">
        <v>59</v>
      </c>
      <c r="F47" s="95">
        <v>601.64238</v>
      </c>
      <c r="G47" s="95">
        <v>576.38874</v>
      </c>
    </row>
    <row r="48" spans="1:7" ht="15" customHeight="1">
      <c r="A48" s="96"/>
      <c r="B48" s="270" t="s">
        <v>469</v>
      </c>
      <c r="C48" s="97" t="s">
        <v>573</v>
      </c>
      <c r="D48" s="97"/>
      <c r="E48" s="97"/>
      <c r="F48" s="99">
        <f>F49+F57+F69+F75</f>
        <v>5470.2298200000005</v>
      </c>
      <c r="G48" s="99">
        <f>G49+G57+G69+G75</f>
        <v>4691.231170000001</v>
      </c>
    </row>
    <row r="49" spans="1:7" ht="30" customHeight="1">
      <c r="A49" s="100"/>
      <c r="B49" s="267" t="s">
        <v>574</v>
      </c>
      <c r="C49" s="91" t="s">
        <v>575</v>
      </c>
      <c r="D49" s="91"/>
      <c r="E49" s="91"/>
      <c r="F49" s="93">
        <f>F50</f>
        <v>1071.62982</v>
      </c>
      <c r="G49" s="93">
        <f>G50</f>
        <v>1071.62982</v>
      </c>
    </row>
    <row r="50" spans="1:7" ht="30" customHeight="1">
      <c r="A50" s="245"/>
      <c r="B50" s="290" t="s">
        <v>61</v>
      </c>
      <c r="C50" s="240" t="s">
        <v>576</v>
      </c>
      <c r="D50" s="240"/>
      <c r="E50" s="240"/>
      <c r="F50" s="287">
        <f>F51+F54</f>
        <v>1071.62982</v>
      </c>
      <c r="G50" s="287">
        <f>G51+G54</f>
        <v>1071.62982</v>
      </c>
    </row>
    <row r="51" spans="1:7" ht="30" customHeight="1">
      <c r="A51" s="31"/>
      <c r="B51" s="273" t="s">
        <v>48</v>
      </c>
      <c r="C51" s="29" t="s">
        <v>576</v>
      </c>
      <c r="D51" s="29" t="s">
        <v>62</v>
      </c>
      <c r="E51" s="29"/>
      <c r="F51" s="94">
        <f>F52</f>
        <v>1071.62982</v>
      </c>
      <c r="G51" s="94">
        <f>G52</f>
        <v>1071.62982</v>
      </c>
    </row>
    <row r="52" spans="1:7" ht="30" customHeight="1">
      <c r="A52" s="31"/>
      <c r="B52" s="266" t="s">
        <v>49</v>
      </c>
      <c r="C52" s="29" t="s">
        <v>576</v>
      </c>
      <c r="D52" s="29" t="s">
        <v>50</v>
      </c>
      <c r="E52" s="29"/>
      <c r="F52" s="94">
        <f>F53</f>
        <v>1071.62982</v>
      </c>
      <c r="G52" s="94">
        <f>G53</f>
        <v>1071.62982</v>
      </c>
    </row>
    <row r="53" spans="1:7" ht="15" customHeight="1">
      <c r="A53" s="31"/>
      <c r="B53" s="266" t="s">
        <v>58</v>
      </c>
      <c r="C53" s="29" t="s">
        <v>576</v>
      </c>
      <c r="D53" s="29" t="s">
        <v>50</v>
      </c>
      <c r="E53" s="29" t="s">
        <v>59</v>
      </c>
      <c r="F53" s="94">
        <f>896+175.62982</f>
        <v>1071.62982</v>
      </c>
      <c r="G53" s="94">
        <v>1071.62982</v>
      </c>
    </row>
    <row r="54" spans="1:7" ht="30" customHeight="1" hidden="1">
      <c r="A54" s="31"/>
      <c r="B54" s="272" t="s">
        <v>63</v>
      </c>
      <c r="C54" s="29" t="s">
        <v>576</v>
      </c>
      <c r="D54" s="29" t="s">
        <v>64</v>
      </c>
      <c r="E54" s="29"/>
      <c r="F54" s="94">
        <f>F55</f>
        <v>0</v>
      </c>
      <c r="G54" s="94">
        <f>G55</f>
        <v>0</v>
      </c>
    </row>
    <row r="55" spans="1:7" ht="30" customHeight="1" hidden="1">
      <c r="A55" s="31"/>
      <c r="B55" s="266" t="s">
        <v>65</v>
      </c>
      <c r="C55" s="29" t="s">
        <v>576</v>
      </c>
      <c r="D55" s="29" t="s">
        <v>66</v>
      </c>
      <c r="E55" s="29"/>
      <c r="F55" s="94">
        <f>F56</f>
        <v>0</v>
      </c>
      <c r="G55" s="94">
        <f>G56</f>
        <v>0</v>
      </c>
    </row>
    <row r="56" spans="1:7" ht="15" customHeight="1" hidden="1">
      <c r="A56" s="31"/>
      <c r="B56" s="266" t="s">
        <v>58</v>
      </c>
      <c r="C56" s="29" t="s">
        <v>576</v>
      </c>
      <c r="D56" s="29" t="s">
        <v>66</v>
      </c>
      <c r="E56" s="29" t="s">
        <v>59</v>
      </c>
      <c r="F56" s="94">
        <v>0</v>
      </c>
      <c r="G56" s="94">
        <v>0</v>
      </c>
    </row>
    <row r="57" spans="1:7" ht="30" customHeight="1">
      <c r="A57" s="100"/>
      <c r="B57" s="267" t="s">
        <v>577</v>
      </c>
      <c r="C57" s="91" t="s">
        <v>578</v>
      </c>
      <c r="D57" s="101"/>
      <c r="E57" s="101"/>
      <c r="F57" s="93">
        <f>F58+F65</f>
        <v>4000</v>
      </c>
      <c r="G57" s="93">
        <f>G65+G58</f>
        <v>3468.01767</v>
      </c>
    </row>
    <row r="58" spans="1:7" ht="30" customHeight="1">
      <c r="A58" s="245"/>
      <c r="B58" s="290" t="s">
        <v>67</v>
      </c>
      <c r="C58" s="240" t="s">
        <v>579</v>
      </c>
      <c r="D58" s="241"/>
      <c r="E58" s="241"/>
      <c r="F58" s="288">
        <f>F59+F62</f>
        <v>4000</v>
      </c>
      <c r="G58" s="288">
        <f>G59+G62</f>
        <v>3468.01767</v>
      </c>
    </row>
    <row r="59" spans="1:7" ht="30" customHeight="1" hidden="1">
      <c r="A59" s="31"/>
      <c r="B59" s="273" t="s">
        <v>48</v>
      </c>
      <c r="C59" s="29" t="s">
        <v>579</v>
      </c>
      <c r="D59" s="30">
        <v>200</v>
      </c>
      <c r="E59" s="30"/>
      <c r="F59" s="95">
        <f>F60</f>
        <v>0</v>
      </c>
      <c r="G59" s="95">
        <f>G60</f>
        <v>0</v>
      </c>
    </row>
    <row r="60" spans="1:7" ht="30" customHeight="1" hidden="1">
      <c r="A60" s="31"/>
      <c r="B60" s="266" t="s">
        <v>49</v>
      </c>
      <c r="C60" s="29" t="s">
        <v>579</v>
      </c>
      <c r="D60" s="29" t="s">
        <v>50</v>
      </c>
      <c r="E60" s="29"/>
      <c r="F60" s="94">
        <f>F61</f>
        <v>0</v>
      </c>
      <c r="G60" s="94">
        <f>G61</f>
        <v>0</v>
      </c>
    </row>
    <row r="61" spans="1:7" ht="15" customHeight="1" hidden="1">
      <c r="A61" s="31"/>
      <c r="B61" s="266" t="s">
        <v>58</v>
      </c>
      <c r="C61" s="29" t="s">
        <v>579</v>
      </c>
      <c r="D61" s="29" t="s">
        <v>50</v>
      </c>
      <c r="E61" s="29" t="s">
        <v>59</v>
      </c>
      <c r="F61" s="95">
        <f>1000-1000</f>
        <v>0</v>
      </c>
      <c r="G61" s="95">
        <f>434.97494-434.97494</f>
        <v>0</v>
      </c>
    </row>
    <row r="62" spans="1:7" ht="30" customHeight="1">
      <c r="A62" s="31"/>
      <c r="B62" s="273" t="s">
        <v>55</v>
      </c>
      <c r="C62" s="29" t="s">
        <v>579</v>
      </c>
      <c r="D62" s="30">
        <v>400</v>
      </c>
      <c r="E62" s="29"/>
      <c r="F62" s="95">
        <f>F63</f>
        <v>4000</v>
      </c>
      <c r="G62" s="95">
        <f>G63</f>
        <v>3468.01767</v>
      </c>
    </row>
    <row r="63" spans="1:7" ht="15" customHeight="1">
      <c r="A63" s="31"/>
      <c r="B63" s="266" t="s">
        <v>56</v>
      </c>
      <c r="C63" s="29" t="s">
        <v>579</v>
      </c>
      <c r="D63" s="29" t="s">
        <v>57</v>
      </c>
      <c r="E63" s="29"/>
      <c r="F63" s="95">
        <f>F64</f>
        <v>4000</v>
      </c>
      <c r="G63" s="95">
        <f>G64</f>
        <v>3468.01767</v>
      </c>
    </row>
    <row r="64" spans="1:7" ht="15" customHeight="1">
      <c r="A64" s="31"/>
      <c r="B64" s="266" t="s">
        <v>58</v>
      </c>
      <c r="C64" s="29" t="s">
        <v>579</v>
      </c>
      <c r="D64" s="29" t="s">
        <v>57</v>
      </c>
      <c r="E64" s="29" t="s">
        <v>59</v>
      </c>
      <c r="F64" s="95">
        <f>1000+3000</f>
        <v>4000</v>
      </c>
      <c r="G64" s="95">
        <v>3468.01767</v>
      </c>
    </row>
    <row r="65" spans="1:7" ht="30" customHeight="1" hidden="1">
      <c r="A65" s="245"/>
      <c r="B65" s="290" t="s">
        <v>416</v>
      </c>
      <c r="C65" s="240" t="s">
        <v>580</v>
      </c>
      <c r="D65" s="241"/>
      <c r="E65" s="241"/>
      <c r="F65" s="288">
        <f aca="true" t="shared" si="5" ref="F65:G67">F66</f>
        <v>0</v>
      </c>
      <c r="G65" s="288">
        <f t="shared" si="5"/>
        <v>0</v>
      </c>
    </row>
    <row r="66" spans="1:7" ht="30" customHeight="1" hidden="1">
      <c r="A66" s="31"/>
      <c r="B66" s="273" t="s">
        <v>48</v>
      </c>
      <c r="C66" s="29" t="s">
        <v>580</v>
      </c>
      <c r="D66" s="30">
        <v>200</v>
      </c>
      <c r="E66" s="30"/>
      <c r="F66" s="95">
        <f t="shared" si="5"/>
        <v>0</v>
      </c>
      <c r="G66" s="95">
        <f t="shared" si="5"/>
        <v>0</v>
      </c>
    </row>
    <row r="67" spans="1:7" ht="30" customHeight="1" hidden="1">
      <c r="A67" s="31"/>
      <c r="B67" s="266" t="s">
        <v>49</v>
      </c>
      <c r="C67" s="29" t="s">
        <v>580</v>
      </c>
      <c r="D67" s="29" t="s">
        <v>50</v>
      </c>
      <c r="E67" s="29"/>
      <c r="F67" s="94">
        <f t="shared" si="5"/>
        <v>0</v>
      </c>
      <c r="G67" s="94">
        <f t="shared" si="5"/>
        <v>0</v>
      </c>
    </row>
    <row r="68" spans="1:7" ht="15" customHeight="1" hidden="1">
      <c r="A68" s="31"/>
      <c r="B68" s="266" t="s">
        <v>58</v>
      </c>
      <c r="C68" s="29" t="s">
        <v>580</v>
      </c>
      <c r="D68" s="29" t="s">
        <v>50</v>
      </c>
      <c r="E68" s="29" t="s">
        <v>59</v>
      </c>
      <c r="F68" s="95">
        <v>0</v>
      </c>
      <c r="G68" s="95">
        <v>0</v>
      </c>
    </row>
    <row r="69" spans="1:7" ht="30" customHeight="1">
      <c r="A69" s="100"/>
      <c r="B69" s="267" t="s">
        <v>581</v>
      </c>
      <c r="C69" s="91" t="s">
        <v>582</v>
      </c>
      <c r="D69" s="91"/>
      <c r="E69" s="91"/>
      <c r="F69" s="105">
        <f aca="true" t="shared" si="6" ref="F69:G71">F70</f>
        <v>48.6</v>
      </c>
      <c r="G69" s="105">
        <f t="shared" si="6"/>
        <v>37.77292</v>
      </c>
    </row>
    <row r="70" spans="1:7" ht="15" customHeight="1">
      <c r="A70" s="245"/>
      <c r="B70" s="290" t="s">
        <v>129</v>
      </c>
      <c r="C70" s="240" t="s">
        <v>583</v>
      </c>
      <c r="D70" s="240"/>
      <c r="E70" s="240"/>
      <c r="F70" s="288">
        <f t="shared" si="6"/>
        <v>48.6</v>
      </c>
      <c r="G70" s="288">
        <f t="shared" si="6"/>
        <v>37.77292</v>
      </c>
    </row>
    <row r="71" spans="1:7" ht="30" customHeight="1">
      <c r="A71" s="31"/>
      <c r="B71" s="273" t="s">
        <v>48</v>
      </c>
      <c r="C71" s="29" t="s">
        <v>583</v>
      </c>
      <c r="D71" s="29" t="s">
        <v>62</v>
      </c>
      <c r="E71" s="29"/>
      <c r="F71" s="95">
        <f t="shared" si="6"/>
        <v>48.6</v>
      </c>
      <c r="G71" s="95">
        <f t="shared" si="6"/>
        <v>37.77292</v>
      </c>
    </row>
    <row r="72" spans="1:7" ht="30" customHeight="1">
      <c r="A72" s="31"/>
      <c r="B72" s="266" t="s">
        <v>49</v>
      </c>
      <c r="C72" s="29" t="s">
        <v>583</v>
      </c>
      <c r="D72" s="29" t="s">
        <v>50</v>
      </c>
      <c r="E72" s="29"/>
      <c r="F72" s="95">
        <f>F73+F74</f>
        <v>48.6</v>
      </c>
      <c r="G72" s="95">
        <f>G73+G74</f>
        <v>37.77292</v>
      </c>
    </row>
    <row r="73" spans="1:7" ht="15" customHeight="1">
      <c r="A73" s="31"/>
      <c r="B73" s="266" t="s">
        <v>125</v>
      </c>
      <c r="C73" s="29" t="s">
        <v>583</v>
      </c>
      <c r="D73" s="29" t="s">
        <v>50</v>
      </c>
      <c r="E73" s="29" t="s">
        <v>126</v>
      </c>
      <c r="F73" s="95">
        <v>20</v>
      </c>
      <c r="G73" s="95">
        <v>9.17292</v>
      </c>
    </row>
    <row r="74" spans="1:7" ht="15" customHeight="1">
      <c r="A74" s="31"/>
      <c r="B74" s="266" t="s">
        <v>58</v>
      </c>
      <c r="C74" s="29" t="s">
        <v>583</v>
      </c>
      <c r="D74" s="29" t="s">
        <v>50</v>
      </c>
      <c r="E74" s="29" t="s">
        <v>59</v>
      </c>
      <c r="F74" s="95">
        <v>28.6</v>
      </c>
      <c r="G74" s="95">
        <v>28.6</v>
      </c>
    </row>
    <row r="75" spans="1:7" ht="30" customHeight="1">
      <c r="A75" s="100"/>
      <c r="B75" s="267" t="s">
        <v>584</v>
      </c>
      <c r="C75" s="91" t="s">
        <v>585</v>
      </c>
      <c r="D75" s="91"/>
      <c r="E75" s="91"/>
      <c r="F75" s="105">
        <f aca="true" t="shared" si="7" ref="F75:G78">F76</f>
        <v>350</v>
      </c>
      <c r="G75" s="105">
        <f t="shared" si="7"/>
        <v>113.81076</v>
      </c>
    </row>
    <row r="76" spans="1:7" ht="30" customHeight="1">
      <c r="A76" s="245"/>
      <c r="B76" s="290" t="s">
        <v>124</v>
      </c>
      <c r="C76" s="240" t="s">
        <v>586</v>
      </c>
      <c r="D76" s="240"/>
      <c r="E76" s="240"/>
      <c r="F76" s="288">
        <f t="shared" si="7"/>
        <v>350</v>
      </c>
      <c r="G76" s="288">
        <f t="shared" si="7"/>
        <v>113.81076</v>
      </c>
    </row>
    <row r="77" spans="1:7" ht="30" customHeight="1">
      <c r="A77" s="31"/>
      <c r="B77" s="273" t="s">
        <v>48</v>
      </c>
      <c r="C77" s="29" t="s">
        <v>586</v>
      </c>
      <c r="D77" s="29" t="s">
        <v>62</v>
      </c>
      <c r="E77" s="29"/>
      <c r="F77" s="95">
        <f t="shared" si="7"/>
        <v>350</v>
      </c>
      <c r="G77" s="95">
        <f t="shared" si="7"/>
        <v>113.81076</v>
      </c>
    </row>
    <row r="78" spans="1:7" ht="30" customHeight="1">
      <c r="A78" s="31"/>
      <c r="B78" s="266" t="s">
        <v>49</v>
      </c>
      <c r="C78" s="29" t="s">
        <v>586</v>
      </c>
      <c r="D78" s="29" t="s">
        <v>50</v>
      </c>
      <c r="E78" s="29"/>
      <c r="F78" s="95">
        <f t="shared" si="7"/>
        <v>350</v>
      </c>
      <c r="G78" s="95">
        <f t="shared" si="7"/>
        <v>113.81076</v>
      </c>
    </row>
    <row r="79" spans="1:7" ht="15" customHeight="1">
      <c r="A79" s="31"/>
      <c r="B79" s="266" t="s">
        <v>125</v>
      </c>
      <c r="C79" s="29" t="s">
        <v>586</v>
      </c>
      <c r="D79" s="29" t="s">
        <v>50</v>
      </c>
      <c r="E79" s="29" t="s">
        <v>126</v>
      </c>
      <c r="F79" s="95">
        <v>350</v>
      </c>
      <c r="G79" s="95">
        <v>113.81076</v>
      </c>
    </row>
    <row r="80" spans="1:7" ht="45" customHeight="1">
      <c r="A80" s="86">
        <v>4</v>
      </c>
      <c r="B80" s="274" t="s">
        <v>335</v>
      </c>
      <c r="C80" s="87" t="s">
        <v>68</v>
      </c>
      <c r="D80" s="102"/>
      <c r="E80" s="102"/>
      <c r="F80" s="89">
        <f>F81</f>
        <v>20985.001</v>
      </c>
      <c r="G80" s="89">
        <f>G81</f>
        <v>20808.79751</v>
      </c>
    </row>
    <row r="81" spans="1:7" ht="15" customHeight="1">
      <c r="A81" s="348"/>
      <c r="B81" s="308" t="s">
        <v>469</v>
      </c>
      <c r="C81" s="140" t="s">
        <v>477</v>
      </c>
      <c r="D81" s="140"/>
      <c r="E81" s="140"/>
      <c r="F81" s="347">
        <f>F82</f>
        <v>20985.001</v>
      </c>
      <c r="G81" s="347">
        <f>G82</f>
        <v>20808.79751</v>
      </c>
    </row>
    <row r="82" spans="1:7" ht="30" customHeight="1">
      <c r="A82" s="100"/>
      <c r="B82" s="275" t="s">
        <v>478</v>
      </c>
      <c r="C82" s="91" t="s">
        <v>479</v>
      </c>
      <c r="D82" s="91"/>
      <c r="E82" s="91"/>
      <c r="F82" s="93">
        <f>F83+F96</f>
        <v>20985.001</v>
      </c>
      <c r="G82" s="93">
        <f>G83+G96</f>
        <v>20808.79751</v>
      </c>
    </row>
    <row r="83" spans="1:7" ht="30" customHeight="1">
      <c r="A83" s="245"/>
      <c r="B83" s="286" t="s">
        <v>69</v>
      </c>
      <c r="C83" s="240" t="s">
        <v>480</v>
      </c>
      <c r="D83" s="240"/>
      <c r="E83" s="240"/>
      <c r="F83" s="288">
        <f>F84+F87+F90+F94</f>
        <v>15216.201000000001</v>
      </c>
      <c r="G83" s="288">
        <f>G84+G87+G90+G94</f>
        <v>15060.770190000001</v>
      </c>
    </row>
    <row r="84" spans="1:7" ht="60" customHeight="1">
      <c r="A84" s="31"/>
      <c r="B84" s="276" t="s">
        <v>71</v>
      </c>
      <c r="C84" s="29" t="s">
        <v>480</v>
      </c>
      <c r="D84" s="29" t="s">
        <v>72</v>
      </c>
      <c r="E84" s="29"/>
      <c r="F84" s="95">
        <f>F85</f>
        <v>12266.941</v>
      </c>
      <c r="G84" s="95">
        <f>G85</f>
        <v>12191.97982</v>
      </c>
    </row>
    <row r="85" spans="1:7" ht="15" customHeight="1">
      <c r="A85" s="28"/>
      <c r="B85" s="266" t="s">
        <v>73</v>
      </c>
      <c r="C85" s="29" t="s">
        <v>480</v>
      </c>
      <c r="D85" s="30">
        <v>110</v>
      </c>
      <c r="E85" s="30"/>
      <c r="F85" s="94">
        <f>F86</f>
        <v>12266.941</v>
      </c>
      <c r="G85" s="94">
        <f>G86</f>
        <v>12191.97982</v>
      </c>
    </row>
    <row r="86" spans="1:7" ht="15" customHeight="1">
      <c r="A86" s="31"/>
      <c r="B86" s="266" t="s">
        <v>74</v>
      </c>
      <c r="C86" s="29" t="s">
        <v>480</v>
      </c>
      <c r="D86" s="30">
        <v>110</v>
      </c>
      <c r="E86" s="29" t="s">
        <v>75</v>
      </c>
      <c r="F86" s="94">
        <f>9398.572+30+2838.369</f>
        <v>12266.941</v>
      </c>
      <c r="G86" s="94">
        <v>12191.97982</v>
      </c>
    </row>
    <row r="87" spans="1:7" ht="30" customHeight="1">
      <c r="A87" s="31"/>
      <c r="B87" s="181" t="s">
        <v>48</v>
      </c>
      <c r="C87" s="29" t="s">
        <v>480</v>
      </c>
      <c r="D87" s="30">
        <v>200</v>
      </c>
      <c r="E87" s="29"/>
      <c r="F87" s="94">
        <f>F88</f>
        <v>2806.26</v>
      </c>
      <c r="G87" s="94">
        <f>G88</f>
        <v>2739.85438</v>
      </c>
    </row>
    <row r="88" spans="1:7" ht="30" customHeight="1">
      <c r="A88" s="31"/>
      <c r="B88" s="266" t="s">
        <v>49</v>
      </c>
      <c r="C88" s="29" t="s">
        <v>480</v>
      </c>
      <c r="D88" s="29" t="s">
        <v>50</v>
      </c>
      <c r="E88" s="29"/>
      <c r="F88" s="95">
        <f>F89</f>
        <v>2806.26</v>
      </c>
      <c r="G88" s="95">
        <f>G89</f>
        <v>2739.85438</v>
      </c>
    </row>
    <row r="89" spans="1:7" ht="15" customHeight="1">
      <c r="A89" s="31"/>
      <c r="B89" s="266" t="s">
        <v>74</v>
      </c>
      <c r="C89" s="29" t="s">
        <v>480</v>
      </c>
      <c r="D89" s="29" t="s">
        <v>50</v>
      </c>
      <c r="E89" s="29" t="s">
        <v>75</v>
      </c>
      <c r="F89" s="95">
        <v>2806.26</v>
      </c>
      <c r="G89" s="95">
        <v>2739.85438</v>
      </c>
    </row>
    <row r="90" spans="1:7" ht="30" customHeight="1" hidden="1">
      <c r="A90" s="31"/>
      <c r="B90" s="277" t="s">
        <v>55</v>
      </c>
      <c r="C90" s="29" t="s">
        <v>70</v>
      </c>
      <c r="D90" s="29" t="s">
        <v>60</v>
      </c>
      <c r="E90" s="29"/>
      <c r="F90" s="95">
        <f>F91</f>
        <v>0</v>
      </c>
      <c r="G90" s="95">
        <f>G91</f>
        <v>0</v>
      </c>
    </row>
    <row r="91" spans="1:7" ht="15" customHeight="1" hidden="1">
      <c r="A91" s="31"/>
      <c r="B91" s="266" t="s">
        <v>56</v>
      </c>
      <c r="C91" s="29" t="s">
        <v>70</v>
      </c>
      <c r="D91" s="29" t="s">
        <v>57</v>
      </c>
      <c r="E91" s="29"/>
      <c r="F91" s="95">
        <f>F92</f>
        <v>0</v>
      </c>
      <c r="G91" s="95">
        <f>G92</f>
        <v>0</v>
      </c>
    </row>
    <row r="92" spans="1:7" ht="15" customHeight="1" hidden="1">
      <c r="A92" s="31"/>
      <c r="B92" s="266" t="s">
        <v>74</v>
      </c>
      <c r="C92" s="29" t="s">
        <v>70</v>
      </c>
      <c r="D92" s="29" t="s">
        <v>57</v>
      </c>
      <c r="E92" s="29" t="s">
        <v>75</v>
      </c>
      <c r="F92" s="95">
        <v>0</v>
      </c>
      <c r="G92" s="95">
        <v>0</v>
      </c>
    </row>
    <row r="93" spans="1:7" ht="15" customHeight="1">
      <c r="A93" s="31"/>
      <c r="B93" s="266" t="s">
        <v>76</v>
      </c>
      <c r="C93" s="29" t="s">
        <v>480</v>
      </c>
      <c r="D93" s="29" t="s">
        <v>77</v>
      </c>
      <c r="E93" s="29"/>
      <c r="F93" s="95">
        <f aca="true" t="shared" si="8" ref="F93:G98">F94</f>
        <v>143</v>
      </c>
      <c r="G93" s="95">
        <f t="shared" si="8"/>
        <v>128.93599</v>
      </c>
    </row>
    <row r="94" spans="1:7" ht="15" customHeight="1">
      <c r="A94" s="31"/>
      <c r="B94" s="266" t="s">
        <v>78</v>
      </c>
      <c r="C94" s="29" t="s">
        <v>480</v>
      </c>
      <c r="D94" s="29" t="s">
        <v>79</v>
      </c>
      <c r="E94" s="29"/>
      <c r="F94" s="94">
        <f t="shared" si="8"/>
        <v>143</v>
      </c>
      <c r="G94" s="94">
        <f t="shared" si="8"/>
        <v>128.93599</v>
      </c>
    </row>
    <row r="95" spans="1:7" s="77" customFormat="1" ht="15" customHeight="1">
      <c r="A95" s="31"/>
      <c r="B95" s="266" t="s">
        <v>74</v>
      </c>
      <c r="C95" s="29" t="s">
        <v>480</v>
      </c>
      <c r="D95" s="29" t="s">
        <v>79</v>
      </c>
      <c r="E95" s="29" t="s">
        <v>75</v>
      </c>
      <c r="F95" s="95">
        <f>3+3+3+134</f>
        <v>143</v>
      </c>
      <c r="G95" s="95">
        <v>128.93599</v>
      </c>
    </row>
    <row r="96" spans="1:7" s="77" customFormat="1" ht="60" customHeight="1">
      <c r="A96" s="245"/>
      <c r="B96" s="257" t="s">
        <v>443</v>
      </c>
      <c r="C96" s="240" t="s">
        <v>481</v>
      </c>
      <c r="D96" s="240"/>
      <c r="E96" s="240"/>
      <c r="F96" s="288">
        <f t="shared" si="8"/>
        <v>5768.8</v>
      </c>
      <c r="G96" s="288">
        <f t="shared" si="8"/>
        <v>5748.02732</v>
      </c>
    </row>
    <row r="97" spans="1:7" s="77" customFormat="1" ht="60" customHeight="1">
      <c r="A97" s="31"/>
      <c r="B97" s="276" t="s">
        <v>71</v>
      </c>
      <c r="C97" s="29" t="s">
        <v>481</v>
      </c>
      <c r="D97" s="29" t="s">
        <v>72</v>
      </c>
      <c r="E97" s="29"/>
      <c r="F97" s="95">
        <f t="shared" si="8"/>
        <v>5768.8</v>
      </c>
      <c r="G97" s="95">
        <f t="shared" si="8"/>
        <v>5748.02732</v>
      </c>
    </row>
    <row r="98" spans="1:7" s="77" customFormat="1" ht="15" customHeight="1">
      <c r="A98" s="31"/>
      <c r="B98" s="266" t="s">
        <v>73</v>
      </c>
      <c r="C98" s="29" t="s">
        <v>481</v>
      </c>
      <c r="D98" s="29" t="s">
        <v>80</v>
      </c>
      <c r="E98" s="29"/>
      <c r="F98" s="95">
        <f t="shared" si="8"/>
        <v>5768.8</v>
      </c>
      <c r="G98" s="95">
        <f t="shared" si="8"/>
        <v>5748.02732</v>
      </c>
    </row>
    <row r="99" spans="1:7" s="77" customFormat="1" ht="15" customHeight="1">
      <c r="A99" s="31"/>
      <c r="B99" s="266" t="s">
        <v>74</v>
      </c>
      <c r="C99" s="29" t="s">
        <v>481</v>
      </c>
      <c r="D99" s="29" t="s">
        <v>80</v>
      </c>
      <c r="E99" s="29" t="s">
        <v>75</v>
      </c>
      <c r="F99" s="95">
        <f>2884.4+2884.4</f>
        <v>5768.8</v>
      </c>
      <c r="G99" s="95">
        <v>5748.02732</v>
      </c>
    </row>
    <row r="100" spans="1:7" s="78" customFormat="1" ht="45" customHeight="1">
      <c r="A100" s="86">
        <v>5</v>
      </c>
      <c r="B100" s="274" t="s">
        <v>346</v>
      </c>
      <c r="C100" s="87" t="s">
        <v>81</v>
      </c>
      <c r="D100" s="103"/>
      <c r="E100" s="103"/>
      <c r="F100" s="89">
        <f>F101</f>
        <v>1710</v>
      </c>
      <c r="G100" s="89">
        <f>G101</f>
        <v>1381.2299600000001</v>
      </c>
    </row>
    <row r="101" spans="1:7" s="78" customFormat="1" ht="15" customHeight="1">
      <c r="A101" s="348"/>
      <c r="B101" s="308" t="s">
        <v>469</v>
      </c>
      <c r="C101" s="140" t="s">
        <v>482</v>
      </c>
      <c r="D101" s="349"/>
      <c r="E101" s="349"/>
      <c r="F101" s="347">
        <f>F102+F108++F113</f>
        <v>1710</v>
      </c>
      <c r="G101" s="347">
        <f>G102+G108++G113</f>
        <v>1381.2299600000001</v>
      </c>
    </row>
    <row r="102" spans="1:7" ht="45" customHeight="1">
      <c r="A102" s="100"/>
      <c r="B102" s="275" t="s">
        <v>483</v>
      </c>
      <c r="C102" s="91" t="s">
        <v>484</v>
      </c>
      <c r="D102" s="91"/>
      <c r="E102" s="91"/>
      <c r="F102" s="105">
        <f aca="true" t="shared" si="9" ref="F102:G104">F103</f>
        <v>200</v>
      </c>
      <c r="G102" s="105">
        <f t="shared" si="9"/>
        <v>0</v>
      </c>
    </row>
    <row r="103" spans="1:7" ht="30" customHeight="1">
      <c r="A103" s="245"/>
      <c r="B103" s="286" t="s">
        <v>86</v>
      </c>
      <c r="C103" s="240" t="s">
        <v>485</v>
      </c>
      <c r="D103" s="240"/>
      <c r="E103" s="240"/>
      <c r="F103" s="288">
        <f>F104</f>
        <v>200</v>
      </c>
      <c r="G103" s="288">
        <f t="shared" si="9"/>
        <v>0</v>
      </c>
    </row>
    <row r="104" spans="1:7" ht="30" customHeight="1">
      <c r="A104" s="31"/>
      <c r="B104" s="181" t="s">
        <v>48</v>
      </c>
      <c r="C104" s="29" t="s">
        <v>485</v>
      </c>
      <c r="D104" s="29" t="s">
        <v>62</v>
      </c>
      <c r="E104" s="29"/>
      <c r="F104" s="95">
        <f t="shared" si="9"/>
        <v>200</v>
      </c>
      <c r="G104" s="95">
        <f t="shared" si="9"/>
        <v>0</v>
      </c>
    </row>
    <row r="105" spans="1:7" ht="30" customHeight="1">
      <c r="A105" s="31"/>
      <c r="B105" s="266" t="s">
        <v>49</v>
      </c>
      <c r="C105" s="29" t="s">
        <v>485</v>
      </c>
      <c r="D105" s="29" t="s">
        <v>50</v>
      </c>
      <c r="E105" s="29"/>
      <c r="F105" s="95">
        <f>F106+F107</f>
        <v>200</v>
      </c>
      <c r="G105" s="95">
        <f>G106+G107</f>
        <v>0</v>
      </c>
    </row>
    <row r="106" spans="1:7" ht="15" customHeight="1" hidden="1">
      <c r="A106" s="31"/>
      <c r="B106" s="266" t="s">
        <v>439</v>
      </c>
      <c r="C106" s="29" t="s">
        <v>87</v>
      </c>
      <c r="D106" s="29" t="s">
        <v>50</v>
      </c>
      <c r="E106" s="29" t="s">
        <v>88</v>
      </c>
      <c r="F106" s="95">
        <v>0</v>
      </c>
      <c r="G106" s="95">
        <v>0</v>
      </c>
    </row>
    <row r="107" spans="1:7" ht="30" customHeight="1">
      <c r="A107" s="31"/>
      <c r="B107" s="266" t="s">
        <v>440</v>
      </c>
      <c r="C107" s="29" t="s">
        <v>485</v>
      </c>
      <c r="D107" s="29" t="s">
        <v>50</v>
      </c>
      <c r="E107" s="29" t="s">
        <v>441</v>
      </c>
      <c r="F107" s="95">
        <f>100+100</f>
        <v>200</v>
      </c>
      <c r="G107" s="95">
        <v>0</v>
      </c>
    </row>
    <row r="108" spans="1:7" ht="30" customHeight="1">
      <c r="A108" s="100"/>
      <c r="B108" s="275" t="s">
        <v>486</v>
      </c>
      <c r="C108" s="91" t="s">
        <v>487</v>
      </c>
      <c r="D108" s="91"/>
      <c r="E108" s="91"/>
      <c r="F108" s="105">
        <f aca="true" t="shared" si="10" ref="F108:G111">F109</f>
        <v>810</v>
      </c>
      <c r="G108" s="105">
        <f t="shared" si="10"/>
        <v>684.73</v>
      </c>
    </row>
    <row r="109" spans="1:7" ht="15" customHeight="1">
      <c r="A109" s="250"/>
      <c r="B109" s="286" t="s">
        <v>89</v>
      </c>
      <c r="C109" s="240" t="s">
        <v>488</v>
      </c>
      <c r="D109" s="291"/>
      <c r="E109" s="291"/>
      <c r="F109" s="288">
        <f t="shared" si="10"/>
        <v>810</v>
      </c>
      <c r="G109" s="288">
        <f t="shared" si="10"/>
        <v>684.73</v>
      </c>
    </row>
    <row r="110" spans="1:7" ht="30" customHeight="1">
      <c r="A110" s="106"/>
      <c r="B110" s="181" t="s">
        <v>48</v>
      </c>
      <c r="C110" s="29" t="s">
        <v>488</v>
      </c>
      <c r="D110" s="107">
        <v>200</v>
      </c>
      <c r="E110" s="107"/>
      <c r="F110" s="95">
        <f t="shared" si="10"/>
        <v>810</v>
      </c>
      <c r="G110" s="95">
        <f t="shared" si="10"/>
        <v>684.73</v>
      </c>
    </row>
    <row r="111" spans="1:7" s="78" customFormat="1" ht="30" customHeight="1">
      <c r="A111" s="108"/>
      <c r="B111" s="266" t="s">
        <v>49</v>
      </c>
      <c r="C111" s="29" t="s">
        <v>488</v>
      </c>
      <c r="D111" s="29" t="s">
        <v>50</v>
      </c>
      <c r="E111" s="109"/>
      <c r="F111" s="95">
        <f t="shared" si="10"/>
        <v>810</v>
      </c>
      <c r="G111" s="95">
        <f t="shared" si="10"/>
        <v>684.73</v>
      </c>
    </row>
    <row r="112" spans="1:7" ht="30" customHeight="1">
      <c r="A112" s="31"/>
      <c r="B112" s="266" t="s">
        <v>440</v>
      </c>
      <c r="C112" s="29" t="s">
        <v>488</v>
      </c>
      <c r="D112" s="29" t="s">
        <v>50</v>
      </c>
      <c r="E112" s="29" t="s">
        <v>441</v>
      </c>
      <c r="F112" s="95">
        <f>10+200+500+100</f>
        <v>810</v>
      </c>
      <c r="G112" s="95">
        <v>684.73</v>
      </c>
    </row>
    <row r="113" spans="1:7" ht="60" customHeight="1">
      <c r="A113" s="100"/>
      <c r="B113" s="279" t="s">
        <v>489</v>
      </c>
      <c r="C113" s="91" t="s">
        <v>490</v>
      </c>
      <c r="D113" s="91"/>
      <c r="E113" s="91"/>
      <c r="F113" s="105">
        <f aca="true" t="shared" si="11" ref="F113:G116">F114</f>
        <v>700</v>
      </c>
      <c r="G113" s="105">
        <f t="shared" si="11"/>
        <v>696.49996</v>
      </c>
    </row>
    <row r="114" spans="1:7" ht="30" customHeight="1">
      <c r="A114" s="245"/>
      <c r="B114" s="293" t="s">
        <v>355</v>
      </c>
      <c r="C114" s="240" t="s">
        <v>491</v>
      </c>
      <c r="D114" s="240"/>
      <c r="E114" s="240"/>
      <c r="F114" s="288">
        <f t="shared" si="11"/>
        <v>700</v>
      </c>
      <c r="G114" s="288">
        <f t="shared" si="11"/>
        <v>696.49996</v>
      </c>
    </row>
    <row r="115" spans="1:7" ht="30" customHeight="1">
      <c r="A115" s="31"/>
      <c r="B115" s="181" t="s">
        <v>48</v>
      </c>
      <c r="C115" s="29" t="s">
        <v>491</v>
      </c>
      <c r="D115" s="29" t="s">
        <v>62</v>
      </c>
      <c r="E115" s="29"/>
      <c r="F115" s="95">
        <f t="shared" si="11"/>
        <v>700</v>
      </c>
      <c r="G115" s="95">
        <f t="shared" si="11"/>
        <v>696.49996</v>
      </c>
    </row>
    <row r="116" spans="1:7" ht="30" customHeight="1">
      <c r="A116" s="31"/>
      <c r="B116" s="266" t="s">
        <v>49</v>
      </c>
      <c r="C116" s="29" t="s">
        <v>491</v>
      </c>
      <c r="D116" s="29" t="s">
        <v>50</v>
      </c>
      <c r="E116" s="29"/>
      <c r="F116" s="95">
        <f t="shared" si="11"/>
        <v>700</v>
      </c>
      <c r="G116" s="95">
        <f t="shared" si="11"/>
        <v>696.49996</v>
      </c>
    </row>
    <row r="117" spans="1:7" ht="30" customHeight="1">
      <c r="A117" s="31"/>
      <c r="B117" s="273" t="s">
        <v>90</v>
      </c>
      <c r="C117" s="29" t="s">
        <v>491</v>
      </c>
      <c r="D117" s="29" t="s">
        <v>50</v>
      </c>
      <c r="E117" s="29" t="s">
        <v>91</v>
      </c>
      <c r="F117" s="95">
        <v>700</v>
      </c>
      <c r="G117" s="95">
        <v>696.49996</v>
      </c>
    </row>
    <row r="118" spans="1:7" ht="45" customHeight="1">
      <c r="A118" s="86">
        <v>6</v>
      </c>
      <c r="B118" s="264" t="s">
        <v>419</v>
      </c>
      <c r="C118" s="88" t="s">
        <v>93</v>
      </c>
      <c r="D118" s="110"/>
      <c r="E118" s="110"/>
      <c r="F118" s="89">
        <f>F119</f>
        <v>380</v>
      </c>
      <c r="G118" s="89">
        <f>G119</f>
        <v>380</v>
      </c>
    </row>
    <row r="119" spans="1:7" ht="15" customHeight="1">
      <c r="A119" s="348"/>
      <c r="B119" s="280" t="s">
        <v>469</v>
      </c>
      <c r="C119" s="139" t="s">
        <v>508</v>
      </c>
      <c r="D119" s="139"/>
      <c r="E119" s="139"/>
      <c r="F119" s="347">
        <f>F120</f>
        <v>380</v>
      </c>
      <c r="G119" s="347">
        <f>G120</f>
        <v>380</v>
      </c>
    </row>
    <row r="120" spans="1:7" ht="30" customHeight="1">
      <c r="A120" s="90"/>
      <c r="B120" s="267" t="s">
        <v>511</v>
      </c>
      <c r="C120" s="101" t="s">
        <v>509</v>
      </c>
      <c r="D120" s="101"/>
      <c r="E120" s="101"/>
      <c r="F120" s="93">
        <f>F121+F125</f>
        <v>380</v>
      </c>
      <c r="G120" s="93">
        <f>G121+G125</f>
        <v>380</v>
      </c>
    </row>
    <row r="121" spans="1:7" ht="15" customHeight="1">
      <c r="A121" s="294"/>
      <c r="B121" s="290" t="s">
        <v>221</v>
      </c>
      <c r="C121" s="241" t="s">
        <v>510</v>
      </c>
      <c r="D121" s="249"/>
      <c r="E121" s="249"/>
      <c r="F121" s="288">
        <f aca="true" t="shared" si="12" ref="F121:G123">F122</f>
        <v>30</v>
      </c>
      <c r="G121" s="288">
        <f t="shared" si="12"/>
        <v>30</v>
      </c>
    </row>
    <row r="122" spans="1:7" ht="30" customHeight="1">
      <c r="A122" s="112"/>
      <c r="B122" s="273" t="s">
        <v>48</v>
      </c>
      <c r="C122" s="30" t="s">
        <v>510</v>
      </c>
      <c r="D122" s="33" t="s">
        <v>62</v>
      </c>
      <c r="E122" s="33"/>
      <c r="F122" s="95">
        <f t="shared" si="12"/>
        <v>30</v>
      </c>
      <c r="G122" s="95">
        <f t="shared" si="12"/>
        <v>30</v>
      </c>
    </row>
    <row r="123" spans="1:7" ht="30" customHeight="1">
      <c r="A123" s="31"/>
      <c r="B123" s="266" t="s">
        <v>49</v>
      </c>
      <c r="C123" s="30" t="s">
        <v>510</v>
      </c>
      <c r="D123" s="29" t="s">
        <v>50</v>
      </c>
      <c r="E123" s="32"/>
      <c r="F123" s="95">
        <f t="shared" si="12"/>
        <v>30</v>
      </c>
      <c r="G123" s="95">
        <f t="shared" si="12"/>
        <v>30</v>
      </c>
    </row>
    <row r="124" spans="1:7" ht="15" customHeight="1">
      <c r="A124" s="31"/>
      <c r="B124" s="266" t="s">
        <v>105</v>
      </c>
      <c r="C124" s="30" t="s">
        <v>510</v>
      </c>
      <c r="D124" s="29" t="s">
        <v>50</v>
      </c>
      <c r="E124" s="33" t="s">
        <v>106</v>
      </c>
      <c r="F124" s="95">
        <v>30</v>
      </c>
      <c r="G124" s="95">
        <v>30</v>
      </c>
    </row>
    <row r="125" spans="1:7" ht="30" customHeight="1">
      <c r="A125" s="294"/>
      <c r="B125" s="290" t="s">
        <v>298</v>
      </c>
      <c r="C125" s="241" t="s">
        <v>616</v>
      </c>
      <c r="D125" s="249"/>
      <c r="E125" s="249"/>
      <c r="F125" s="288">
        <f>F126</f>
        <v>350</v>
      </c>
      <c r="G125" s="288">
        <f>G126</f>
        <v>350</v>
      </c>
    </row>
    <row r="126" spans="1:7" ht="30" customHeight="1">
      <c r="A126" s="112"/>
      <c r="B126" s="273" t="s">
        <v>48</v>
      </c>
      <c r="C126" s="30" t="s">
        <v>616</v>
      </c>
      <c r="D126" s="33" t="s">
        <v>62</v>
      </c>
      <c r="E126" s="33"/>
      <c r="F126" s="95">
        <f>F127</f>
        <v>350</v>
      </c>
      <c r="G126" s="95">
        <f>G127</f>
        <v>350</v>
      </c>
    </row>
    <row r="127" spans="1:7" ht="30" customHeight="1">
      <c r="A127" s="31"/>
      <c r="B127" s="266" t="s">
        <v>49</v>
      </c>
      <c r="C127" s="30" t="s">
        <v>616</v>
      </c>
      <c r="D127" s="29" t="s">
        <v>50</v>
      </c>
      <c r="E127" s="32"/>
      <c r="F127" s="95">
        <f>F128+F129</f>
        <v>350</v>
      </c>
      <c r="G127" s="95">
        <f>G128+G129</f>
        <v>350</v>
      </c>
    </row>
    <row r="128" spans="1:7" ht="15" customHeight="1">
      <c r="A128" s="31"/>
      <c r="B128" s="266" t="s">
        <v>105</v>
      </c>
      <c r="C128" s="30" t="s">
        <v>616</v>
      </c>
      <c r="D128" s="29" t="s">
        <v>50</v>
      </c>
      <c r="E128" s="33" t="s">
        <v>106</v>
      </c>
      <c r="F128" s="95">
        <f>300+50</f>
        <v>350</v>
      </c>
      <c r="G128" s="95">
        <v>350</v>
      </c>
    </row>
    <row r="129" spans="1:7" ht="15" customHeight="1" hidden="1">
      <c r="A129" s="31"/>
      <c r="B129" s="266" t="s">
        <v>74</v>
      </c>
      <c r="C129" s="30" t="s">
        <v>616</v>
      </c>
      <c r="D129" s="29" t="s">
        <v>50</v>
      </c>
      <c r="E129" s="33" t="s">
        <v>75</v>
      </c>
      <c r="F129" s="95">
        <v>0</v>
      </c>
      <c r="G129" s="95">
        <v>0</v>
      </c>
    </row>
    <row r="130" spans="1:7" ht="45" customHeight="1">
      <c r="A130" s="86">
        <v>7</v>
      </c>
      <c r="B130" s="274" t="s">
        <v>330</v>
      </c>
      <c r="C130" s="87" t="s">
        <v>98</v>
      </c>
      <c r="D130" s="102"/>
      <c r="E130" s="102"/>
      <c r="F130" s="89">
        <f>F131+F146</f>
        <v>36882.034</v>
      </c>
      <c r="G130" s="89">
        <f>G131+G146</f>
        <v>31600.36191</v>
      </c>
    </row>
    <row r="131" spans="1:7" ht="15" customHeight="1">
      <c r="A131" s="348"/>
      <c r="B131" s="308" t="s">
        <v>469</v>
      </c>
      <c r="C131" s="140" t="s">
        <v>492</v>
      </c>
      <c r="D131" s="140"/>
      <c r="E131" s="140"/>
      <c r="F131" s="347">
        <f>F132</f>
        <v>36882.034</v>
      </c>
      <c r="G131" s="347">
        <f>G132</f>
        <v>31600.36191</v>
      </c>
    </row>
    <row r="132" spans="1:7" ht="60" customHeight="1">
      <c r="A132" s="100"/>
      <c r="B132" s="275" t="s">
        <v>493</v>
      </c>
      <c r="C132" s="91" t="s">
        <v>494</v>
      </c>
      <c r="D132" s="91"/>
      <c r="E132" s="91"/>
      <c r="F132" s="105">
        <f>F133+F138+F142</f>
        <v>36882.034</v>
      </c>
      <c r="G132" s="105">
        <f>G133+G138+G142</f>
        <v>31600.36191</v>
      </c>
    </row>
    <row r="133" spans="1:7" ht="30" customHeight="1">
      <c r="A133" s="245"/>
      <c r="B133" s="286" t="s">
        <v>99</v>
      </c>
      <c r="C133" s="240" t="s">
        <v>495</v>
      </c>
      <c r="D133" s="241"/>
      <c r="E133" s="241"/>
      <c r="F133" s="288">
        <f>F134</f>
        <v>12800</v>
      </c>
      <c r="G133" s="288">
        <f>G134</f>
        <v>12147.0661</v>
      </c>
    </row>
    <row r="134" spans="1:7" ht="30" customHeight="1">
      <c r="A134" s="31"/>
      <c r="B134" s="273" t="s">
        <v>48</v>
      </c>
      <c r="C134" s="29" t="s">
        <v>495</v>
      </c>
      <c r="D134" s="30">
        <v>200</v>
      </c>
      <c r="E134" s="30"/>
      <c r="F134" s="95">
        <f>F135</f>
        <v>12800</v>
      </c>
      <c r="G134" s="95">
        <f>G135</f>
        <v>12147.0661</v>
      </c>
    </row>
    <row r="135" spans="1:7" s="78" customFormat="1" ht="30" customHeight="1">
      <c r="A135" s="111"/>
      <c r="B135" s="266" t="s">
        <v>49</v>
      </c>
      <c r="C135" s="29" t="s">
        <v>495</v>
      </c>
      <c r="D135" s="29" t="s">
        <v>50</v>
      </c>
      <c r="E135" s="109"/>
      <c r="F135" s="95">
        <f>F136+F137</f>
        <v>12800</v>
      </c>
      <c r="G135" s="95">
        <f>G136+G137</f>
        <v>12147.0661</v>
      </c>
    </row>
    <row r="136" spans="1:7" ht="15" customHeight="1">
      <c r="A136" s="31"/>
      <c r="B136" s="266" t="s">
        <v>100</v>
      </c>
      <c r="C136" s="29" t="s">
        <v>495</v>
      </c>
      <c r="D136" s="29" t="s">
        <v>50</v>
      </c>
      <c r="E136" s="29" t="s">
        <v>101</v>
      </c>
      <c r="F136" s="95">
        <f>1000+500+100+300</f>
        <v>1900</v>
      </c>
      <c r="G136" s="95">
        <v>1886.42138</v>
      </c>
    </row>
    <row r="137" spans="1:7" ht="15" customHeight="1">
      <c r="A137" s="31"/>
      <c r="B137" s="266" t="s">
        <v>105</v>
      </c>
      <c r="C137" s="29" t="s">
        <v>495</v>
      </c>
      <c r="D137" s="29" t="s">
        <v>50</v>
      </c>
      <c r="E137" s="29" t="s">
        <v>106</v>
      </c>
      <c r="F137" s="95">
        <f>300+800+500+1000+8000+200+100</f>
        <v>10900</v>
      </c>
      <c r="G137" s="95">
        <v>10260.64472</v>
      </c>
    </row>
    <row r="138" spans="1:7" s="79" customFormat="1" ht="30" customHeight="1">
      <c r="A138" s="239"/>
      <c r="B138" s="286" t="s">
        <v>102</v>
      </c>
      <c r="C138" s="240" t="s">
        <v>496</v>
      </c>
      <c r="D138" s="240"/>
      <c r="E138" s="240"/>
      <c r="F138" s="288">
        <f aca="true" t="shared" si="13" ref="F138:G140">F139</f>
        <v>24082.034</v>
      </c>
      <c r="G138" s="288">
        <f t="shared" si="13"/>
        <v>19453.29581</v>
      </c>
    </row>
    <row r="139" spans="1:7" s="79" customFormat="1" ht="30" customHeight="1">
      <c r="A139" s="28"/>
      <c r="B139" s="273" t="s">
        <v>48</v>
      </c>
      <c r="C139" s="29" t="s">
        <v>496</v>
      </c>
      <c r="D139" s="29" t="s">
        <v>62</v>
      </c>
      <c r="E139" s="29"/>
      <c r="F139" s="95">
        <f t="shared" si="13"/>
        <v>24082.034</v>
      </c>
      <c r="G139" s="95">
        <f t="shared" si="13"/>
        <v>19453.29581</v>
      </c>
    </row>
    <row r="140" spans="1:7" ht="30" customHeight="1">
      <c r="A140" s="31"/>
      <c r="B140" s="266" t="s">
        <v>49</v>
      </c>
      <c r="C140" s="29" t="s">
        <v>496</v>
      </c>
      <c r="D140" s="29" t="s">
        <v>50</v>
      </c>
      <c r="E140" s="29"/>
      <c r="F140" s="95">
        <f t="shared" si="13"/>
        <v>24082.034</v>
      </c>
      <c r="G140" s="95">
        <f t="shared" si="13"/>
        <v>19453.29581</v>
      </c>
    </row>
    <row r="141" spans="1:7" ht="15" customHeight="1">
      <c r="A141" s="31"/>
      <c r="B141" s="266" t="s">
        <v>100</v>
      </c>
      <c r="C141" s="29" t="s">
        <v>496</v>
      </c>
      <c r="D141" s="29" t="s">
        <v>50</v>
      </c>
      <c r="E141" s="29" t="s">
        <v>101</v>
      </c>
      <c r="F141" s="95">
        <f>(3600+300+300+3000+8000+1500)+7382.034</f>
        <v>24082.034</v>
      </c>
      <c r="G141" s="95">
        <v>19453.29581</v>
      </c>
    </row>
    <row r="142" spans="1:7" ht="45" customHeight="1" hidden="1">
      <c r="A142" s="245"/>
      <c r="B142" s="286" t="s">
        <v>103</v>
      </c>
      <c r="C142" s="240" t="s">
        <v>497</v>
      </c>
      <c r="D142" s="241"/>
      <c r="E142" s="241"/>
      <c r="F142" s="288">
        <f aca="true" t="shared" si="14" ref="F142:G144">F143</f>
        <v>0</v>
      </c>
      <c r="G142" s="288">
        <f t="shared" si="14"/>
        <v>0</v>
      </c>
    </row>
    <row r="143" spans="1:7" ht="30" customHeight="1" hidden="1">
      <c r="A143" s="31"/>
      <c r="B143" s="273" t="s">
        <v>48</v>
      </c>
      <c r="C143" s="29" t="s">
        <v>497</v>
      </c>
      <c r="D143" s="30">
        <v>200</v>
      </c>
      <c r="E143" s="30"/>
      <c r="F143" s="95">
        <f t="shared" si="14"/>
        <v>0</v>
      </c>
      <c r="G143" s="95">
        <f t="shared" si="14"/>
        <v>0</v>
      </c>
    </row>
    <row r="144" spans="1:7" ht="30" customHeight="1" hidden="1">
      <c r="A144" s="31"/>
      <c r="B144" s="266" t="s">
        <v>49</v>
      </c>
      <c r="C144" s="29" t="s">
        <v>497</v>
      </c>
      <c r="D144" s="29" t="s">
        <v>50</v>
      </c>
      <c r="E144" s="109"/>
      <c r="F144" s="95">
        <f t="shared" si="14"/>
        <v>0</v>
      </c>
      <c r="G144" s="95">
        <f t="shared" si="14"/>
        <v>0</v>
      </c>
    </row>
    <row r="145" spans="1:7" ht="15" customHeight="1" hidden="1">
      <c r="A145" s="31"/>
      <c r="B145" s="266" t="s">
        <v>100</v>
      </c>
      <c r="C145" s="29" t="s">
        <v>497</v>
      </c>
      <c r="D145" s="29" t="s">
        <v>50</v>
      </c>
      <c r="E145" s="29" t="s">
        <v>101</v>
      </c>
      <c r="F145" s="95">
        <v>0</v>
      </c>
      <c r="G145" s="95">
        <v>0</v>
      </c>
    </row>
    <row r="146" spans="1:7" ht="15" customHeight="1" hidden="1">
      <c r="A146" s="348"/>
      <c r="B146" s="308" t="s">
        <v>499</v>
      </c>
      <c r="C146" s="140" t="s">
        <v>498</v>
      </c>
      <c r="D146" s="140"/>
      <c r="E146" s="140"/>
      <c r="F146" s="347">
        <f>F147</f>
        <v>0</v>
      </c>
      <c r="G146" s="347">
        <f>G147</f>
        <v>0</v>
      </c>
    </row>
    <row r="147" spans="1:7" ht="30" customHeight="1" hidden="1">
      <c r="A147" s="100"/>
      <c r="B147" s="275" t="s">
        <v>501</v>
      </c>
      <c r="C147" s="91" t="s">
        <v>500</v>
      </c>
      <c r="D147" s="91"/>
      <c r="E147" s="91"/>
      <c r="F147" s="105">
        <f>F148+F152</f>
        <v>0</v>
      </c>
      <c r="G147" s="105">
        <f>G148+G152</f>
        <v>0</v>
      </c>
    </row>
    <row r="148" spans="1:7" s="76" customFormat="1" ht="30" customHeight="1" hidden="1">
      <c r="A148" s="250"/>
      <c r="B148" s="286" t="s">
        <v>620</v>
      </c>
      <c r="C148" s="240" t="s">
        <v>502</v>
      </c>
      <c r="D148" s="240"/>
      <c r="E148" s="240"/>
      <c r="F148" s="288">
        <f aca="true" t="shared" si="15" ref="F148:G154">F149</f>
        <v>0</v>
      </c>
      <c r="G148" s="288">
        <f t="shared" si="15"/>
        <v>0</v>
      </c>
    </row>
    <row r="149" spans="1:7" s="76" customFormat="1" ht="30" customHeight="1" hidden="1">
      <c r="A149" s="106"/>
      <c r="B149" s="273" t="s">
        <v>48</v>
      </c>
      <c r="C149" s="29" t="s">
        <v>502</v>
      </c>
      <c r="D149" s="29" t="s">
        <v>62</v>
      </c>
      <c r="E149" s="29"/>
      <c r="F149" s="95">
        <f t="shared" si="15"/>
        <v>0</v>
      </c>
      <c r="G149" s="95">
        <f t="shared" si="15"/>
        <v>0</v>
      </c>
    </row>
    <row r="150" spans="1:7" s="76" customFormat="1" ht="30" customHeight="1" hidden="1">
      <c r="A150" s="106"/>
      <c r="B150" s="266" t="s">
        <v>49</v>
      </c>
      <c r="C150" s="29" t="s">
        <v>502</v>
      </c>
      <c r="D150" s="29" t="s">
        <v>50</v>
      </c>
      <c r="E150" s="29"/>
      <c r="F150" s="95">
        <f t="shared" si="15"/>
        <v>0</v>
      </c>
      <c r="G150" s="95">
        <f t="shared" si="15"/>
        <v>0</v>
      </c>
    </row>
    <row r="151" spans="1:7" s="76" customFormat="1" ht="15" customHeight="1" hidden="1">
      <c r="A151" s="106"/>
      <c r="B151" s="266" t="s">
        <v>100</v>
      </c>
      <c r="C151" s="29" t="s">
        <v>502</v>
      </c>
      <c r="D151" s="29" t="s">
        <v>50</v>
      </c>
      <c r="E151" s="29" t="s">
        <v>101</v>
      </c>
      <c r="F151" s="95">
        <f>700-700</f>
        <v>0</v>
      </c>
      <c r="G151" s="95">
        <v>0</v>
      </c>
    </row>
    <row r="152" spans="1:7" s="76" customFormat="1" ht="45" customHeight="1" hidden="1">
      <c r="A152" s="250"/>
      <c r="B152" s="286" t="s">
        <v>402</v>
      </c>
      <c r="C152" s="240" t="s">
        <v>503</v>
      </c>
      <c r="D152" s="240"/>
      <c r="E152" s="240"/>
      <c r="F152" s="288">
        <f t="shared" si="15"/>
        <v>0</v>
      </c>
      <c r="G152" s="288">
        <f t="shared" si="15"/>
        <v>0</v>
      </c>
    </row>
    <row r="153" spans="1:7" s="76" customFormat="1" ht="30" customHeight="1" hidden="1">
      <c r="A153" s="106"/>
      <c r="B153" s="273" t="s">
        <v>48</v>
      </c>
      <c r="C153" s="29" t="s">
        <v>503</v>
      </c>
      <c r="D153" s="29" t="s">
        <v>62</v>
      </c>
      <c r="E153" s="29"/>
      <c r="F153" s="95">
        <f t="shared" si="15"/>
        <v>0</v>
      </c>
      <c r="G153" s="95">
        <f t="shared" si="15"/>
        <v>0</v>
      </c>
    </row>
    <row r="154" spans="1:7" s="76" customFormat="1" ht="30" customHeight="1" hidden="1">
      <c r="A154" s="106"/>
      <c r="B154" s="266" t="s">
        <v>49</v>
      </c>
      <c r="C154" s="29" t="s">
        <v>503</v>
      </c>
      <c r="D154" s="29" t="s">
        <v>50</v>
      </c>
      <c r="E154" s="29"/>
      <c r="F154" s="95">
        <f t="shared" si="15"/>
        <v>0</v>
      </c>
      <c r="G154" s="95">
        <f t="shared" si="15"/>
        <v>0</v>
      </c>
    </row>
    <row r="155" spans="1:7" s="76" customFormat="1" ht="15" customHeight="1" hidden="1">
      <c r="A155" s="106"/>
      <c r="B155" s="266" t="s">
        <v>100</v>
      </c>
      <c r="C155" s="29" t="s">
        <v>503</v>
      </c>
      <c r="D155" s="29" t="s">
        <v>50</v>
      </c>
      <c r="E155" s="29" t="s">
        <v>101</v>
      </c>
      <c r="F155" s="95">
        <f>2000-2000</f>
        <v>0</v>
      </c>
      <c r="G155" s="95">
        <v>0</v>
      </c>
    </row>
    <row r="156" spans="1:7" ht="60" customHeight="1">
      <c r="A156" s="86">
        <v>8</v>
      </c>
      <c r="B156" s="264" t="s">
        <v>403</v>
      </c>
      <c r="C156" s="88" t="s">
        <v>104</v>
      </c>
      <c r="D156" s="110"/>
      <c r="E156" s="110"/>
      <c r="F156" s="89">
        <f>F157</f>
        <v>2520</v>
      </c>
      <c r="G156" s="89">
        <f>G157</f>
        <v>2369.34191</v>
      </c>
    </row>
    <row r="157" spans="1:7" ht="15" customHeight="1">
      <c r="A157" s="348"/>
      <c r="B157" s="280" t="s">
        <v>469</v>
      </c>
      <c r="C157" s="139" t="s">
        <v>504</v>
      </c>
      <c r="D157" s="139"/>
      <c r="E157" s="139"/>
      <c r="F157" s="347">
        <f>F158</f>
        <v>2520</v>
      </c>
      <c r="G157" s="347">
        <f>G158</f>
        <v>2369.34191</v>
      </c>
    </row>
    <row r="158" spans="1:7" ht="30" customHeight="1">
      <c r="A158" s="90"/>
      <c r="B158" s="267" t="s">
        <v>505</v>
      </c>
      <c r="C158" s="101" t="s">
        <v>506</v>
      </c>
      <c r="D158" s="101"/>
      <c r="E158" s="101"/>
      <c r="F158" s="93">
        <f aca="true" t="shared" si="16" ref="F158:G161">F159</f>
        <v>2520</v>
      </c>
      <c r="G158" s="93">
        <f t="shared" si="16"/>
        <v>2369.34191</v>
      </c>
    </row>
    <row r="159" spans="1:7" ht="25.5">
      <c r="A159" s="294"/>
      <c r="B159" s="290" t="s">
        <v>221</v>
      </c>
      <c r="C159" s="241" t="s">
        <v>507</v>
      </c>
      <c r="D159" s="249"/>
      <c r="E159" s="249"/>
      <c r="F159" s="288">
        <f t="shared" si="16"/>
        <v>2520</v>
      </c>
      <c r="G159" s="288">
        <f t="shared" si="16"/>
        <v>2369.34191</v>
      </c>
    </row>
    <row r="160" spans="1:7" ht="30" customHeight="1">
      <c r="A160" s="112"/>
      <c r="B160" s="273" t="s">
        <v>48</v>
      </c>
      <c r="C160" s="30" t="s">
        <v>507</v>
      </c>
      <c r="D160" s="33" t="s">
        <v>62</v>
      </c>
      <c r="E160" s="33"/>
      <c r="F160" s="95">
        <f t="shared" si="16"/>
        <v>2520</v>
      </c>
      <c r="G160" s="95">
        <f t="shared" si="16"/>
        <v>2369.34191</v>
      </c>
    </row>
    <row r="161" spans="1:7" ht="30" customHeight="1">
      <c r="A161" s="31"/>
      <c r="B161" s="266" t="s">
        <v>49</v>
      </c>
      <c r="C161" s="30" t="s">
        <v>507</v>
      </c>
      <c r="D161" s="29" t="s">
        <v>50</v>
      </c>
      <c r="E161" s="32"/>
      <c r="F161" s="95">
        <f t="shared" si="16"/>
        <v>2520</v>
      </c>
      <c r="G161" s="95">
        <f t="shared" si="16"/>
        <v>2369.34191</v>
      </c>
    </row>
    <row r="162" spans="1:7" ht="15" customHeight="1">
      <c r="A162" s="31"/>
      <c r="B162" s="266" t="s">
        <v>105</v>
      </c>
      <c r="C162" s="30" t="s">
        <v>507</v>
      </c>
      <c r="D162" s="29" t="s">
        <v>50</v>
      </c>
      <c r="E162" s="33" t="s">
        <v>106</v>
      </c>
      <c r="F162" s="95">
        <f>(100+600+100)+1720</f>
        <v>2520</v>
      </c>
      <c r="G162" s="95">
        <v>2369.34191</v>
      </c>
    </row>
    <row r="163" spans="1:7" s="80" customFormat="1" ht="60" customHeight="1">
      <c r="A163" s="86">
        <v>9</v>
      </c>
      <c r="B163" s="283" t="s">
        <v>317</v>
      </c>
      <c r="C163" s="151" t="s">
        <v>321</v>
      </c>
      <c r="D163" s="149"/>
      <c r="E163" s="149"/>
      <c r="F163" s="150">
        <f>F164</f>
        <v>2638.82366</v>
      </c>
      <c r="G163" s="150">
        <f>G164</f>
        <v>2456.40604</v>
      </c>
    </row>
    <row r="164" spans="1:7" s="350" customFormat="1" ht="15" customHeight="1">
      <c r="A164" s="348"/>
      <c r="B164" s="308" t="s">
        <v>469</v>
      </c>
      <c r="C164" s="139" t="s">
        <v>512</v>
      </c>
      <c r="D164" s="140"/>
      <c r="E164" s="140"/>
      <c r="F164" s="141">
        <f>F165</f>
        <v>2638.82366</v>
      </c>
      <c r="G164" s="141">
        <f>G165</f>
        <v>2456.40604</v>
      </c>
    </row>
    <row r="165" spans="1:7" s="80" customFormat="1" ht="30" customHeight="1">
      <c r="A165" s="142"/>
      <c r="B165" s="284" t="s">
        <v>513</v>
      </c>
      <c r="C165" s="143" t="s">
        <v>514</v>
      </c>
      <c r="D165" s="136"/>
      <c r="E165" s="136"/>
      <c r="F165" s="137">
        <f>F166+F171</f>
        <v>2638.82366</v>
      </c>
      <c r="G165" s="137">
        <f>G166+G171</f>
        <v>2456.40604</v>
      </c>
    </row>
    <row r="166" spans="1:7" s="80" customFormat="1" ht="60" customHeight="1">
      <c r="A166" s="294"/>
      <c r="B166" s="290" t="s">
        <v>517</v>
      </c>
      <c r="C166" s="241" t="s">
        <v>516</v>
      </c>
      <c r="D166" s="249"/>
      <c r="E166" s="249"/>
      <c r="F166" s="288">
        <f>F167</f>
        <v>150</v>
      </c>
      <c r="G166" s="288">
        <f>G167</f>
        <v>50</v>
      </c>
    </row>
    <row r="167" spans="1:7" s="80" customFormat="1" ht="30" customHeight="1">
      <c r="A167" s="112"/>
      <c r="B167" s="273" t="s">
        <v>48</v>
      </c>
      <c r="C167" s="30" t="s">
        <v>516</v>
      </c>
      <c r="D167" s="33" t="s">
        <v>62</v>
      </c>
      <c r="E167" s="33"/>
      <c r="F167" s="95">
        <f>F168</f>
        <v>150</v>
      </c>
      <c r="G167" s="95">
        <f>G168</f>
        <v>50</v>
      </c>
    </row>
    <row r="168" spans="1:7" s="80" customFormat="1" ht="30" customHeight="1">
      <c r="A168" s="31"/>
      <c r="B168" s="266" t="s">
        <v>49</v>
      </c>
      <c r="C168" s="30" t="s">
        <v>516</v>
      </c>
      <c r="D168" s="29" t="s">
        <v>50</v>
      </c>
      <c r="E168" s="32"/>
      <c r="F168" s="95">
        <f>F169+F170</f>
        <v>150</v>
      </c>
      <c r="G168" s="95">
        <f>G169+G170</f>
        <v>50</v>
      </c>
    </row>
    <row r="169" spans="1:7" s="80" customFormat="1" ht="15" customHeight="1" hidden="1">
      <c r="A169" s="31"/>
      <c r="B169" s="266" t="s">
        <v>100</v>
      </c>
      <c r="C169" s="30" t="s">
        <v>516</v>
      </c>
      <c r="D169" s="29" t="s">
        <v>50</v>
      </c>
      <c r="E169" s="29" t="s">
        <v>101</v>
      </c>
      <c r="F169" s="95">
        <v>0</v>
      </c>
      <c r="G169" s="95">
        <v>0</v>
      </c>
    </row>
    <row r="170" spans="1:7" s="80" customFormat="1" ht="15" customHeight="1">
      <c r="A170" s="31"/>
      <c r="B170" s="266" t="s">
        <v>105</v>
      </c>
      <c r="C170" s="30" t="s">
        <v>516</v>
      </c>
      <c r="D170" s="29" t="s">
        <v>50</v>
      </c>
      <c r="E170" s="33" t="s">
        <v>106</v>
      </c>
      <c r="F170" s="95">
        <f>75+75</f>
        <v>150</v>
      </c>
      <c r="G170" s="95">
        <v>50</v>
      </c>
    </row>
    <row r="171" spans="1:7" s="80" customFormat="1" ht="60" customHeight="1">
      <c r="A171" s="245"/>
      <c r="B171" s="286" t="s">
        <v>358</v>
      </c>
      <c r="C171" s="241" t="s">
        <v>515</v>
      </c>
      <c r="D171" s="240"/>
      <c r="E171" s="240"/>
      <c r="F171" s="288">
        <f>F172</f>
        <v>2488.82366</v>
      </c>
      <c r="G171" s="288">
        <f>G172</f>
        <v>2406.40604</v>
      </c>
    </row>
    <row r="172" spans="1:7" s="80" customFormat="1" ht="30" customHeight="1">
      <c r="A172" s="31"/>
      <c r="B172" s="273" t="s">
        <v>48</v>
      </c>
      <c r="C172" s="30" t="s">
        <v>515</v>
      </c>
      <c r="D172" s="29" t="s">
        <v>62</v>
      </c>
      <c r="E172" s="29"/>
      <c r="F172" s="95">
        <f>F173</f>
        <v>2488.82366</v>
      </c>
      <c r="G172" s="95">
        <f>G173</f>
        <v>2406.40604</v>
      </c>
    </row>
    <row r="173" spans="1:7" s="80" customFormat="1" ht="30" customHeight="1">
      <c r="A173" s="31"/>
      <c r="B173" s="266" t="s">
        <v>49</v>
      </c>
      <c r="C173" s="30" t="s">
        <v>515</v>
      </c>
      <c r="D173" s="29" t="s">
        <v>50</v>
      </c>
      <c r="E173" s="29"/>
      <c r="F173" s="95">
        <f>F174+F175</f>
        <v>2488.82366</v>
      </c>
      <c r="G173" s="95">
        <f>G174+G175</f>
        <v>2406.40604</v>
      </c>
    </row>
    <row r="174" spans="1:7" s="80" customFormat="1" ht="15" customHeight="1" hidden="1">
      <c r="A174" s="31"/>
      <c r="B174" s="266" t="s">
        <v>100</v>
      </c>
      <c r="C174" s="30" t="s">
        <v>515</v>
      </c>
      <c r="D174" s="29" t="s">
        <v>50</v>
      </c>
      <c r="E174" s="29" t="s">
        <v>101</v>
      </c>
      <c r="F174" s="95">
        <v>0</v>
      </c>
      <c r="G174" s="95">
        <v>0</v>
      </c>
    </row>
    <row r="175" spans="1:7" s="80" customFormat="1" ht="15" customHeight="1">
      <c r="A175" s="31"/>
      <c r="B175" s="266" t="s">
        <v>105</v>
      </c>
      <c r="C175" s="30" t="s">
        <v>515</v>
      </c>
      <c r="D175" s="29" t="s">
        <v>50</v>
      </c>
      <c r="E175" s="29" t="s">
        <v>106</v>
      </c>
      <c r="F175" s="95">
        <f>2109.7+380-0.87634</f>
        <v>2488.82366</v>
      </c>
      <c r="G175" s="95">
        <v>2406.40604</v>
      </c>
    </row>
    <row r="176" spans="1:7" s="80" customFormat="1" ht="60" customHeight="1">
      <c r="A176" s="86">
        <v>10</v>
      </c>
      <c r="B176" s="274" t="s">
        <v>405</v>
      </c>
      <c r="C176" s="87" t="s">
        <v>116</v>
      </c>
      <c r="D176" s="102"/>
      <c r="E176" s="102"/>
      <c r="F176" s="89">
        <f>F177</f>
        <v>1100</v>
      </c>
      <c r="G176" s="89">
        <f>G177</f>
        <v>314.97763</v>
      </c>
    </row>
    <row r="177" spans="1:7" s="80" customFormat="1" ht="15" customHeight="1">
      <c r="A177" s="348"/>
      <c r="B177" s="308" t="s">
        <v>469</v>
      </c>
      <c r="C177" s="140" t="s">
        <v>518</v>
      </c>
      <c r="D177" s="140"/>
      <c r="E177" s="140"/>
      <c r="F177" s="347">
        <f>F178</f>
        <v>1100</v>
      </c>
      <c r="G177" s="347">
        <f>G178</f>
        <v>314.97763</v>
      </c>
    </row>
    <row r="178" spans="1:7" s="80" customFormat="1" ht="30" customHeight="1">
      <c r="A178" s="90"/>
      <c r="B178" s="275" t="s">
        <v>519</v>
      </c>
      <c r="C178" s="91" t="s">
        <v>520</v>
      </c>
      <c r="D178" s="91"/>
      <c r="E178" s="91"/>
      <c r="F178" s="93">
        <f>F179+F183</f>
        <v>1100</v>
      </c>
      <c r="G178" s="93">
        <f>G179+G183</f>
        <v>314.97763</v>
      </c>
    </row>
    <row r="179" spans="1:7" s="80" customFormat="1" ht="15" customHeight="1">
      <c r="A179" s="245"/>
      <c r="B179" s="286" t="s">
        <v>118</v>
      </c>
      <c r="C179" s="240" t="s">
        <v>521</v>
      </c>
      <c r="D179" s="240"/>
      <c r="E179" s="240"/>
      <c r="F179" s="288">
        <f>F182</f>
        <v>1100</v>
      </c>
      <c r="G179" s="288">
        <f>G182</f>
        <v>314.97763</v>
      </c>
    </row>
    <row r="180" spans="1:7" s="80" customFormat="1" ht="30" customHeight="1">
      <c r="A180" s="31"/>
      <c r="B180" s="273" t="s">
        <v>48</v>
      </c>
      <c r="C180" s="29" t="s">
        <v>521</v>
      </c>
      <c r="D180" s="29" t="s">
        <v>62</v>
      </c>
      <c r="E180" s="29"/>
      <c r="F180" s="95">
        <f>F181</f>
        <v>1100</v>
      </c>
      <c r="G180" s="95">
        <f>G181</f>
        <v>314.97763</v>
      </c>
    </row>
    <row r="181" spans="1:7" s="80" customFormat="1" ht="30" customHeight="1">
      <c r="A181" s="31"/>
      <c r="B181" s="266" t="s">
        <v>49</v>
      </c>
      <c r="C181" s="29" t="s">
        <v>521</v>
      </c>
      <c r="D181" s="29" t="s">
        <v>50</v>
      </c>
      <c r="E181" s="29"/>
      <c r="F181" s="95">
        <f>F182</f>
        <v>1100</v>
      </c>
      <c r="G181" s="95">
        <f>G182</f>
        <v>314.97763</v>
      </c>
    </row>
    <row r="182" spans="1:7" s="80" customFormat="1" ht="15" customHeight="1">
      <c r="A182" s="31"/>
      <c r="B182" s="266" t="s">
        <v>120</v>
      </c>
      <c r="C182" s="29" t="s">
        <v>521</v>
      </c>
      <c r="D182" s="29" t="s">
        <v>50</v>
      </c>
      <c r="E182" s="29" t="s">
        <v>121</v>
      </c>
      <c r="F182" s="95">
        <f>600+500</f>
        <v>1100</v>
      </c>
      <c r="G182" s="95">
        <v>314.97763</v>
      </c>
    </row>
    <row r="183" spans="1:7" s="80" customFormat="1" ht="30" customHeight="1" hidden="1">
      <c r="A183" s="245"/>
      <c r="B183" s="286" t="s">
        <v>122</v>
      </c>
      <c r="C183" s="240" t="s">
        <v>522</v>
      </c>
      <c r="D183" s="240"/>
      <c r="E183" s="240"/>
      <c r="F183" s="288">
        <f aca="true" t="shared" si="17" ref="F183:G185">F184</f>
        <v>0</v>
      </c>
      <c r="G183" s="288">
        <f t="shared" si="17"/>
        <v>0</v>
      </c>
    </row>
    <row r="184" spans="1:7" s="80" customFormat="1" ht="30" customHeight="1" hidden="1">
      <c r="A184" s="31"/>
      <c r="B184" s="273" t="s">
        <v>48</v>
      </c>
      <c r="C184" s="29" t="s">
        <v>522</v>
      </c>
      <c r="D184" s="29" t="s">
        <v>62</v>
      </c>
      <c r="E184" s="29"/>
      <c r="F184" s="95">
        <f t="shared" si="17"/>
        <v>0</v>
      </c>
      <c r="G184" s="95">
        <f t="shared" si="17"/>
        <v>0</v>
      </c>
    </row>
    <row r="185" spans="1:7" s="80" customFormat="1" ht="30" customHeight="1" hidden="1">
      <c r="A185" s="31"/>
      <c r="B185" s="266" t="s">
        <v>49</v>
      </c>
      <c r="C185" s="29" t="s">
        <v>522</v>
      </c>
      <c r="D185" s="29" t="s">
        <v>50</v>
      </c>
      <c r="E185" s="29"/>
      <c r="F185" s="95">
        <f t="shared" si="17"/>
        <v>0</v>
      </c>
      <c r="G185" s="95">
        <f t="shared" si="17"/>
        <v>0</v>
      </c>
    </row>
    <row r="186" spans="1:7" s="80" customFormat="1" ht="15" customHeight="1" hidden="1">
      <c r="A186" s="31"/>
      <c r="B186" s="266" t="s">
        <v>120</v>
      </c>
      <c r="C186" s="29" t="s">
        <v>522</v>
      </c>
      <c r="D186" s="29" t="s">
        <v>50</v>
      </c>
      <c r="E186" s="29" t="s">
        <v>121</v>
      </c>
      <c r="F186" s="95">
        <v>0</v>
      </c>
      <c r="G186" s="95">
        <v>0</v>
      </c>
    </row>
    <row r="187" spans="1:7" s="80" customFormat="1" ht="45" customHeight="1">
      <c r="A187" s="86">
        <v>11</v>
      </c>
      <c r="B187" s="264" t="s">
        <v>329</v>
      </c>
      <c r="C187" s="115" t="s">
        <v>123</v>
      </c>
      <c r="D187" s="102"/>
      <c r="E187" s="102"/>
      <c r="F187" s="89">
        <f>F188+F194</f>
        <v>1330</v>
      </c>
      <c r="G187" s="89">
        <f>G188+G194</f>
        <v>234.6041</v>
      </c>
    </row>
    <row r="188" spans="1:7" s="80" customFormat="1" ht="15" customHeight="1">
      <c r="A188" s="96"/>
      <c r="B188" s="278" t="s">
        <v>469</v>
      </c>
      <c r="C188" s="116" t="s">
        <v>523</v>
      </c>
      <c r="D188" s="97"/>
      <c r="E188" s="97"/>
      <c r="F188" s="104">
        <f aca="true" t="shared" si="18" ref="F188:G192">F189</f>
        <v>1330</v>
      </c>
      <c r="G188" s="104">
        <f t="shared" si="18"/>
        <v>234.6041</v>
      </c>
    </row>
    <row r="189" spans="1:7" s="80" customFormat="1" ht="30" customHeight="1">
      <c r="A189" s="100"/>
      <c r="B189" s="275" t="s">
        <v>524</v>
      </c>
      <c r="C189" s="117" t="s">
        <v>525</v>
      </c>
      <c r="D189" s="91"/>
      <c r="E189" s="91"/>
      <c r="F189" s="105">
        <f t="shared" si="18"/>
        <v>1330</v>
      </c>
      <c r="G189" s="105">
        <f t="shared" si="18"/>
        <v>234.6041</v>
      </c>
    </row>
    <row r="190" spans="1:7" ht="30" customHeight="1">
      <c r="A190" s="297"/>
      <c r="B190" s="290" t="s">
        <v>124</v>
      </c>
      <c r="C190" s="249" t="s">
        <v>526</v>
      </c>
      <c r="D190" s="298"/>
      <c r="E190" s="298"/>
      <c r="F190" s="288">
        <f t="shared" si="18"/>
        <v>1330</v>
      </c>
      <c r="G190" s="288">
        <f t="shared" si="18"/>
        <v>234.6041</v>
      </c>
    </row>
    <row r="191" spans="1:7" ht="30" customHeight="1">
      <c r="A191" s="108"/>
      <c r="B191" s="273" t="s">
        <v>48</v>
      </c>
      <c r="C191" s="33" t="s">
        <v>526</v>
      </c>
      <c r="D191" s="29" t="s">
        <v>62</v>
      </c>
      <c r="E191" s="109"/>
      <c r="F191" s="95">
        <f t="shared" si="18"/>
        <v>1330</v>
      </c>
      <c r="G191" s="95">
        <f t="shared" si="18"/>
        <v>234.6041</v>
      </c>
    </row>
    <row r="192" spans="1:7" ht="30" customHeight="1">
      <c r="A192" s="31"/>
      <c r="B192" s="266" t="s">
        <v>49</v>
      </c>
      <c r="C192" s="33" t="s">
        <v>526</v>
      </c>
      <c r="D192" s="29" t="s">
        <v>50</v>
      </c>
      <c r="E192" s="29"/>
      <c r="F192" s="95">
        <f t="shared" si="18"/>
        <v>1330</v>
      </c>
      <c r="G192" s="95">
        <f t="shared" si="18"/>
        <v>234.6041</v>
      </c>
    </row>
    <row r="193" spans="1:7" ht="15" customHeight="1">
      <c r="A193" s="31"/>
      <c r="B193" s="266" t="s">
        <v>125</v>
      </c>
      <c r="C193" s="33" t="s">
        <v>526</v>
      </c>
      <c r="D193" s="29" t="s">
        <v>50</v>
      </c>
      <c r="E193" s="29" t="s">
        <v>126</v>
      </c>
      <c r="F193" s="95">
        <f>1060+250+20</f>
        <v>1330</v>
      </c>
      <c r="G193" s="95">
        <v>234.6041</v>
      </c>
    </row>
    <row r="194" spans="1:7" ht="45" customHeight="1" hidden="1">
      <c r="A194" s="96"/>
      <c r="B194" s="270" t="s">
        <v>130</v>
      </c>
      <c r="C194" s="97" t="s">
        <v>127</v>
      </c>
      <c r="D194" s="97"/>
      <c r="E194" s="97"/>
      <c r="F194" s="104">
        <f aca="true" t="shared" si="19" ref="F194:G198">F195</f>
        <v>0</v>
      </c>
      <c r="G194" s="104">
        <f t="shared" si="19"/>
        <v>0</v>
      </c>
    </row>
    <row r="195" spans="1:7" ht="30" customHeight="1" hidden="1">
      <c r="A195" s="100"/>
      <c r="B195" s="267" t="s">
        <v>131</v>
      </c>
      <c r="C195" s="91" t="s">
        <v>128</v>
      </c>
      <c r="D195" s="91"/>
      <c r="E195" s="91"/>
      <c r="F195" s="105">
        <f t="shared" si="19"/>
        <v>0</v>
      </c>
      <c r="G195" s="105">
        <f t="shared" si="19"/>
        <v>0</v>
      </c>
    </row>
    <row r="196" spans="1:7" ht="15" customHeight="1" hidden="1">
      <c r="A196" s="245"/>
      <c r="B196" s="290" t="s">
        <v>132</v>
      </c>
      <c r="C196" s="240" t="s">
        <v>334</v>
      </c>
      <c r="D196" s="240"/>
      <c r="E196" s="240"/>
      <c r="F196" s="288">
        <f t="shared" si="19"/>
        <v>0</v>
      </c>
      <c r="G196" s="288">
        <f t="shared" si="19"/>
        <v>0</v>
      </c>
    </row>
    <row r="197" spans="1:7" ht="30" customHeight="1" hidden="1">
      <c r="A197" s="31"/>
      <c r="B197" s="273" t="s">
        <v>48</v>
      </c>
      <c r="C197" s="29" t="s">
        <v>334</v>
      </c>
      <c r="D197" s="29" t="s">
        <v>62</v>
      </c>
      <c r="E197" s="29"/>
      <c r="F197" s="95">
        <f t="shared" si="19"/>
        <v>0</v>
      </c>
      <c r="G197" s="95">
        <f t="shared" si="19"/>
        <v>0</v>
      </c>
    </row>
    <row r="198" spans="1:7" ht="30" customHeight="1" hidden="1">
      <c r="A198" s="31"/>
      <c r="B198" s="266" t="s">
        <v>49</v>
      </c>
      <c r="C198" s="29" t="s">
        <v>334</v>
      </c>
      <c r="D198" s="29" t="s">
        <v>50</v>
      </c>
      <c r="E198" s="29"/>
      <c r="F198" s="95">
        <f t="shared" si="19"/>
        <v>0</v>
      </c>
      <c r="G198" s="95">
        <f t="shared" si="19"/>
        <v>0</v>
      </c>
    </row>
    <row r="199" spans="1:7" ht="15" customHeight="1" hidden="1">
      <c r="A199" s="31"/>
      <c r="B199" s="266" t="s">
        <v>74</v>
      </c>
      <c r="C199" s="29" t="s">
        <v>334</v>
      </c>
      <c r="D199" s="29" t="s">
        <v>50</v>
      </c>
      <c r="E199" s="29" t="s">
        <v>75</v>
      </c>
      <c r="F199" s="95">
        <v>0</v>
      </c>
      <c r="G199" s="95">
        <v>0</v>
      </c>
    </row>
    <row r="200" spans="1:7" ht="45" customHeight="1">
      <c r="A200" s="86">
        <v>12</v>
      </c>
      <c r="B200" s="264" t="s">
        <v>404</v>
      </c>
      <c r="C200" s="88" t="s">
        <v>133</v>
      </c>
      <c r="D200" s="102"/>
      <c r="E200" s="102"/>
      <c r="F200" s="89">
        <f>F201+F215</f>
        <v>9895.966</v>
      </c>
      <c r="G200" s="89">
        <f>G201+G215</f>
        <v>8770.34818</v>
      </c>
    </row>
    <row r="201" spans="1:7" ht="15" customHeight="1">
      <c r="A201" s="348"/>
      <c r="B201" s="280" t="s">
        <v>469</v>
      </c>
      <c r="C201" s="139" t="s">
        <v>527</v>
      </c>
      <c r="D201" s="140"/>
      <c r="E201" s="140"/>
      <c r="F201" s="347">
        <f>F202</f>
        <v>9847.966</v>
      </c>
      <c r="G201" s="347">
        <f>G202</f>
        <v>8770.34818</v>
      </c>
    </row>
    <row r="202" spans="1:7" ht="30" customHeight="1">
      <c r="A202" s="90"/>
      <c r="B202" s="267" t="s">
        <v>528</v>
      </c>
      <c r="C202" s="101" t="s">
        <v>529</v>
      </c>
      <c r="D202" s="91"/>
      <c r="E202" s="91"/>
      <c r="F202" s="93">
        <f>F203+F207+F211</f>
        <v>9847.966</v>
      </c>
      <c r="G202" s="93">
        <f>G203+G207+G211</f>
        <v>8770.34818</v>
      </c>
    </row>
    <row r="203" spans="1:7" ht="15" customHeight="1">
      <c r="A203" s="245"/>
      <c r="B203" s="286" t="s">
        <v>221</v>
      </c>
      <c r="C203" s="247" t="s">
        <v>530</v>
      </c>
      <c r="D203" s="291"/>
      <c r="E203" s="291"/>
      <c r="F203" s="288">
        <f aca="true" t="shared" si="20" ref="F203:G205">F204</f>
        <v>6125</v>
      </c>
      <c r="G203" s="288">
        <f t="shared" si="20"/>
        <v>5424.70784</v>
      </c>
    </row>
    <row r="204" spans="1:7" ht="30" customHeight="1">
      <c r="A204" s="31"/>
      <c r="B204" s="273" t="s">
        <v>48</v>
      </c>
      <c r="C204" s="32" t="s">
        <v>530</v>
      </c>
      <c r="D204" s="107">
        <v>200</v>
      </c>
      <c r="E204" s="107"/>
      <c r="F204" s="95">
        <f t="shared" si="20"/>
        <v>6125</v>
      </c>
      <c r="G204" s="95">
        <f t="shared" si="20"/>
        <v>5424.70784</v>
      </c>
    </row>
    <row r="205" spans="1:7" ht="30" customHeight="1">
      <c r="A205" s="31"/>
      <c r="B205" s="266" t="s">
        <v>49</v>
      </c>
      <c r="C205" s="32" t="s">
        <v>530</v>
      </c>
      <c r="D205" s="29" t="s">
        <v>50</v>
      </c>
      <c r="E205" s="109"/>
      <c r="F205" s="95">
        <f t="shared" si="20"/>
        <v>6125</v>
      </c>
      <c r="G205" s="95">
        <f t="shared" si="20"/>
        <v>5424.70784</v>
      </c>
    </row>
    <row r="206" spans="1:7" ht="15" customHeight="1">
      <c r="A206" s="31"/>
      <c r="B206" s="266" t="s">
        <v>105</v>
      </c>
      <c r="C206" s="32" t="s">
        <v>530</v>
      </c>
      <c r="D206" s="29" t="s">
        <v>50</v>
      </c>
      <c r="E206" s="29" t="s">
        <v>106</v>
      </c>
      <c r="F206" s="95">
        <f>(700+3400+100)+1925</f>
        <v>6125</v>
      </c>
      <c r="G206" s="95">
        <v>5424.70784</v>
      </c>
    </row>
    <row r="207" spans="1:7" ht="15" customHeight="1">
      <c r="A207" s="250"/>
      <c r="B207" s="286" t="s">
        <v>136</v>
      </c>
      <c r="C207" s="247" t="s">
        <v>531</v>
      </c>
      <c r="D207" s="291"/>
      <c r="E207" s="291"/>
      <c r="F207" s="288">
        <f aca="true" t="shared" si="21" ref="F207:G209">F208</f>
        <v>3722.966</v>
      </c>
      <c r="G207" s="288">
        <f t="shared" si="21"/>
        <v>3345.64034</v>
      </c>
    </row>
    <row r="208" spans="1:7" ht="30" customHeight="1">
      <c r="A208" s="106"/>
      <c r="B208" s="273" t="s">
        <v>48</v>
      </c>
      <c r="C208" s="32" t="s">
        <v>531</v>
      </c>
      <c r="D208" s="107">
        <v>200</v>
      </c>
      <c r="E208" s="107"/>
      <c r="F208" s="95">
        <f t="shared" si="21"/>
        <v>3722.966</v>
      </c>
      <c r="G208" s="95">
        <f t="shared" si="21"/>
        <v>3345.64034</v>
      </c>
    </row>
    <row r="209" spans="1:7" ht="30" customHeight="1">
      <c r="A209" s="108"/>
      <c r="B209" s="266" t="s">
        <v>49</v>
      </c>
      <c r="C209" s="32" t="s">
        <v>531</v>
      </c>
      <c r="D209" s="29" t="s">
        <v>50</v>
      </c>
      <c r="E209" s="109"/>
      <c r="F209" s="95">
        <f t="shared" si="21"/>
        <v>3722.966</v>
      </c>
      <c r="G209" s="95">
        <f t="shared" si="21"/>
        <v>3345.64034</v>
      </c>
    </row>
    <row r="210" spans="1:7" ht="15" customHeight="1">
      <c r="A210" s="31"/>
      <c r="B210" s="266" t="s">
        <v>105</v>
      </c>
      <c r="C210" s="32" t="s">
        <v>531</v>
      </c>
      <c r="D210" s="29" t="s">
        <v>50</v>
      </c>
      <c r="E210" s="29" t="s">
        <v>106</v>
      </c>
      <c r="F210" s="95">
        <f>(4000+400)-677.034</f>
        <v>3722.966</v>
      </c>
      <c r="G210" s="95">
        <v>3345.64034</v>
      </c>
    </row>
    <row r="211" spans="1:7" ht="15" customHeight="1" hidden="1">
      <c r="A211" s="245"/>
      <c r="B211" s="286" t="s">
        <v>432</v>
      </c>
      <c r="C211" s="247" t="s">
        <v>617</v>
      </c>
      <c r="D211" s="291"/>
      <c r="E211" s="291"/>
      <c r="F211" s="288">
        <f aca="true" t="shared" si="22" ref="F211:G213">F212</f>
        <v>0</v>
      </c>
      <c r="G211" s="288">
        <f t="shared" si="22"/>
        <v>0</v>
      </c>
    </row>
    <row r="212" spans="1:7" ht="30" customHeight="1" hidden="1">
      <c r="A212" s="31"/>
      <c r="B212" s="273" t="s">
        <v>48</v>
      </c>
      <c r="C212" s="32" t="s">
        <v>617</v>
      </c>
      <c r="D212" s="107">
        <v>200</v>
      </c>
      <c r="E212" s="107"/>
      <c r="F212" s="95">
        <f t="shared" si="22"/>
        <v>0</v>
      </c>
      <c r="G212" s="95">
        <f t="shared" si="22"/>
        <v>0</v>
      </c>
    </row>
    <row r="213" spans="1:7" ht="30" customHeight="1" hidden="1">
      <c r="A213" s="31"/>
      <c r="B213" s="266" t="s">
        <v>49</v>
      </c>
      <c r="C213" s="32" t="s">
        <v>617</v>
      </c>
      <c r="D213" s="29" t="s">
        <v>50</v>
      </c>
      <c r="E213" s="109"/>
      <c r="F213" s="95">
        <f t="shared" si="22"/>
        <v>0</v>
      </c>
      <c r="G213" s="95">
        <f t="shared" si="22"/>
        <v>0</v>
      </c>
    </row>
    <row r="214" spans="1:7" ht="15" customHeight="1" hidden="1">
      <c r="A214" s="31"/>
      <c r="B214" s="266" t="s">
        <v>105</v>
      </c>
      <c r="C214" s="32" t="s">
        <v>617</v>
      </c>
      <c r="D214" s="29" t="s">
        <v>50</v>
      </c>
      <c r="E214" s="29" t="s">
        <v>106</v>
      </c>
      <c r="F214" s="95">
        <f>123.2-123.2</f>
        <v>0</v>
      </c>
      <c r="G214" s="95">
        <v>0</v>
      </c>
    </row>
    <row r="215" spans="1:7" ht="15" customHeight="1">
      <c r="A215" s="348"/>
      <c r="B215" s="280" t="s">
        <v>499</v>
      </c>
      <c r="C215" s="139" t="s">
        <v>533</v>
      </c>
      <c r="D215" s="140"/>
      <c r="E215" s="140"/>
      <c r="F215" s="347">
        <f>F216</f>
        <v>48</v>
      </c>
      <c r="G215" s="347">
        <f>G216</f>
        <v>0</v>
      </c>
    </row>
    <row r="216" spans="1:7" ht="45" customHeight="1">
      <c r="A216" s="90"/>
      <c r="B216" s="267" t="s">
        <v>625</v>
      </c>
      <c r="C216" s="101" t="s">
        <v>626</v>
      </c>
      <c r="D216" s="91"/>
      <c r="E216" s="91"/>
      <c r="F216" s="93">
        <f>F217</f>
        <v>48</v>
      </c>
      <c r="G216" s="93">
        <f>G217</f>
        <v>0</v>
      </c>
    </row>
    <row r="217" spans="1:7" ht="30" customHeight="1">
      <c r="A217" s="245"/>
      <c r="B217" s="286" t="s">
        <v>430</v>
      </c>
      <c r="C217" s="247" t="s">
        <v>627</v>
      </c>
      <c r="D217" s="291"/>
      <c r="E217" s="291"/>
      <c r="F217" s="288">
        <f aca="true" t="shared" si="23" ref="F217:G219">F218</f>
        <v>48</v>
      </c>
      <c r="G217" s="288">
        <f t="shared" si="23"/>
        <v>0</v>
      </c>
    </row>
    <row r="218" spans="1:7" ht="30" customHeight="1">
      <c r="A218" s="31"/>
      <c r="B218" s="273" t="s">
        <v>48</v>
      </c>
      <c r="C218" s="32" t="s">
        <v>627</v>
      </c>
      <c r="D218" s="107">
        <v>200</v>
      </c>
      <c r="E218" s="107"/>
      <c r="F218" s="95">
        <f t="shared" si="23"/>
        <v>48</v>
      </c>
      <c r="G218" s="95">
        <f t="shared" si="23"/>
        <v>0</v>
      </c>
    </row>
    <row r="219" spans="1:7" ht="30" customHeight="1">
      <c r="A219" s="31"/>
      <c r="B219" s="266" t="s">
        <v>49</v>
      </c>
      <c r="C219" s="32" t="s">
        <v>627</v>
      </c>
      <c r="D219" s="29" t="s">
        <v>50</v>
      </c>
      <c r="E219" s="109"/>
      <c r="F219" s="95">
        <f t="shared" si="23"/>
        <v>48</v>
      </c>
      <c r="G219" s="95">
        <f t="shared" si="23"/>
        <v>0</v>
      </c>
    </row>
    <row r="220" spans="1:7" ht="15" customHeight="1">
      <c r="A220" s="31"/>
      <c r="B220" s="266" t="s">
        <v>105</v>
      </c>
      <c r="C220" s="32" t="s">
        <v>627</v>
      </c>
      <c r="D220" s="29" t="s">
        <v>50</v>
      </c>
      <c r="E220" s="29" t="s">
        <v>106</v>
      </c>
      <c r="F220" s="95">
        <f>(552+48)-552</f>
        <v>48</v>
      </c>
      <c r="G220" s="95">
        <v>0</v>
      </c>
    </row>
    <row r="221" spans="1:7" ht="45" customHeight="1">
      <c r="A221" s="86">
        <v>13</v>
      </c>
      <c r="B221" s="274" t="s">
        <v>435</v>
      </c>
      <c r="C221" s="115" t="s">
        <v>138</v>
      </c>
      <c r="D221" s="102"/>
      <c r="E221" s="102"/>
      <c r="F221" s="89">
        <f>F222</f>
        <v>525</v>
      </c>
      <c r="G221" s="89">
        <f>G222</f>
        <v>516.3672799999999</v>
      </c>
    </row>
    <row r="222" spans="1:7" ht="15" customHeight="1">
      <c r="A222" s="348"/>
      <c r="B222" s="308" t="s">
        <v>469</v>
      </c>
      <c r="C222" s="230" t="s">
        <v>534</v>
      </c>
      <c r="D222" s="140"/>
      <c r="E222" s="140"/>
      <c r="F222" s="347">
        <f>F223</f>
        <v>525</v>
      </c>
      <c r="G222" s="347">
        <f>G223</f>
        <v>516.3672799999999</v>
      </c>
    </row>
    <row r="223" spans="1:7" ht="15" customHeight="1">
      <c r="A223" s="90"/>
      <c r="B223" s="267" t="s">
        <v>535</v>
      </c>
      <c r="C223" s="91" t="s">
        <v>536</v>
      </c>
      <c r="D223" s="91"/>
      <c r="E223" s="91"/>
      <c r="F223" s="93">
        <f>F224+F228</f>
        <v>525</v>
      </c>
      <c r="G223" s="93">
        <f>G224+G228</f>
        <v>516.3672799999999</v>
      </c>
    </row>
    <row r="224" spans="1:7" ht="15" customHeight="1">
      <c r="A224" s="245"/>
      <c r="B224" s="290" t="s">
        <v>328</v>
      </c>
      <c r="C224" s="240" t="s">
        <v>537</v>
      </c>
      <c r="D224" s="240"/>
      <c r="E224" s="240"/>
      <c r="F224" s="288">
        <f aca="true" t="shared" si="24" ref="F224:G226">F225</f>
        <v>272</v>
      </c>
      <c r="G224" s="288">
        <f t="shared" si="24"/>
        <v>263.36728</v>
      </c>
    </row>
    <row r="225" spans="1:7" ht="30" customHeight="1">
      <c r="A225" s="31"/>
      <c r="B225" s="273" t="s">
        <v>48</v>
      </c>
      <c r="C225" s="29" t="s">
        <v>537</v>
      </c>
      <c r="D225" s="29" t="s">
        <v>62</v>
      </c>
      <c r="E225" s="29"/>
      <c r="F225" s="95">
        <f t="shared" si="24"/>
        <v>272</v>
      </c>
      <c r="G225" s="95">
        <f t="shared" si="24"/>
        <v>263.36728</v>
      </c>
    </row>
    <row r="226" spans="1:7" ht="30" customHeight="1">
      <c r="A226" s="31"/>
      <c r="B226" s="266" t="s">
        <v>49</v>
      </c>
      <c r="C226" s="29" t="s">
        <v>537</v>
      </c>
      <c r="D226" s="29" t="s">
        <v>50</v>
      </c>
      <c r="E226" s="29"/>
      <c r="F226" s="95">
        <f t="shared" si="24"/>
        <v>272</v>
      </c>
      <c r="G226" s="95">
        <f t="shared" si="24"/>
        <v>263.36728</v>
      </c>
    </row>
    <row r="227" spans="1:7" ht="15" customHeight="1">
      <c r="A227" s="111"/>
      <c r="B227" s="266" t="s">
        <v>359</v>
      </c>
      <c r="C227" s="29" t="s">
        <v>537</v>
      </c>
      <c r="D227" s="29" t="s">
        <v>50</v>
      </c>
      <c r="E227" s="29" t="s">
        <v>140</v>
      </c>
      <c r="F227" s="95">
        <v>272</v>
      </c>
      <c r="G227" s="95">
        <v>263.36728</v>
      </c>
    </row>
    <row r="228" spans="1:7" ht="15" customHeight="1">
      <c r="A228" s="245"/>
      <c r="B228" s="290" t="s">
        <v>139</v>
      </c>
      <c r="C228" s="240" t="s">
        <v>538</v>
      </c>
      <c r="D228" s="240"/>
      <c r="E228" s="240"/>
      <c r="F228" s="288">
        <f aca="true" t="shared" si="25" ref="F228:G230">F229</f>
        <v>253</v>
      </c>
      <c r="G228" s="288">
        <f t="shared" si="25"/>
        <v>253</v>
      </c>
    </row>
    <row r="229" spans="1:7" ht="30" customHeight="1">
      <c r="A229" s="31"/>
      <c r="B229" s="273" t="s">
        <v>48</v>
      </c>
      <c r="C229" s="29" t="s">
        <v>538</v>
      </c>
      <c r="D229" s="29" t="s">
        <v>62</v>
      </c>
      <c r="E229" s="29"/>
      <c r="F229" s="95">
        <f t="shared" si="25"/>
        <v>253</v>
      </c>
      <c r="G229" s="95">
        <f t="shared" si="25"/>
        <v>253</v>
      </c>
    </row>
    <row r="230" spans="1:7" ht="30" customHeight="1">
      <c r="A230" s="31"/>
      <c r="B230" s="266" t="s">
        <v>49</v>
      </c>
      <c r="C230" s="29" t="s">
        <v>538</v>
      </c>
      <c r="D230" s="29" t="s">
        <v>50</v>
      </c>
      <c r="E230" s="29"/>
      <c r="F230" s="95">
        <f t="shared" si="25"/>
        <v>253</v>
      </c>
      <c r="G230" s="95">
        <f t="shared" si="25"/>
        <v>253</v>
      </c>
    </row>
    <row r="231" spans="1:7" ht="15" customHeight="1">
      <c r="A231" s="111"/>
      <c r="B231" s="266" t="s">
        <v>359</v>
      </c>
      <c r="C231" s="29" t="s">
        <v>538</v>
      </c>
      <c r="D231" s="29" t="s">
        <v>50</v>
      </c>
      <c r="E231" s="29" t="s">
        <v>140</v>
      </c>
      <c r="F231" s="95">
        <v>253</v>
      </c>
      <c r="G231" s="95">
        <v>253</v>
      </c>
    </row>
    <row r="232" spans="1:7" ht="75" customHeight="1">
      <c r="A232" s="86">
        <v>14</v>
      </c>
      <c r="B232" s="264" t="s">
        <v>344</v>
      </c>
      <c r="C232" s="88" t="s">
        <v>587</v>
      </c>
      <c r="D232" s="110"/>
      <c r="E232" s="110"/>
      <c r="F232" s="89">
        <f>F233+F272</f>
        <v>14550</v>
      </c>
      <c r="G232" s="89">
        <f>G233+G272</f>
        <v>13076.521569999999</v>
      </c>
    </row>
    <row r="233" spans="1:7" ht="15" customHeight="1">
      <c r="A233" s="113"/>
      <c r="B233" s="270" t="s">
        <v>469</v>
      </c>
      <c r="C233" s="98" t="s">
        <v>588</v>
      </c>
      <c r="D233" s="97"/>
      <c r="E233" s="97"/>
      <c r="F233" s="104">
        <f>F234+F246+F255+F267</f>
        <v>14550</v>
      </c>
      <c r="G233" s="104">
        <f>G234+G246+G255+G267</f>
        <v>13076.521569999999</v>
      </c>
    </row>
    <row r="234" spans="1:7" s="80" customFormat="1" ht="15" customHeight="1">
      <c r="A234" s="142"/>
      <c r="B234" s="281" t="s">
        <v>589</v>
      </c>
      <c r="C234" s="143" t="s">
        <v>590</v>
      </c>
      <c r="D234" s="136"/>
      <c r="E234" s="136"/>
      <c r="F234" s="137">
        <f>F235+F239</f>
        <v>100</v>
      </c>
      <c r="G234" s="137">
        <f>G235+G239</f>
        <v>0</v>
      </c>
    </row>
    <row r="235" spans="1:7" s="80" customFormat="1" ht="30" customHeight="1">
      <c r="A235" s="245"/>
      <c r="B235" s="286" t="s">
        <v>468</v>
      </c>
      <c r="C235" s="241" t="s">
        <v>591</v>
      </c>
      <c r="D235" s="240"/>
      <c r="E235" s="240"/>
      <c r="F235" s="288">
        <f aca="true" t="shared" si="26" ref="F235:G237">F236</f>
        <v>100</v>
      </c>
      <c r="G235" s="288">
        <f t="shared" si="26"/>
        <v>0</v>
      </c>
    </row>
    <row r="236" spans="1:7" s="80" customFormat="1" ht="30" customHeight="1">
      <c r="A236" s="31"/>
      <c r="B236" s="273" t="s">
        <v>48</v>
      </c>
      <c r="C236" s="30" t="s">
        <v>591</v>
      </c>
      <c r="D236" s="29" t="s">
        <v>62</v>
      </c>
      <c r="E236" s="29"/>
      <c r="F236" s="95">
        <f t="shared" si="26"/>
        <v>100</v>
      </c>
      <c r="G236" s="95">
        <f t="shared" si="26"/>
        <v>0</v>
      </c>
    </row>
    <row r="237" spans="1:7" s="80" customFormat="1" ht="30" customHeight="1">
      <c r="A237" s="31"/>
      <c r="B237" s="266" t="s">
        <v>49</v>
      </c>
      <c r="C237" s="30" t="s">
        <v>591</v>
      </c>
      <c r="D237" s="29" t="s">
        <v>50</v>
      </c>
      <c r="E237" s="29"/>
      <c r="F237" s="95">
        <f t="shared" si="26"/>
        <v>100</v>
      </c>
      <c r="G237" s="95">
        <f t="shared" si="26"/>
        <v>0</v>
      </c>
    </row>
    <row r="238" spans="1:7" s="80" customFormat="1" ht="15" customHeight="1">
      <c r="A238" s="31"/>
      <c r="B238" s="268" t="s">
        <v>108</v>
      </c>
      <c r="C238" s="30" t="s">
        <v>591</v>
      </c>
      <c r="D238" s="29" t="s">
        <v>50</v>
      </c>
      <c r="E238" s="29" t="s">
        <v>109</v>
      </c>
      <c r="F238" s="95">
        <v>100</v>
      </c>
      <c r="G238" s="95">
        <v>0</v>
      </c>
    </row>
    <row r="239" spans="1:7" s="80" customFormat="1" ht="30" customHeight="1" hidden="1">
      <c r="A239" s="245"/>
      <c r="B239" s="286" t="s">
        <v>309</v>
      </c>
      <c r="C239" s="241" t="s">
        <v>600</v>
      </c>
      <c r="D239" s="240"/>
      <c r="E239" s="240"/>
      <c r="F239" s="288">
        <f>F240+F243</f>
        <v>0</v>
      </c>
      <c r="G239" s="288">
        <f>G240+G243</f>
        <v>0</v>
      </c>
    </row>
    <row r="240" spans="1:7" s="80" customFormat="1" ht="30" customHeight="1" hidden="1">
      <c r="A240" s="31"/>
      <c r="B240" s="273" t="s">
        <v>48</v>
      </c>
      <c r="C240" s="30" t="s">
        <v>600</v>
      </c>
      <c r="D240" s="29" t="s">
        <v>62</v>
      </c>
      <c r="E240" s="29"/>
      <c r="F240" s="95">
        <f>F241</f>
        <v>0</v>
      </c>
      <c r="G240" s="95">
        <f>G241</f>
        <v>0</v>
      </c>
    </row>
    <row r="241" spans="1:7" s="80" customFormat="1" ht="30" customHeight="1" hidden="1">
      <c r="A241" s="31"/>
      <c r="B241" s="266" t="s">
        <v>49</v>
      </c>
      <c r="C241" s="30" t="s">
        <v>600</v>
      </c>
      <c r="D241" s="29" t="s">
        <v>50</v>
      </c>
      <c r="E241" s="29"/>
      <c r="F241" s="95">
        <f>F242</f>
        <v>0</v>
      </c>
      <c r="G241" s="95">
        <f>G242</f>
        <v>0</v>
      </c>
    </row>
    <row r="242" spans="1:7" s="80" customFormat="1" ht="15" customHeight="1" hidden="1">
      <c r="A242" s="31"/>
      <c r="B242" s="268" t="s">
        <v>108</v>
      </c>
      <c r="C242" s="30" t="s">
        <v>600</v>
      </c>
      <c r="D242" s="29" t="s">
        <v>50</v>
      </c>
      <c r="E242" s="29" t="s">
        <v>109</v>
      </c>
      <c r="F242" s="95">
        <v>0</v>
      </c>
      <c r="G242" s="95">
        <v>0</v>
      </c>
    </row>
    <row r="243" spans="1:7" s="80" customFormat="1" ht="30" customHeight="1" hidden="1">
      <c r="A243" s="31"/>
      <c r="B243" s="268" t="s">
        <v>55</v>
      </c>
      <c r="C243" s="30" t="s">
        <v>600</v>
      </c>
      <c r="D243" s="29" t="s">
        <v>60</v>
      </c>
      <c r="E243" s="29"/>
      <c r="F243" s="95">
        <f>F244</f>
        <v>0</v>
      </c>
      <c r="G243" s="95">
        <f>G244</f>
        <v>0</v>
      </c>
    </row>
    <row r="244" spans="1:7" s="80" customFormat="1" ht="15" customHeight="1" hidden="1">
      <c r="A244" s="31"/>
      <c r="B244" s="268" t="s">
        <v>56</v>
      </c>
      <c r="C244" s="30" t="s">
        <v>600</v>
      </c>
      <c r="D244" s="29" t="s">
        <v>57</v>
      </c>
      <c r="E244" s="29"/>
      <c r="F244" s="95">
        <f>F245</f>
        <v>0</v>
      </c>
      <c r="G244" s="95">
        <f>G245</f>
        <v>0</v>
      </c>
    </row>
    <row r="245" spans="1:7" s="80" customFormat="1" ht="15" customHeight="1" hidden="1">
      <c r="A245" s="31"/>
      <c r="B245" s="268" t="s">
        <v>108</v>
      </c>
      <c r="C245" s="146" t="s">
        <v>600</v>
      </c>
      <c r="D245" s="29" t="s">
        <v>57</v>
      </c>
      <c r="E245" s="29" t="s">
        <v>109</v>
      </c>
      <c r="F245" s="95">
        <v>0</v>
      </c>
      <c r="G245" s="95">
        <v>0</v>
      </c>
    </row>
    <row r="246" spans="1:7" ht="15" customHeight="1">
      <c r="A246" s="114"/>
      <c r="B246" s="267" t="s">
        <v>592</v>
      </c>
      <c r="C246" s="101" t="s">
        <v>593</v>
      </c>
      <c r="D246" s="91"/>
      <c r="E246" s="91"/>
      <c r="F246" s="105">
        <f>F247+F251</f>
        <v>1950</v>
      </c>
      <c r="G246" s="105">
        <f>G247+G251</f>
        <v>1655.66296</v>
      </c>
    </row>
    <row r="247" spans="1:7" ht="45" customHeight="1">
      <c r="A247" s="294"/>
      <c r="B247" s="290" t="s">
        <v>107</v>
      </c>
      <c r="C247" s="241" t="s">
        <v>595</v>
      </c>
      <c r="D247" s="240"/>
      <c r="E247" s="240"/>
      <c r="F247" s="288">
        <f aca="true" t="shared" si="27" ref="F247:G249">F248</f>
        <v>350</v>
      </c>
      <c r="G247" s="288">
        <f t="shared" si="27"/>
        <v>55.903</v>
      </c>
    </row>
    <row r="248" spans="1:7" ht="30" customHeight="1">
      <c r="A248" s="112"/>
      <c r="B248" s="271" t="s">
        <v>55</v>
      </c>
      <c r="C248" s="30" t="s">
        <v>595</v>
      </c>
      <c r="D248" s="29" t="s">
        <v>60</v>
      </c>
      <c r="E248" s="29"/>
      <c r="F248" s="95">
        <f t="shared" si="27"/>
        <v>350</v>
      </c>
      <c r="G248" s="95">
        <f t="shared" si="27"/>
        <v>55.903</v>
      </c>
    </row>
    <row r="249" spans="1:7" ht="15" customHeight="1">
      <c r="A249" s="31"/>
      <c r="B249" s="269" t="s">
        <v>56</v>
      </c>
      <c r="C249" s="30" t="s">
        <v>595</v>
      </c>
      <c r="D249" s="30">
        <v>410</v>
      </c>
      <c r="E249" s="30"/>
      <c r="F249" s="95">
        <f t="shared" si="27"/>
        <v>350</v>
      </c>
      <c r="G249" s="95">
        <f t="shared" si="27"/>
        <v>55.903</v>
      </c>
    </row>
    <row r="250" spans="1:7" ht="15" customHeight="1">
      <c r="A250" s="31"/>
      <c r="B250" s="268" t="s">
        <v>108</v>
      </c>
      <c r="C250" s="30" t="s">
        <v>595</v>
      </c>
      <c r="D250" s="30">
        <v>410</v>
      </c>
      <c r="E250" s="29" t="s">
        <v>109</v>
      </c>
      <c r="F250" s="95">
        <v>350</v>
      </c>
      <c r="G250" s="95">
        <v>55.903</v>
      </c>
    </row>
    <row r="251" spans="1:7" ht="15" customHeight="1">
      <c r="A251" s="245"/>
      <c r="B251" s="290" t="s">
        <v>111</v>
      </c>
      <c r="C251" s="241" t="s">
        <v>594</v>
      </c>
      <c r="D251" s="240"/>
      <c r="E251" s="240"/>
      <c r="F251" s="288">
        <f aca="true" t="shared" si="28" ref="F251:G253">F252</f>
        <v>1600</v>
      </c>
      <c r="G251" s="288">
        <f t="shared" si="28"/>
        <v>1599.75996</v>
      </c>
    </row>
    <row r="252" spans="1:7" ht="30" customHeight="1">
      <c r="A252" s="31"/>
      <c r="B252" s="273" t="s">
        <v>48</v>
      </c>
      <c r="C252" s="30" t="s">
        <v>594</v>
      </c>
      <c r="D252" s="29" t="s">
        <v>62</v>
      </c>
      <c r="E252" s="29"/>
      <c r="F252" s="95">
        <f t="shared" si="28"/>
        <v>1600</v>
      </c>
      <c r="G252" s="95">
        <f t="shared" si="28"/>
        <v>1599.75996</v>
      </c>
    </row>
    <row r="253" spans="1:7" ht="30" customHeight="1">
      <c r="A253" s="31"/>
      <c r="B253" s="266" t="s">
        <v>49</v>
      </c>
      <c r="C253" s="30" t="s">
        <v>594</v>
      </c>
      <c r="D253" s="29" t="s">
        <v>50</v>
      </c>
      <c r="E253" s="29"/>
      <c r="F253" s="95">
        <f t="shared" si="28"/>
        <v>1600</v>
      </c>
      <c r="G253" s="95">
        <f t="shared" si="28"/>
        <v>1599.75996</v>
      </c>
    </row>
    <row r="254" spans="1:7" ht="15" customHeight="1">
      <c r="A254" s="31"/>
      <c r="B254" s="268" t="s">
        <v>108</v>
      </c>
      <c r="C254" s="30" t="s">
        <v>594</v>
      </c>
      <c r="D254" s="29" t="s">
        <v>50</v>
      </c>
      <c r="E254" s="29" t="s">
        <v>109</v>
      </c>
      <c r="F254" s="95">
        <v>1600</v>
      </c>
      <c r="G254" s="95">
        <v>1599.75996</v>
      </c>
    </row>
    <row r="255" spans="1:7" ht="15" customHeight="1">
      <c r="A255" s="100"/>
      <c r="B255" s="267" t="s">
        <v>596</v>
      </c>
      <c r="C255" s="101" t="s">
        <v>597</v>
      </c>
      <c r="D255" s="101"/>
      <c r="E255" s="101"/>
      <c r="F255" s="105">
        <f>F256+F263</f>
        <v>400</v>
      </c>
      <c r="G255" s="105">
        <f>G256+G263</f>
        <v>0</v>
      </c>
    </row>
    <row r="256" spans="1:7" ht="30" customHeight="1" hidden="1">
      <c r="A256" s="245"/>
      <c r="B256" s="286" t="s">
        <v>112</v>
      </c>
      <c r="C256" s="241" t="s">
        <v>598</v>
      </c>
      <c r="D256" s="240"/>
      <c r="E256" s="240"/>
      <c r="F256" s="288">
        <f>F257+F260</f>
        <v>0</v>
      </c>
      <c r="G256" s="288">
        <f>G257+G260</f>
        <v>0</v>
      </c>
    </row>
    <row r="257" spans="1:7" ht="30" customHeight="1" hidden="1">
      <c r="A257" s="31"/>
      <c r="B257" s="273" t="s">
        <v>48</v>
      </c>
      <c r="C257" s="30" t="s">
        <v>598</v>
      </c>
      <c r="D257" s="29" t="s">
        <v>62</v>
      </c>
      <c r="E257" s="29"/>
      <c r="F257" s="95">
        <f>F258</f>
        <v>0</v>
      </c>
      <c r="G257" s="95">
        <f>G258</f>
        <v>0</v>
      </c>
    </row>
    <row r="258" spans="1:7" ht="30" customHeight="1" hidden="1">
      <c r="A258" s="31"/>
      <c r="B258" s="266" t="s">
        <v>49</v>
      </c>
      <c r="C258" s="30" t="s">
        <v>598</v>
      </c>
      <c r="D258" s="29" t="s">
        <v>50</v>
      </c>
      <c r="E258" s="29"/>
      <c r="F258" s="95">
        <f>F259</f>
        <v>0</v>
      </c>
      <c r="G258" s="95">
        <f>G259</f>
        <v>0</v>
      </c>
    </row>
    <row r="259" spans="1:7" ht="15" customHeight="1" hidden="1">
      <c r="A259" s="31"/>
      <c r="B259" s="268" t="s">
        <v>108</v>
      </c>
      <c r="C259" s="30" t="s">
        <v>598</v>
      </c>
      <c r="D259" s="29" t="s">
        <v>50</v>
      </c>
      <c r="E259" s="29" t="s">
        <v>109</v>
      </c>
      <c r="F259" s="95">
        <v>0</v>
      </c>
      <c r="G259" s="95">
        <v>0</v>
      </c>
    </row>
    <row r="260" spans="1:7" ht="30" customHeight="1" hidden="1">
      <c r="A260" s="31"/>
      <c r="B260" s="268" t="s">
        <v>55</v>
      </c>
      <c r="C260" s="30" t="s">
        <v>598</v>
      </c>
      <c r="D260" s="29" t="s">
        <v>60</v>
      </c>
      <c r="E260" s="29"/>
      <c r="F260" s="95">
        <f>F261</f>
        <v>0</v>
      </c>
      <c r="G260" s="95">
        <f>G261</f>
        <v>0</v>
      </c>
    </row>
    <row r="261" spans="1:7" ht="15" customHeight="1" hidden="1">
      <c r="A261" s="31"/>
      <c r="B261" s="268" t="s">
        <v>56</v>
      </c>
      <c r="C261" s="30" t="s">
        <v>598</v>
      </c>
      <c r="D261" s="29" t="s">
        <v>57</v>
      </c>
      <c r="E261" s="29"/>
      <c r="F261" s="95">
        <f>F262</f>
        <v>0</v>
      </c>
      <c r="G261" s="95">
        <f>G262</f>
        <v>0</v>
      </c>
    </row>
    <row r="262" spans="1:7" ht="15" customHeight="1" hidden="1">
      <c r="A262" s="31"/>
      <c r="B262" s="268" t="s">
        <v>108</v>
      </c>
      <c r="C262" s="30" t="s">
        <v>598</v>
      </c>
      <c r="D262" s="29" t="s">
        <v>57</v>
      </c>
      <c r="E262" s="29" t="s">
        <v>109</v>
      </c>
      <c r="F262" s="95">
        <v>0</v>
      </c>
      <c r="G262" s="95">
        <v>0</v>
      </c>
    </row>
    <row r="263" spans="1:7" ht="30" customHeight="1">
      <c r="A263" s="245"/>
      <c r="B263" s="286" t="s">
        <v>113</v>
      </c>
      <c r="C263" s="241" t="s">
        <v>599</v>
      </c>
      <c r="D263" s="240"/>
      <c r="E263" s="240"/>
      <c r="F263" s="288">
        <f>F265</f>
        <v>400</v>
      </c>
      <c r="G263" s="288">
        <f>G265</f>
        <v>0</v>
      </c>
    </row>
    <row r="264" spans="1:7" ht="30" customHeight="1">
      <c r="A264" s="31"/>
      <c r="B264" s="273" t="s">
        <v>48</v>
      </c>
      <c r="C264" s="30" t="s">
        <v>599</v>
      </c>
      <c r="D264" s="29" t="s">
        <v>62</v>
      </c>
      <c r="E264" s="29"/>
      <c r="F264" s="95">
        <f>F265</f>
        <v>400</v>
      </c>
      <c r="G264" s="95">
        <f>G265</f>
        <v>0</v>
      </c>
    </row>
    <row r="265" spans="1:7" ht="30" customHeight="1">
      <c r="A265" s="31"/>
      <c r="B265" s="266" t="s">
        <v>49</v>
      </c>
      <c r="C265" s="30" t="s">
        <v>599</v>
      </c>
      <c r="D265" s="29" t="s">
        <v>50</v>
      </c>
      <c r="E265" s="29"/>
      <c r="F265" s="95">
        <f>F266</f>
        <v>400</v>
      </c>
      <c r="G265" s="95">
        <f>G266</f>
        <v>0</v>
      </c>
    </row>
    <row r="266" spans="1:7" ht="15" customHeight="1">
      <c r="A266" s="31"/>
      <c r="B266" s="268" t="s">
        <v>108</v>
      </c>
      <c r="C266" s="30" t="s">
        <v>599</v>
      </c>
      <c r="D266" s="29" t="s">
        <v>50</v>
      </c>
      <c r="E266" s="29" t="s">
        <v>109</v>
      </c>
      <c r="F266" s="95">
        <f>200+200</f>
        <v>400</v>
      </c>
      <c r="G266" s="95">
        <v>0</v>
      </c>
    </row>
    <row r="267" spans="1:7" s="81" customFormat="1" ht="30" customHeight="1">
      <c r="A267" s="100"/>
      <c r="B267" s="267" t="s">
        <v>604</v>
      </c>
      <c r="C267" s="101" t="s">
        <v>601</v>
      </c>
      <c r="D267" s="91"/>
      <c r="E267" s="91"/>
      <c r="F267" s="105">
        <f>F268</f>
        <v>12100</v>
      </c>
      <c r="G267" s="105">
        <f>G268</f>
        <v>11420.85861</v>
      </c>
    </row>
    <row r="268" spans="1:7" ht="30" customHeight="1">
      <c r="A268" s="245"/>
      <c r="B268" s="290" t="s">
        <v>114</v>
      </c>
      <c r="C268" s="241" t="s">
        <v>602</v>
      </c>
      <c r="D268" s="240"/>
      <c r="E268" s="240"/>
      <c r="F268" s="288">
        <f aca="true" t="shared" si="29" ref="F268:G270">F269</f>
        <v>12100</v>
      </c>
      <c r="G268" s="288">
        <f t="shared" si="29"/>
        <v>11420.85861</v>
      </c>
    </row>
    <row r="269" spans="1:7" ht="30" customHeight="1">
      <c r="A269" s="31"/>
      <c r="B269" s="273" t="s">
        <v>48</v>
      </c>
      <c r="C269" s="30" t="s">
        <v>602</v>
      </c>
      <c r="D269" s="29" t="s">
        <v>62</v>
      </c>
      <c r="E269" s="29"/>
      <c r="F269" s="95">
        <f t="shared" si="29"/>
        <v>12100</v>
      </c>
      <c r="G269" s="95">
        <f t="shared" si="29"/>
        <v>11420.85861</v>
      </c>
    </row>
    <row r="270" spans="1:7" ht="30" customHeight="1">
      <c r="A270" s="31"/>
      <c r="B270" s="266" t="s">
        <v>49</v>
      </c>
      <c r="C270" s="30" t="s">
        <v>602</v>
      </c>
      <c r="D270" s="29" t="s">
        <v>50</v>
      </c>
      <c r="E270" s="29"/>
      <c r="F270" s="95">
        <f t="shared" si="29"/>
        <v>12100</v>
      </c>
      <c r="G270" s="95">
        <f t="shared" si="29"/>
        <v>11420.85861</v>
      </c>
    </row>
    <row r="271" spans="1:7" s="80" customFormat="1" ht="15" customHeight="1">
      <c r="A271" s="31"/>
      <c r="B271" s="266" t="s">
        <v>105</v>
      </c>
      <c r="C271" s="30" t="s">
        <v>602</v>
      </c>
      <c r="D271" s="29" t="s">
        <v>50</v>
      </c>
      <c r="E271" s="29" t="s">
        <v>106</v>
      </c>
      <c r="F271" s="95">
        <f>10600+200+600+500+100+100</f>
        <v>12100</v>
      </c>
      <c r="G271" s="95">
        <v>11420.85861</v>
      </c>
    </row>
    <row r="272" spans="1:7" s="80" customFormat="1" ht="15" customHeight="1" hidden="1">
      <c r="A272" s="138"/>
      <c r="B272" s="308" t="s">
        <v>499</v>
      </c>
      <c r="C272" s="139" t="s">
        <v>603</v>
      </c>
      <c r="D272" s="140"/>
      <c r="E272" s="140"/>
      <c r="F272" s="141">
        <f>F273</f>
        <v>0</v>
      </c>
      <c r="G272" s="141">
        <f>G273</f>
        <v>0</v>
      </c>
    </row>
    <row r="273" spans="1:7" s="80" customFormat="1" ht="45" customHeight="1" hidden="1">
      <c r="A273" s="100"/>
      <c r="B273" s="267" t="s">
        <v>621</v>
      </c>
      <c r="C273" s="101" t="s">
        <v>605</v>
      </c>
      <c r="D273" s="91"/>
      <c r="E273" s="91"/>
      <c r="F273" s="105">
        <f>F274+F278+F282+F286+F290</f>
        <v>0</v>
      </c>
      <c r="G273" s="105">
        <f>G274+G278+G282+G286+G290</f>
        <v>0</v>
      </c>
    </row>
    <row r="274" spans="1:7" ht="45" customHeight="1" hidden="1">
      <c r="A274" s="245"/>
      <c r="B274" s="290" t="s">
        <v>107</v>
      </c>
      <c r="C274" s="241" t="s">
        <v>607</v>
      </c>
      <c r="D274" s="240"/>
      <c r="E274" s="240"/>
      <c r="F274" s="288">
        <f aca="true" t="shared" si="30" ref="F274:G276">F275</f>
        <v>0</v>
      </c>
      <c r="G274" s="288">
        <f t="shared" si="30"/>
        <v>0</v>
      </c>
    </row>
    <row r="275" spans="1:7" ht="30" customHeight="1" hidden="1">
      <c r="A275" s="31"/>
      <c r="B275" s="271" t="s">
        <v>55</v>
      </c>
      <c r="C275" s="30" t="s">
        <v>607</v>
      </c>
      <c r="D275" s="30">
        <v>400</v>
      </c>
      <c r="E275" s="29"/>
      <c r="F275" s="95">
        <f t="shared" si="30"/>
        <v>0</v>
      </c>
      <c r="G275" s="95">
        <f t="shared" si="30"/>
        <v>0</v>
      </c>
    </row>
    <row r="276" spans="1:7" ht="15" customHeight="1" hidden="1">
      <c r="A276" s="31"/>
      <c r="B276" s="269" t="s">
        <v>56</v>
      </c>
      <c r="C276" s="30" t="s">
        <v>607</v>
      </c>
      <c r="D276" s="30">
        <v>410</v>
      </c>
      <c r="E276" s="29"/>
      <c r="F276" s="95">
        <f t="shared" si="30"/>
        <v>0</v>
      </c>
      <c r="G276" s="95">
        <f t="shared" si="30"/>
        <v>0</v>
      </c>
    </row>
    <row r="277" spans="1:7" ht="15" customHeight="1" hidden="1">
      <c r="A277" s="31"/>
      <c r="B277" s="268" t="s">
        <v>108</v>
      </c>
      <c r="C277" s="30" t="s">
        <v>607</v>
      </c>
      <c r="D277" s="30">
        <v>410</v>
      </c>
      <c r="E277" s="29" t="s">
        <v>109</v>
      </c>
      <c r="F277" s="95">
        <f>500-500</f>
        <v>0</v>
      </c>
      <c r="G277" s="95">
        <v>0</v>
      </c>
    </row>
    <row r="278" spans="1:7" s="80" customFormat="1" ht="30" customHeight="1" hidden="1">
      <c r="A278" s="245"/>
      <c r="B278" s="286" t="s">
        <v>356</v>
      </c>
      <c r="C278" s="241" t="s">
        <v>608</v>
      </c>
      <c r="D278" s="240"/>
      <c r="E278" s="240"/>
      <c r="F278" s="288">
        <f aca="true" t="shared" si="31" ref="F278:G280">F279</f>
        <v>0</v>
      </c>
      <c r="G278" s="288">
        <f t="shared" si="31"/>
        <v>0</v>
      </c>
    </row>
    <row r="279" spans="1:7" s="80" customFormat="1" ht="30" customHeight="1" hidden="1">
      <c r="A279" s="31"/>
      <c r="B279" s="268" t="s">
        <v>55</v>
      </c>
      <c r="C279" s="30" t="s">
        <v>608</v>
      </c>
      <c r="D279" s="29" t="s">
        <v>60</v>
      </c>
      <c r="E279" s="29"/>
      <c r="F279" s="95">
        <f t="shared" si="31"/>
        <v>0</v>
      </c>
      <c r="G279" s="95">
        <f t="shared" si="31"/>
        <v>0</v>
      </c>
    </row>
    <row r="280" spans="1:7" s="80" customFormat="1" ht="15" customHeight="1" hidden="1">
      <c r="A280" s="31"/>
      <c r="B280" s="268" t="s">
        <v>56</v>
      </c>
      <c r="C280" s="30" t="s">
        <v>608</v>
      </c>
      <c r="D280" s="29" t="s">
        <v>57</v>
      </c>
      <c r="E280" s="29"/>
      <c r="F280" s="95">
        <f t="shared" si="31"/>
        <v>0</v>
      </c>
      <c r="G280" s="95">
        <f t="shared" si="31"/>
        <v>0</v>
      </c>
    </row>
    <row r="281" spans="1:7" s="80" customFormat="1" ht="15" customHeight="1" hidden="1">
      <c r="A281" s="31"/>
      <c r="B281" s="268" t="s">
        <v>108</v>
      </c>
      <c r="C281" s="30" t="s">
        <v>608</v>
      </c>
      <c r="D281" s="29" t="s">
        <v>57</v>
      </c>
      <c r="E281" s="29" t="s">
        <v>109</v>
      </c>
      <c r="F281" s="95">
        <v>0</v>
      </c>
      <c r="G281" s="95">
        <v>0</v>
      </c>
    </row>
    <row r="282" spans="1:7" s="80" customFormat="1" ht="30" customHeight="1" hidden="1">
      <c r="A282" s="245"/>
      <c r="B282" s="286" t="s">
        <v>299</v>
      </c>
      <c r="C282" s="241" t="s">
        <v>609</v>
      </c>
      <c r="D282" s="240"/>
      <c r="E282" s="240"/>
      <c r="F282" s="288">
        <f aca="true" t="shared" si="32" ref="F282:G284">F283</f>
        <v>0</v>
      </c>
      <c r="G282" s="288">
        <f t="shared" si="32"/>
        <v>0</v>
      </c>
    </row>
    <row r="283" spans="1:7" s="80" customFormat="1" ht="30" customHeight="1" hidden="1">
      <c r="A283" s="31"/>
      <c r="B283" s="273" t="s">
        <v>48</v>
      </c>
      <c r="C283" s="30" t="s">
        <v>609</v>
      </c>
      <c r="D283" s="29" t="s">
        <v>62</v>
      </c>
      <c r="E283" s="29"/>
      <c r="F283" s="95">
        <f t="shared" si="32"/>
        <v>0</v>
      </c>
      <c r="G283" s="95">
        <f t="shared" si="32"/>
        <v>0</v>
      </c>
    </row>
    <row r="284" spans="1:7" s="80" customFormat="1" ht="30" customHeight="1" hidden="1">
      <c r="A284" s="31"/>
      <c r="B284" s="266" t="s">
        <v>49</v>
      </c>
      <c r="C284" s="30" t="s">
        <v>609</v>
      </c>
      <c r="D284" s="29" t="s">
        <v>50</v>
      </c>
      <c r="E284" s="29"/>
      <c r="F284" s="95">
        <f t="shared" si="32"/>
        <v>0</v>
      </c>
      <c r="G284" s="95">
        <f t="shared" si="32"/>
        <v>0</v>
      </c>
    </row>
    <row r="285" spans="1:7" s="80" customFormat="1" ht="15" customHeight="1" hidden="1">
      <c r="A285" s="31"/>
      <c r="B285" s="268" t="s">
        <v>108</v>
      </c>
      <c r="C285" s="30" t="s">
        <v>609</v>
      </c>
      <c r="D285" s="29" t="s">
        <v>50</v>
      </c>
      <c r="E285" s="29" t="s">
        <v>109</v>
      </c>
      <c r="F285" s="95">
        <v>0</v>
      </c>
      <c r="G285" s="95">
        <v>0</v>
      </c>
    </row>
    <row r="286" spans="1:7" s="80" customFormat="1" ht="45" customHeight="1" hidden="1">
      <c r="A286" s="245"/>
      <c r="B286" s="296" t="s">
        <v>357</v>
      </c>
      <c r="C286" s="241" t="s">
        <v>610</v>
      </c>
      <c r="D286" s="240"/>
      <c r="E286" s="240"/>
      <c r="F286" s="288">
        <f aca="true" t="shared" si="33" ref="F286:G288">F287</f>
        <v>0</v>
      </c>
      <c r="G286" s="288">
        <f t="shared" si="33"/>
        <v>0</v>
      </c>
    </row>
    <row r="287" spans="1:7" s="80" customFormat="1" ht="30" customHeight="1" hidden="1">
      <c r="A287" s="31"/>
      <c r="B287" s="273" t="s">
        <v>48</v>
      </c>
      <c r="C287" s="30" t="s">
        <v>610</v>
      </c>
      <c r="D287" s="29" t="s">
        <v>62</v>
      </c>
      <c r="E287" s="29"/>
      <c r="F287" s="95">
        <f t="shared" si="33"/>
        <v>0</v>
      </c>
      <c r="G287" s="95">
        <f t="shared" si="33"/>
        <v>0</v>
      </c>
    </row>
    <row r="288" spans="1:7" s="80" customFormat="1" ht="30" customHeight="1" hidden="1">
      <c r="A288" s="31"/>
      <c r="B288" s="266" t="s">
        <v>49</v>
      </c>
      <c r="C288" s="30" t="s">
        <v>610</v>
      </c>
      <c r="D288" s="29" t="s">
        <v>50</v>
      </c>
      <c r="E288" s="29"/>
      <c r="F288" s="95">
        <f t="shared" si="33"/>
        <v>0</v>
      </c>
      <c r="G288" s="95">
        <f t="shared" si="33"/>
        <v>0</v>
      </c>
    </row>
    <row r="289" spans="1:7" s="80" customFormat="1" ht="15" customHeight="1" hidden="1">
      <c r="A289" s="31"/>
      <c r="B289" s="266" t="s">
        <v>105</v>
      </c>
      <c r="C289" s="30" t="s">
        <v>610</v>
      </c>
      <c r="D289" s="29" t="s">
        <v>50</v>
      </c>
      <c r="E289" s="29" t="s">
        <v>106</v>
      </c>
      <c r="F289" s="95">
        <v>0</v>
      </c>
      <c r="G289" s="95">
        <v>0</v>
      </c>
    </row>
    <row r="290" spans="1:7" s="80" customFormat="1" ht="30" customHeight="1" hidden="1">
      <c r="A290" s="245"/>
      <c r="B290" s="295" t="s">
        <v>622</v>
      </c>
      <c r="C290" s="241" t="s">
        <v>611</v>
      </c>
      <c r="D290" s="240"/>
      <c r="E290" s="240"/>
      <c r="F290" s="288">
        <f aca="true" t="shared" si="34" ref="F290:G292">F291</f>
        <v>0</v>
      </c>
      <c r="G290" s="288">
        <f t="shared" si="34"/>
        <v>0</v>
      </c>
    </row>
    <row r="291" spans="1:7" s="80" customFormat="1" ht="30" customHeight="1" hidden="1">
      <c r="A291" s="31"/>
      <c r="B291" s="268" t="s">
        <v>55</v>
      </c>
      <c r="C291" s="30" t="s">
        <v>611</v>
      </c>
      <c r="D291" s="29" t="s">
        <v>60</v>
      </c>
      <c r="E291" s="29"/>
      <c r="F291" s="95">
        <f t="shared" si="34"/>
        <v>0</v>
      </c>
      <c r="G291" s="95">
        <f t="shared" si="34"/>
        <v>0</v>
      </c>
    </row>
    <row r="292" spans="1:7" s="80" customFormat="1" ht="15" customHeight="1" hidden="1">
      <c r="A292" s="31"/>
      <c r="B292" s="268" t="s">
        <v>56</v>
      </c>
      <c r="C292" s="30" t="s">
        <v>611</v>
      </c>
      <c r="D292" s="29" t="s">
        <v>57</v>
      </c>
      <c r="E292" s="29"/>
      <c r="F292" s="95">
        <f t="shared" si="34"/>
        <v>0</v>
      </c>
      <c r="G292" s="95">
        <f t="shared" si="34"/>
        <v>0</v>
      </c>
    </row>
    <row r="293" spans="1:7" s="80" customFormat="1" ht="15" customHeight="1" hidden="1">
      <c r="A293" s="31"/>
      <c r="B293" s="268" t="s">
        <v>108</v>
      </c>
      <c r="C293" s="30" t="s">
        <v>611</v>
      </c>
      <c r="D293" s="29" t="s">
        <v>57</v>
      </c>
      <c r="E293" s="29" t="s">
        <v>109</v>
      </c>
      <c r="F293" s="95">
        <f>1000-1000</f>
        <v>0</v>
      </c>
      <c r="G293" s="95">
        <v>0</v>
      </c>
    </row>
    <row r="294" spans="1:7" ht="45" customHeight="1">
      <c r="A294" s="86">
        <v>15</v>
      </c>
      <c r="B294" s="264" t="s">
        <v>436</v>
      </c>
      <c r="C294" s="87" t="s">
        <v>437</v>
      </c>
      <c r="D294" s="88"/>
      <c r="E294" s="88"/>
      <c r="F294" s="89">
        <f>F295+F301</f>
        <v>58.87617</v>
      </c>
      <c r="G294" s="89">
        <f>G295+G301</f>
        <v>8.45237</v>
      </c>
    </row>
    <row r="295" spans="1:7" ht="15" customHeight="1">
      <c r="A295" s="348"/>
      <c r="B295" s="280" t="s">
        <v>469</v>
      </c>
      <c r="C295" s="140" t="s">
        <v>539</v>
      </c>
      <c r="D295" s="139"/>
      <c r="E295" s="139"/>
      <c r="F295" s="347">
        <f>F296</f>
        <v>50</v>
      </c>
      <c r="G295" s="347">
        <f>G296</f>
        <v>0</v>
      </c>
    </row>
    <row r="296" spans="1:7" ht="45" customHeight="1">
      <c r="A296" s="90"/>
      <c r="B296" s="265" t="s">
        <v>540</v>
      </c>
      <c r="C296" s="91" t="s">
        <v>541</v>
      </c>
      <c r="D296" s="92"/>
      <c r="E296" s="92"/>
      <c r="F296" s="93">
        <f>F297</f>
        <v>50</v>
      </c>
      <c r="G296" s="93">
        <f>G297</f>
        <v>0</v>
      </c>
    </row>
    <row r="297" spans="1:7" ht="45" customHeight="1">
      <c r="A297" s="245"/>
      <c r="B297" s="286" t="s">
        <v>446</v>
      </c>
      <c r="C297" s="240" t="s">
        <v>542</v>
      </c>
      <c r="D297" s="241"/>
      <c r="E297" s="241"/>
      <c r="F297" s="287">
        <f aca="true" t="shared" si="35" ref="F297:G305">F298</f>
        <v>50</v>
      </c>
      <c r="G297" s="287">
        <f t="shared" si="35"/>
        <v>0</v>
      </c>
    </row>
    <row r="298" spans="1:7" ht="30" customHeight="1">
      <c r="A298" s="31"/>
      <c r="B298" s="181" t="s">
        <v>48</v>
      </c>
      <c r="C298" s="29" t="s">
        <v>542</v>
      </c>
      <c r="D298" s="30">
        <v>200</v>
      </c>
      <c r="E298" s="30"/>
      <c r="F298" s="94">
        <f t="shared" si="35"/>
        <v>50</v>
      </c>
      <c r="G298" s="94">
        <f t="shared" si="35"/>
        <v>0</v>
      </c>
    </row>
    <row r="299" spans="1:7" ht="30" customHeight="1">
      <c r="A299" s="31"/>
      <c r="B299" s="266" t="s">
        <v>49</v>
      </c>
      <c r="C299" s="29" t="s">
        <v>542</v>
      </c>
      <c r="D299" s="29" t="s">
        <v>50</v>
      </c>
      <c r="E299" s="29"/>
      <c r="F299" s="95">
        <f t="shared" si="35"/>
        <v>50</v>
      </c>
      <c r="G299" s="95">
        <f t="shared" si="35"/>
        <v>0</v>
      </c>
    </row>
    <row r="300" spans="1:7" ht="15" customHeight="1">
      <c r="A300" s="31"/>
      <c r="B300" s="266" t="s">
        <v>105</v>
      </c>
      <c r="C300" s="29" t="s">
        <v>542</v>
      </c>
      <c r="D300" s="29" t="s">
        <v>50</v>
      </c>
      <c r="E300" s="29" t="s">
        <v>106</v>
      </c>
      <c r="F300" s="95">
        <f>15+20+15</f>
        <v>50</v>
      </c>
      <c r="G300" s="95">
        <v>0</v>
      </c>
    </row>
    <row r="301" spans="1:7" ht="15" customHeight="1">
      <c r="A301" s="138"/>
      <c r="B301" s="308" t="s">
        <v>499</v>
      </c>
      <c r="C301" s="140" t="s">
        <v>543</v>
      </c>
      <c r="D301" s="140"/>
      <c r="E301" s="140"/>
      <c r="F301" s="141">
        <f>F302</f>
        <v>8.876169999999998</v>
      </c>
      <c r="G301" s="141">
        <f>G302</f>
        <v>8.45237</v>
      </c>
    </row>
    <row r="302" spans="1:7" ht="30" customHeight="1">
      <c r="A302" s="90"/>
      <c r="B302" s="265" t="s">
        <v>618</v>
      </c>
      <c r="C302" s="91" t="s">
        <v>544</v>
      </c>
      <c r="D302" s="92"/>
      <c r="E302" s="92"/>
      <c r="F302" s="93">
        <f>F303</f>
        <v>8.876169999999998</v>
      </c>
      <c r="G302" s="93">
        <f>G303</f>
        <v>8.45237</v>
      </c>
    </row>
    <row r="303" spans="1:7" ht="45" customHeight="1">
      <c r="A303" s="245"/>
      <c r="B303" s="286" t="s">
        <v>447</v>
      </c>
      <c r="C303" s="240" t="s">
        <v>545</v>
      </c>
      <c r="D303" s="241"/>
      <c r="E303" s="241"/>
      <c r="F303" s="287">
        <f t="shared" si="35"/>
        <v>8.876169999999998</v>
      </c>
      <c r="G303" s="287">
        <f t="shared" si="35"/>
        <v>8.45237</v>
      </c>
    </row>
    <row r="304" spans="1:7" ht="30" customHeight="1">
      <c r="A304" s="31"/>
      <c r="B304" s="181" t="s">
        <v>48</v>
      </c>
      <c r="C304" s="29" t="s">
        <v>545</v>
      </c>
      <c r="D304" s="30">
        <v>200</v>
      </c>
      <c r="E304" s="30"/>
      <c r="F304" s="94">
        <f t="shared" si="35"/>
        <v>8.876169999999998</v>
      </c>
      <c r="G304" s="94">
        <f t="shared" si="35"/>
        <v>8.45237</v>
      </c>
    </row>
    <row r="305" spans="1:7" ht="30" customHeight="1">
      <c r="A305" s="31"/>
      <c r="B305" s="266" t="s">
        <v>49</v>
      </c>
      <c r="C305" s="29" t="s">
        <v>545</v>
      </c>
      <c r="D305" s="29" t="s">
        <v>50</v>
      </c>
      <c r="E305" s="29"/>
      <c r="F305" s="95">
        <f t="shared" si="35"/>
        <v>8.876169999999998</v>
      </c>
      <c r="G305" s="95">
        <f t="shared" si="35"/>
        <v>8.45237</v>
      </c>
    </row>
    <row r="306" spans="1:7" ht="15" customHeight="1">
      <c r="A306" s="31"/>
      <c r="B306" s="266" t="s">
        <v>105</v>
      </c>
      <c r="C306" s="29" t="s">
        <v>545</v>
      </c>
      <c r="D306" s="29" t="s">
        <v>50</v>
      </c>
      <c r="E306" s="29" t="s">
        <v>106</v>
      </c>
      <c r="F306" s="95">
        <f>12.6+1.1-4.82383</f>
        <v>8.876169999999998</v>
      </c>
      <c r="G306" s="95">
        <v>8.45237</v>
      </c>
    </row>
    <row r="307" spans="1:7" ht="45" customHeight="1">
      <c r="A307" s="86">
        <v>16</v>
      </c>
      <c r="B307" s="274" t="s">
        <v>395</v>
      </c>
      <c r="C307" s="115" t="s">
        <v>343</v>
      </c>
      <c r="D307" s="102"/>
      <c r="E307" s="102"/>
      <c r="F307" s="89">
        <f>F308+F314+F325</f>
        <v>800</v>
      </c>
      <c r="G307" s="89">
        <f>G308+G314+G325</f>
        <v>196</v>
      </c>
    </row>
    <row r="308" spans="1:7" ht="15" customHeight="1" hidden="1">
      <c r="A308" s="348"/>
      <c r="B308" s="308" t="s">
        <v>546</v>
      </c>
      <c r="C308" s="230" t="s">
        <v>547</v>
      </c>
      <c r="D308" s="140"/>
      <c r="E308" s="140"/>
      <c r="F308" s="347">
        <f>F309</f>
        <v>0</v>
      </c>
      <c r="G308" s="347">
        <f>G309</f>
        <v>0</v>
      </c>
    </row>
    <row r="309" spans="1:7" ht="15" customHeight="1" hidden="1">
      <c r="A309" s="90"/>
      <c r="B309" s="267" t="s">
        <v>396</v>
      </c>
      <c r="C309" s="91" t="s">
        <v>548</v>
      </c>
      <c r="D309" s="91"/>
      <c r="E309" s="91"/>
      <c r="F309" s="93">
        <f>F310</f>
        <v>0</v>
      </c>
      <c r="G309" s="93">
        <f>G310</f>
        <v>0</v>
      </c>
    </row>
    <row r="310" spans="1:7" ht="15" customHeight="1" hidden="1">
      <c r="A310" s="245"/>
      <c r="B310" s="290" t="s">
        <v>394</v>
      </c>
      <c r="C310" s="240" t="s">
        <v>549</v>
      </c>
      <c r="D310" s="240"/>
      <c r="E310" s="240"/>
      <c r="F310" s="288">
        <f aca="true" t="shared" si="36" ref="F310:G312">F311</f>
        <v>0</v>
      </c>
      <c r="G310" s="288">
        <f t="shared" si="36"/>
        <v>0</v>
      </c>
    </row>
    <row r="311" spans="1:7" ht="30" customHeight="1" hidden="1">
      <c r="A311" s="31"/>
      <c r="B311" s="273" t="s">
        <v>48</v>
      </c>
      <c r="C311" s="29" t="s">
        <v>549</v>
      </c>
      <c r="D311" s="29" t="s">
        <v>62</v>
      </c>
      <c r="E311" s="29"/>
      <c r="F311" s="95">
        <f t="shared" si="36"/>
        <v>0</v>
      </c>
      <c r="G311" s="95">
        <f t="shared" si="36"/>
        <v>0</v>
      </c>
    </row>
    <row r="312" spans="1:7" ht="30" customHeight="1" hidden="1">
      <c r="A312" s="31"/>
      <c r="B312" s="266" t="s">
        <v>49</v>
      </c>
      <c r="C312" s="29" t="s">
        <v>549</v>
      </c>
      <c r="D312" s="29" t="s">
        <v>50</v>
      </c>
      <c r="E312" s="29"/>
      <c r="F312" s="95">
        <f t="shared" si="36"/>
        <v>0</v>
      </c>
      <c r="G312" s="95">
        <f t="shared" si="36"/>
        <v>0</v>
      </c>
    </row>
    <row r="313" spans="1:7" ht="15" customHeight="1" hidden="1">
      <c r="A313" s="111"/>
      <c r="B313" s="266" t="s">
        <v>105</v>
      </c>
      <c r="C313" s="29" t="s">
        <v>549</v>
      </c>
      <c r="D313" s="29" t="s">
        <v>50</v>
      </c>
      <c r="E313" s="29" t="s">
        <v>106</v>
      </c>
      <c r="F313" s="95">
        <v>0</v>
      </c>
      <c r="G313" s="95">
        <v>0</v>
      </c>
    </row>
    <row r="314" spans="1:7" ht="15" customHeight="1">
      <c r="A314" s="351"/>
      <c r="B314" s="308" t="s">
        <v>469</v>
      </c>
      <c r="C314" s="140" t="s">
        <v>550</v>
      </c>
      <c r="D314" s="140"/>
      <c r="E314" s="140"/>
      <c r="F314" s="141">
        <f>F315</f>
        <v>800</v>
      </c>
      <c r="G314" s="141">
        <f>G315</f>
        <v>196</v>
      </c>
    </row>
    <row r="315" spans="1:7" ht="30" customHeight="1">
      <c r="A315" s="90"/>
      <c r="B315" s="267" t="s">
        <v>552</v>
      </c>
      <c r="C315" s="91" t="s">
        <v>551</v>
      </c>
      <c r="D315" s="91"/>
      <c r="E315" s="91"/>
      <c r="F315" s="93">
        <f>F316+F321</f>
        <v>800</v>
      </c>
      <c r="G315" s="93">
        <f>G316+G321</f>
        <v>196</v>
      </c>
    </row>
    <row r="316" spans="1:7" ht="45" customHeight="1">
      <c r="A316" s="245"/>
      <c r="B316" s="286" t="s">
        <v>103</v>
      </c>
      <c r="C316" s="240" t="s">
        <v>553</v>
      </c>
      <c r="D316" s="241"/>
      <c r="E316" s="241"/>
      <c r="F316" s="288">
        <f>F317</f>
        <v>350</v>
      </c>
      <c r="G316" s="288">
        <f>G317</f>
        <v>26</v>
      </c>
    </row>
    <row r="317" spans="1:7" ht="30" customHeight="1">
      <c r="A317" s="31"/>
      <c r="B317" s="273" t="s">
        <v>48</v>
      </c>
      <c r="C317" s="29" t="s">
        <v>553</v>
      </c>
      <c r="D317" s="30">
        <v>200</v>
      </c>
      <c r="E317" s="30"/>
      <c r="F317" s="95">
        <f>F318</f>
        <v>350</v>
      </c>
      <c r="G317" s="95">
        <f>G318</f>
        <v>26</v>
      </c>
    </row>
    <row r="318" spans="1:7" ht="30" customHeight="1">
      <c r="A318" s="31"/>
      <c r="B318" s="266" t="s">
        <v>49</v>
      </c>
      <c r="C318" s="29" t="s">
        <v>553</v>
      </c>
      <c r="D318" s="29" t="s">
        <v>50</v>
      </c>
      <c r="E318" s="109"/>
      <c r="F318" s="95">
        <f>F319+F320</f>
        <v>350</v>
      </c>
      <c r="G318" s="95">
        <f>G319+G320</f>
        <v>26</v>
      </c>
    </row>
    <row r="319" spans="1:7" ht="15" customHeight="1">
      <c r="A319" s="111"/>
      <c r="B319" s="266" t="s">
        <v>100</v>
      </c>
      <c r="C319" s="29" t="s">
        <v>553</v>
      </c>
      <c r="D319" s="29" t="s">
        <v>50</v>
      </c>
      <c r="E319" s="29" t="s">
        <v>101</v>
      </c>
      <c r="F319" s="95">
        <f>(8000+200+150)-2455-5545</f>
        <v>350</v>
      </c>
      <c r="G319" s="95">
        <v>26</v>
      </c>
    </row>
    <row r="320" spans="1:7" ht="15" customHeight="1" hidden="1">
      <c r="A320" s="111"/>
      <c r="B320" s="266" t="s">
        <v>105</v>
      </c>
      <c r="C320" s="29" t="s">
        <v>553</v>
      </c>
      <c r="D320" s="29" t="s">
        <v>50</v>
      </c>
      <c r="E320" s="29" t="s">
        <v>106</v>
      </c>
      <c r="F320" s="95">
        <v>0</v>
      </c>
      <c r="G320" s="95">
        <v>0</v>
      </c>
    </row>
    <row r="321" spans="1:7" ht="15" customHeight="1">
      <c r="A321" s="328"/>
      <c r="B321" s="286" t="s">
        <v>221</v>
      </c>
      <c r="C321" s="240" t="s">
        <v>554</v>
      </c>
      <c r="D321" s="240"/>
      <c r="E321" s="240"/>
      <c r="F321" s="288">
        <f aca="true" t="shared" si="37" ref="F321:G323">F322</f>
        <v>450</v>
      </c>
      <c r="G321" s="288">
        <f t="shared" si="37"/>
        <v>170</v>
      </c>
    </row>
    <row r="322" spans="1:7" ht="30" customHeight="1">
      <c r="A322" s="111"/>
      <c r="B322" s="273" t="s">
        <v>48</v>
      </c>
      <c r="C322" s="29" t="s">
        <v>554</v>
      </c>
      <c r="D322" s="29" t="s">
        <v>62</v>
      </c>
      <c r="E322" s="29"/>
      <c r="F322" s="95">
        <f t="shared" si="37"/>
        <v>450</v>
      </c>
      <c r="G322" s="95">
        <f t="shared" si="37"/>
        <v>170</v>
      </c>
    </row>
    <row r="323" spans="1:7" ht="30" customHeight="1">
      <c r="A323" s="111"/>
      <c r="B323" s="266" t="s">
        <v>49</v>
      </c>
      <c r="C323" s="29" t="s">
        <v>554</v>
      </c>
      <c r="D323" s="29" t="s">
        <v>50</v>
      </c>
      <c r="E323" s="29"/>
      <c r="F323" s="95">
        <f t="shared" si="37"/>
        <v>450</v>
      </c>
      <c r="G323" s="95">
        <f t="shared" si="37"/>
        <v>170</v>
      </c>
    </row>
    <row r="324" spans="1:7" ht="15" customHeight="1">
      <c r="A324" s="111"/>
      <c r="B324" s="266" t="s">
        <v>105</v>
      </c>
      <c r="C324" s="29" t="s">
        <v>554</v>
      </c>
      <c r="D324" s="29" t="s">
        <v>50</v>
      </c>
      <c r="E324" s="29" t="s">
        <v>106</v>
      </c>
      <c r="F324" s="95">
        <f>150+200+100</f>
        <v>450</v>
      </c>
      <c r="G324" s="95">
        <v>170</v>
      </c>
    </row>
    <row r="325" spans="1:7" ht="15" customHeight="1" hidden="1">
      <c r="A325" s="351"/>
      <c r="B325" s="308" t="s">
        <v>499</v>
      </c>
      <c r="C325" s="140" t="s">
        <v>555</v>
      </c>
      <c r="D325" s="140"/>
      <c r="E325" s="140"/>
      <c r="F325" s="141">
        <f>F326</f>
        <v>0</v>
      </c>
      <c r="G325" s="141">
        <f>G326</f>
        <v>0</v>
      </c>
    </row>
    <row r="326" spans="1:7" ht="30" customHeight="1" hidden="1">
      <c r="A326" s="90"/>
      <c r="B326" s="267" t="s">
        <v>556</v>
      </c>
      <c r="C326" s="91" t="s">
        <v>557</v>
      </c>
      <c r="D326" s="91"/>
      <c r="E326" s="91"/>
      <c r="F326" s="93">
        <f>F327+F331</f>
        <v>0</v>
      </c>
      <c r="G326" s="93">
        <f>G327+G331</f>
        <v>0</v>
      </c>
    </row>
    <row r="327" spans="1:7" ht="30" customHeight="1" hidden="1">
      <c r="A327" s="328"/>
      <c r="B327" s="286" t="s">
        <v>417</v>
      </c>
      <c r="C327" s="240" t="s">
        <v>558</v>
      </c>
      <c r="D327" s="240"/>
      <c r="E327" s="240"/>
      <c r="F327" s="288">
        <f aca="true" t="shared" si="38" ref="F327:G333">F328</f>
        <v>0</v>
      </c>
      <c r="G327" s="288">
        <f t="shared" si="38"/>
        <v>0</v>
      </c>
    </row>
    <row r="328" spans="1:7" ht="30" customHeight="1" hidden="1">
      <c r="A328" s="111"/>
      <c r="B328" s="273" t="s">
        <v>48</v>
      </c>
      <c r="C328" s="29" t="s">
        <v>558</v>
      </c>
      <c r="D328" s="29" t="s">
        <v>62</v>
      </c>
      <c r="E328" s="29"/>
      <c r="F328" s="95">
        <f t="shared" si="38"/>
        <v>0</v>
      </c>
      <c r="G328" s="95">
        <f t="shared" si="38"/>
        <v>0</v>
      </c>
    </row>
    <row r="329" spans="1:7" ht="30" customHeight="1" hidden="1">
      <c r="A329" s="111"/>
      <c r="B329" s="266" t="s">
        <v>49</v>
      </c>
      <c r="C329" s="29" t="s">
        <v>558</v>
      </c>
      <c r="D329" s="29" t="s">
        <v>50</v>
      </c>
      <c r="E329" s="29"/>
      <c r="F329" s="95">
        <f t="shared" si="38"/>
        <v>0</v>
      </c>
      <c r="G329" s="95">
        <f t="shared" si="38"/>
        <v>0</v>
      </c>
    </row>
    <row r="330" spans="1:7" ht="15" customHeight="1" hidden="1">
      <c r="A330" s="111"/>
      <c r="B330" s="266" t="s">
        <v>105</v>
      </c>
      <c r="C330" s="29" t="s">
        <v>558</v>
      </c>
      <c r="D330" s="29" t="s">
        <v>50</v>
      </c>
      <c r="E330" s="29" t="s">
        <v>106</v>
      </c>
      <c r="F330" s="95">
        <v>0</v>
      </c>
      <c r="G330" s="95">
        <v>0</v>
      </c>
    </row>
    <row r="331" spans="1:7" ht="30" customHeight="1" hidden="1">
      <c r="A331" s="328"/>
      <c r="B331" s="286" t="s">
        <v>460</v>
      </c>
      <c r="C331" s="240" t="s">
        <v>559</v>
      </c>
      <c r="D331" s="240"/>
      <c r="E331" s="240"/>
      <c r="F331" s="288">
        <f t="shared" si="38"/>
        <v>0</v>
      </c>
      <c r="G331" s="288">
        <f t="shared" si="38"/>
        <v>0</v>
      </c>
    </row>
    <row r="332" spans="1:7" ht="30" customHeight="1" hidden="1">
      <c r="A332" s="111"/>
      <c r="B332" s="273" t="s">
        <v>48</v>
      </c>
      <c r="C332" s="29" t="s">
        <v>559</v>
      </c>
      <c r="D332" s="29" t="s">
        <v>62</v>
      </c>
      <c r="E332" s="29"/>
      <c r="F332" s="95">
        <f t="shared" si="38"/>
        <v>0</v>
      </c>
      <c r="G332" s="95">
        <f t="shared" si="38"/>
        <v>0</v>
      </c>
    </row>
    <row r="333" spans="1:7" ht="30" customHeight="1" hidden="1">
      <c r="A333" s="111"/>
      <c r="B333" s="266" t="s">
        <v>49</v>
      </c>
      <c r="C333" s="29" t="s">
        <v>559</v>
      </c>
      <c r="D333" s="29" t="s">
        <v>50</v>
      </c>
      <c r="E333" s="29"/>
      <c r="F333" s="95">
        <f t="shared" si="38"/>
        <v>0</v>
      </c>
      <c r="G333" s="95">
        <f t="shared" si="38"/>
        <v>0</v>
      </c>
    </row>
    <row r="334" spans="1:7" ht="15" customHeight="1" hidden="1">
      <c r="A334" s="111"/>
      <c r="B334" s="266" t="s">
        <v>105</v>
      </c>
      <c r="C334" s="29" t="s">
        <v>559</v>
      </c>
      <c r="D334" s="29" t="s">
        <v>50</v>
      </c>
      <c r="E334" s="29" t="s">
        <v>106</v>
      </c>
      <c r="F334" s="95">
        <v>0</v>
      </c>
      <c r="G334" s="95">
        <v>0</v>
      </c>
    </row>
    <row r="335" spans="1:7" ht="60" customHeight="1">
      <c r="A335" s="86">
        <v>17</v>
      </c>
      <c r="B335" s="264" t="s">
        <v>464</v>
      </c>
      <c r="C335" s="88" t="s">
        <v>465</v>
      </c>
      <c r="D335" s="110"/>
      <c r="E335" s="110"/>
      <c r="F335" s="89">
        <f>F336</f>
        <v>100</v>
      </c>
      <c r="G335" s="89">
        <f>G336</f>
        <v>0</v>
      </c>
    </row>
    <row r="336" spans="1:7" ht="15" customHeight="1">
      <c r="A336" s="348"/>
      <c r="B336" s="280" t="s">
        <v>469</v>
      </c>
      <c r="C336" s="139" t="s">
        <v>560</v>
      </c>
      <c r="D336" s="139"/>
      <c r="E336" s="139"/>
      <c r="F336" s="347">
        <f>F337</f>
        <v>100</v>
      </c>
      <c r="G336" s="347">
        <f>G337</f>
        <v>0</v>
      </c>
    </row>
    <row r="337" spans="1:7" ht="60" customHeight="1">
      <c r="A337" s="90"/>
      <c r="B337" s="267" t="s">
        <v>561</v>
      </c>
      <c r="C337" s="101" t="s">
        <v>562</v>
      </c>
      <c r="D337" s="101"/>
      <c r="E337" s="101"/>
      <c r="F337" s="93">
        <f aca="true" t="shared" si="39" ref="F337:G340">F338</f>
        <v>100</v>
      </c>
      <c r="G337" s="93">
        <f t="shared" si="39"/>
        <v>0</v>
      </c>
    </row>
    <row r="338" spans="1:7" ht="60" customHeight="1">
      <c r="A338" s="294"/>
      <c r="B338" s="290" t="s">
        <v>466</v>
      </c>
      <c r="C338" s="241" t="s">
        <v>563</v>
      </c>
      <c r="D338" s="249"/>
      <c r="E338" s="249"/>
      <c r="F338" s="288">
        <f t="shared" si="39"/>
        <v>100</v>
      </c>
      <c r="G338" s="288">
        <f t="shared" si="39"/>
        <v>0</v>
      </c>
    </row>
    <row r="339" spans="1:7" ht="30" customHeight="1">
      <c r="A339" s="112"/>
      <c r="B339" s="273" t="s">
        <v>63</v>
      </c>
      <c r="C339" s="30" t="s">
        <v>563</v>
      </c>
      <c r="D339" s="33" t="s">
        <v>64</v>
      </c>
      <c r="E339" s="33"/>
      <c r="F339" s="95">
        <f t="shared" si="39"/>
        <v>100</v>
      </c>
      <c r="G339" s="95">
        <f t="shared" si="39"/>
        <v>0</v>
      </c>
    </row>
    <row r="340" spans="1:7" ht="30" customHeight="1">
      <c r="A340" s="31"/>
      <c r="B340" s="266" t="s">
        <v>467</v>
      </c>
      <c r="C340" s="30" t="s">
        <v>563</v>
      </c>
      <c r="D340" s="29" t="s">
        <v>66</v>
      </c>
      <c r="E340" s="32"/>
      <c r="F340" s="95">
        <f t="shared" si="39"/>
        <v>100</v>
      </c>
      <c r="G340" s="95">
        <f t="shared" si="39"/>
        <v>0</v>
      </c>
    </row>
    <row r="341" spans="1:7" ht="15" customHeight="1">
      <c r="A341" s="31"/>
      <c r="B341" s="266" t="s">
        <v>120</v>
      </c>
      <c r="C341" s="30" t="s">
        <v>563</v>
      </c>
      <c r="D341" s="29" t="s">
        <v>66</v>
      </c>
      <c r="E341" s="33" t="s">
        <v>121</v>
      </c>
      <c r="F341" s="95">
        <v>100</v>
      </c>
      <c r="G341" s="95">
        <v>0</v>
      </c>
    </row>
    <row r="342" spans="1:7" ht="60" customHeight="1" hidden="1">
      <c r="A342" s="86">
        <v>18</v>
      </c>
      <c r="B342" s="264" t="s">
        <v>331</v>
      </c>
      <c r="C342" s="87" t="s">
        <v>564</v>
      </c>
      <c r="D342" s="88" t="s">
        <v>54</v>
      </c>
      <c r="E342" s="88"/>
      <c r="F342" s="89">
        <f aca="true" t="shared" si="40" ref="F342:G344">F343</f>
        <v>0</v>
      </c>
      <c r="G342" s="89">
        <f t="shared" si="40"/>
        <v>0</v>
      </c>
    </row>
    <row r="343" spans="1:7" ht="15" customHeight="1" hidden="1">
      <c r="A343" s="348"/>
      <c r="B343" s="280" t="s">
        <v>499</v>
      </c>
      <c r="C343" s="140" t="s">
        <v>565</v>
      </c>
      <c r="D343" s="139"/>
      <c r="E343" s="139"/>
      <c r="F343" s="347">
        <f t="shared" si="40"/>
        <v>0</v>
      </c>
      <c r="G343" s="347">
        <f t="shared" si="40"/>
        <v>0</v>
      </c>
    </row>
    <row r="344" spans="1:7" ht="30" customHeight="1" hidden="1">
      <c r="A344" s="100"/>
      <c r="B344" s="267" t="s">
        <v>566</v>
      </c>
      <c r="C344" s="91" t="s">
        <v>567</v>
      </c>
      <c r="D344" s="101"/>
      <c r="E344" s="101"/>
      <c r="F344" s="93">
        <f t="shared" si="40"/>
        <v>0</v>
      </c>
      <c r="G344" s="93">
        <f t="shared" si="40"/>
        <v>0</v>
      </c>
    </row>
    <row r="345" spans="1:7" ht="45" customHeight="1" hidden="1">
      <c r="A345" s="245"/>
      <c r="B345" s="289" t="s">
        <v>425</v>
      </c>
      <c r="C345" s="240" t="s">
        <v>568</v>
      </c>
      <c r="D345" s="240"/>
      <c r="E345" s="240"/>
      <c r="F345" s="288">
        <f aca="true" t="shared" si="41" ref="F345:G347">F346</f>
        <v>0</v>
      </c>
      <c r="G345" s="288">
        <f t="shared" si="41"/>
        <v>0</v>
      </c>
    </row>
    <row r="346" spans="1:7" ht="30" customHeight="1" hidden="1">
      <c r="A346" s="31"/>
      <c r="B346" s="269" t="s">
        <v>55</v>
      </c>
      <c r="C346" s="29" t="s">
        <v>568</v>
      </c>
      <c r="D346" s="29" t="s">
        <v>60</v>
      </c>
      <c r="E346" s="29"/>
      <c r="F346" s="95">
        <f t="shared" si="41"/>
        <v>0</v>
      </c>
      <c r="G346" s="95">
        <f t="shared" si="41"/>
        <v>0</v>
      </c>
    </row>
    <row r="347" spans="1:7" ht="15" customHeight="1" hidden="1">
      <c r="A347" s="31"/>
      <c r="B347" s="269" t="s">
        <v>56</v>
      </c>
      <c r="C347" s="29" t="s">
        <v>568</v>
      </c>
      <c r="D347" s="29" t="s">
        <v>57</v>
      </c>
      <c r="E347" s="29"/>
      <c r="F347" s="95">
        <f t="shared" si="41"/>
        <v>0</v>
      </c>
      <c r="G347" s="95">
        <f t="shared" si="41"/>
        <v>0</v>
      </c>
    </row>
    <row r="348" spans="1:7" ht="15" customHeight="1" hidden="1">
      <c r="A348" s="31"/>
      <c r="B348" s="266" t="s">
        <v>58</v>
      </c>
      <c r="C348" s="29" t="s">
        <v>568</v>
      </c>
      <c r="D348" s="29" t="s">
        <v>57</v>
      </c>
      <c r="E348" s="29" t="s">
        <v>59</v>
      </c>
      <c r="F348" s="95">
        <v>0</v>
      </c>
      <c r="G348" s="95">
        <v>0</v>
      </c>
    </row>
    <row r="349" spans="1:7" s="78" customFormat="1" ht="15" customHeight="1">
      <c r="A349" s="118"/>
      <c r="B349" s="387" t="s">
        <v>141</v>
      </c>
      <c r="C349" s="388"/>
      <c r="D349" s="388"/>
      <c r="E349" s="389"/>
      <c r="F349" s="85">
        <f>F350+F404+F416+F429</f>
        <v>37725.715000000004</v>
      </c>
      <c r="G349" s="85">
        <f>G350+G404+G416+G429</f>
        <v>34898.728200000005</v>
      </c>
    </row>
    <row r="350" spans="1:7" s="78" customFormat="1" ht="45" customHeight="1">
      <c r="A350" s="86">
        <v>19</v>
      </c>
      <c r="B350" s="274" t="s">
        <v>142</v>
      </c>
      <c r="C350" s="87" t="s">
        <v>143</v>
      </c>
      <c r="D350" s="110"/>
      <c r="E350" s="110"/>
      <c r="F350" s="89">
        <f>F351+F357+F392+F398</f>
        <v>28090.665</v>
      </c>
      <c r="G350" s="89">
        <f>G351+G357+G392+G398</f>
        <v>27048.005940000003</v>
      </c>
    </row>
    <row r="351" spans="1:7" s="78" customFormat="1" ht="15" customHeight="1">
      <c r="A351" s="318"/>
      <c r="B351" s="319" t="s">
        <v>411</v>
      </c>
      <c r="C351" s="320" t="s">
        <v>410</v>
      </c>
      <c r="D351" s="321"/>
      <c r="E351" s="321"/>
      <c r="F351" s="322">
        <f aca="true" t="shared" si="42" ref="F351:G353">F352</f>
        <v>1651.133</v>
      </c>
      <c r="G351" s="322">
        <f t="shared" si="42"/>
        <v>1642.01022</v>
      </c>
    </row>
    <row r="352" spans="1:7" s="78" customFormat="1" ht="15" customHeight="1">
      <c r="A352" s="119"/>
      <c r="B352" s="266" t="s">
        <v>146</v>
      </c>
      <c r="C352" s="29" t="s">
        <v>412</v>
      </c>
      <c r="D352" s="30"/>
      <c r="E352" s="30"/>
      <c r="F352" s="95">
        <f t="shared" si="42"/>
        <v>1651.133</v>
      </c>
      <c r="G352" s="95">
        <f t="shared" si="42"/>
        <v>1642.01022</v>
      </c>
    </row>
    <row r="353" spans="1:7" s="78" customFormat="1" ht="15" customHeight="1">
      <c r="A353" s="120"/>
      <c r="B353" s="275" t="s">
        <v>411</v>
      </c>
      <c r="C353" s="91" t="s">
        <v>413</v>
      </c>
      <c r="D353" s="101"/>
      <c r="E353" s="101"/>
      <c r="F353" s="105">
        <f t="shared" si="42"/>
        <v>1651.133</v>
      </c>
      <c r="G353" s="105">
        <f t="shared" si="42"/>
        <v>1642.01022</v>
      </c>
    </row>
    <row r="354" spans="1:7" s="78" customFormat="1" ht="60" customHeight="1">
      <c r="A354" s="119"/>
      <c r="B354" s="266" t="s">
        <v>71</v>
      </c>
      <c r="C354" s="29" t="s">
        <v>413</v>
      </c>
      <c r="D354" s="30">
        <v>100</v>
      </c>
      <c r="E354" s="30"/>
      <c r="F354" s="95">
        <f>F355</f>
        <v>1651.133</v>
      </c>
      <c r="G354" s="95">
        <f>G355</f>
        <v>1642.01022</v>
      </c>
    </row>
    <row r="355" spans="1:7" s="78" customFormat="1" ht="30" customHeight="1">
      <c r="A355" s="119"/>
      <c r="B355" s="266" t="s">
        <v>150</v>
      </c>
      <c r="C355" s="29" t="s">
        <v>413</v>
      </c>
      <c r="D355" s="30">
        <v>120</v>
      </c>
      <c r="E355" s="30"/>
      <c r="F355" s="95">
        <f>F356</f>
        <v>1651.133</v>
      </c>
      <c r="G355" s="95">
        <f>G356</f>
        <v>1642.01022</v>
      </c>
    </row>
    <row r="356" spans="1:7" s="78" customFormat="1" ht="30" customHeight="1">
      <c r="A356" s="119"/>
      <c r="B356" s="266" t="s">
        <v>409</v>
      </c>
      <c r="C356" s="29" t="s">
        <v>413</v>
      </c>
      <c r="D356" s="29" t="s">
        <v>151</v>
      </c>
      <c r="E356" s="29" t="s">
        <v>408</v>
      </c>
      <c r="F356" s="95">
        <f>1268.151+382.982</f>
        <v>1651.133</v>
      </c>
      <c r="G356" s="95">
        <v>1642.01022</v>
      </c>
    </row>
    <row r="357" spans="1:7" s="78" customFormat="1" ht="30" customHeight="1">
      <c r="A357" s="318"/>
      <c r="B357" s="319" t="s">
        <v>144</v>
      </c>
      <c r="C357" s="320" t="s">
        <v>145</v>
      </c>
      <c r="D357" s="321"/>
      <c r="E357" s="321"/>
      <c r="F357" s="322">
        <f>F358</f>
        <v>24501.449</v>
      </c>
      <c r="G357" s="322">
        <f>G358</f>
        <v>23475.126070000002</v>
      </c>
    </row>
    <row r="358" spans="1:7" s="78" customFormat="1" ht="15" customHeight="1">
      <c r="A358" s="119"/>
      <c r="B358" s="266" t="s">
        <v>146</v>
      </c>
      <c r="C358" s="29" t="s">
        <v>147</v>
      </c>
      <c r="D358" s="30"/>
      <c r="E358" s="30"/>
      <c r="F358" s="95">
        <f>F359+F384+F372+F376+F380+F388</f>
        <v>24501.449</v>
      </c>
      <c r="G358" s="95">
        <f>G359+G384+G372+G376+G380+G388</f>
        <v>23475.126070000002</v>
      </c>
    </row>
    <row r="359" spans="1:7" s="78" customFormat="1" ht="15" customHeight="1">
      <c r="A359" s="120"/>
      <c r="B359" s="275" t="s">
        <v>148</v>
      </c>
      <c r="C359" s="91" t="s">
        <v>149</v>
      </c>
      <c r="D359" s="101"/>
      <c r="E359" s="101"/>
      <c r="F359" s="105">
        <f>F360+F364+F369</f>
        <v>23793.769</v>
      </c>
      <c r="G359" s="105">
        <f>G360+G364+G369</f>
        <v>22767.44607</v>
      </c>
    </row>
    <row r="360" spans="1:7" s="78" customFormat="1" ht="60" customHeight="1">
      <c r="A360" s="119"/>
      <c r="B360" s="266" t="s">
        <v>71</v>
      </c>
      <c r="C360" s="29" t="s">
        <v>149</v>
      </c>
      <c r="D360" s="30">
        <v>100</v>
      </c>
      <c r="E360" s="30"/>
      <c r="F360" s="95">
        <f>F361</f>
        <v>19584.769</v>
      </c>
      <c r="G360" s="95">
        <f>G361</f>
        <v>19447.38742</v>
      </c>
    </row>
    <row r="361" spans="1:7" s="78" customFormat="1" ht="30" customHeight="1">
      <c r="A361" s="119"/>
      <c r="B361" s="266" t="s">
        <v>150</v>
      </c>
      <c r="C361" s="29" t="s">
        <v>149</v>
      </c>
      <c r="D361" s="30">
        <v>120</v>
      </c>
      <c r="E361" s="30"/>
      <c r="F361" s="95">
        <f>F362+F363</f>
        <v>19584.769</v>
      </c>
      <c r="G361" s="95">
        <f>G362+G363</f>
        <v>19447.38742</v>
      </c>
    </row>
    <row r="362" spans="1:7" s="78" customFormat="1" ht="45" customHeight="1">
      <c r="A362" s="119"/>
      <c r="B362" s="266" t="s">
        <v>153</v>
      </c>
      <c r="C362" s="29" t="s">
        <v>149</v>
      </c>
      <c r="D362" s="29" t="s">
        <v>151</v>
      </c>
      <c r="E362" s="29" t="s">
        <v>154</v>
      </c>
      <c r="F362" s="58">
        <f>481.052+145.278</f>
        <v>626.33</v>
      </c>
      <c r="G362" s="95">
        <v>611.62706</v>
      </c>
    </row>
    <row r="363" spans="1:7" s="78" customFormat="1" ht="45" customHeight="1">
      <c r="A363" s="119"/>
      <c r="B363" s="266" t="s">
        <v>8</v>
      </c>
      <c r="C363" s="29" t="s">
        <v>149</v>
      </c>
      <c r="D363" s="29" t="s">
        <v>151</v>
      </c>
      <c r="E363" s="29" t="s">
        <v>152</v>
      </c>
      <c r="F363" s="95">
        <f>(14951.95+4515.489)-(391+118)</f>
        <v>18958.439</v>
      </c>
      <c r="G363" s="95">
        <v>18835.76036</v>
      </c>
    </row>
    <row r="364" spans="1:7" s="78" customFormat="1" ht="30" customHeight="1">
      <c r="A364" s="119"/>
      <c r="B364" s="266" t="s">
        <v>48</v>
      </c>
      <c r="C364" s="29" t="s">
        <v>149</v>
      </c>
      <c r="D364" s="29" t="s">
        <v>62</v>
      </c>
      <c r="E364" s="29"/>
      <c r="F364" s="95">
        <f>F365</f>
        <v>4188</v>
      </c>
      <c r="G364" s="95">
        <f>G365</f>
        <v>3319.93473</v>
      </c>
    </row>
    <row r="365" spans="1:7" s="78" customFormat="1" ht="30" customHeight="1">
      <c r="A365" s="119"/>
      <c r="B365" s="266" t="s">
        <v>49</v>
      </c>
      <c r="C365" s="29" t="s">
        <v>149</v>
      </c>
      <c r="D365" s="29" t="s">
        <v>50</v>
      </c>
      <c r="E365" s="30"/>
      <c r="F365" s="95">
        <f>F366+F367</f>
        <v>4188</v>
      </c>
      <c r="G365" s="95">
        <f>G366+G367</f>
        <v>3319.93473</v>
      </c>
    </row>
    <row r="366" spans="1:7" s="78" customFormat="1" ht="45" customHeight="1">
      <c r="A366" s="119"/>
      <c r="B366" s="266" t="s">
        <v>153</v>
      </c>
      <c r="C366" s="29" t="s">
        <v>149</v>
      </c>
      <c r="D366" s="29" t="s">
        <v>50</v>
      </c>
      <c r="E366" s="29" t="s">
        <v>154</v>
      </c>
      <c r="F366" s="95">
        <f>100+50+15+30+5+6+5+15+200</f>
        <v>426</v>
      </c>
      <c r="G366" s="95">
        <v>234.20384</v>
      </c>
    </row>
    <row r="367" spans="1:7" s="78" customFormat="1" ht="45" customHeight="1">
      <c r="A367" s="119"/>
      <c r="B367" s="266" t="s">
        <v>8</v>
      </c>
      <c r="C367" s="29" t="s">
        <v>149</v>
      </c>
      <c r="D367" s="29" t="s">
        <v>50</v>
      </c>
      <c r="E367" s="29" t="s">
        <v>152</v>
      </c>
      <c r="F367" s="95">
        <f>(30+200+40+430+75+400+20+300+5+8+5+30)+(300+250+100+75+160+40+100+2+200+50+100+20+25+1+2)+(100+15+160+35+50+25+150+72+50+25+10+2+100)</f>
        <v>3762</v>
      </c>
      <c r="G367" s="95">
        <v>3085.73089</v>
      </c>
    </row>
    <row r="368" spans="1:7" s="78" customFormat="1" ht="15" customHeight="1">
      <c r="A368" s="119"/>
      <c r="B368" s="266" t="s">
        <v>76</v>
      </c>
      <c r="C368" s="29" t="s">
        <v>149</v>
      </c>
      <c r="D368" s="29" t="s">
        <v>77</v>
      </c>
      <c r="E368" s="29"/>
      <c r="F368" s="95">
        <f>F369</f>
        <v>21</v>
      </c>
      <c r="G368" s="95">
        <f>G369</f>
        <v>0.12392</v>
      </c>
    </row>
    <row r="369" spans="1:7" s="78" customFormat="1" ht="15" customHeight="1">
      <c r="A369" s="119"/>
      <c r="B369" s="266" t="s">
        <v>78</v>
      </c>
      <c r="C369" s="29" t="s">
        <v>149</v>
      </c>
      <c r="D369" s="29" t="s">
        <v>79</v>
      </c>
      <c r="E369" s="30"/>
      <c r="F369" s="95">
        <f>F370+F371</f>
        <v>21</v>
      </c>
      <c r="G369" s="95">
        <f>G370+G371</f>
        <v>0.12392</v>
      </c>
    </row>
    <row r="370" spans="1:7" s="78" customFormat="1" ht="45" customHeight="1">
      <c r="A370" s="119"/>
      <c r="B370" s="266" t="s">
        <v>153</v>
      </c>
      <c r="C370" s="29" t="s">
        <v>149</v>
      </c>
      <c r="D370" s="29" t="s">
        <v>79</v>
      </c>
      <c r="E370" s="29" t="s">
        <v>154</v>
      </c>
      <c r="F370" s="95">
        <v>1</v>
      </c>
      <c r="G370" s="95">
        <v>0</v>
      </c>
    </row>
    <row r="371" spans="1:7" s="78" customFormat="1" ht="45" customHeight="1">
      <c r="A371" s="119"/>
      <c r="B371" s="266" t="s">
        <v>8</v>
      </c>
      <c r="C371" s="29" t="s">
        <v>149</v>
      </c>
      <c r="D371" s="29" t="s">
        <v>79</v>
      </c>
      <c r="E371" s="29" t="s">
        <v>152</v>
      </c>
      <c r="F371" s="95">
        <f>3+5+2+10</f>
        <v>20</v>
      </c>
      <c r="G371" s="95">
        <v>0.12392</v>
      </c>
    </row>
    <row r="372" spans="1:7" s="78" customFormat="1" ht="45" customHeight="1">
      <c r="A372" s="120"/>
      <c r="B372" s="267" t="s">
        <v>155</v>
      </c>
      <c r="C372" s="91" t="s">
        <v>156</v>
      </c>
      <c r="D372" s="91"/>
      <c r="E372" s="91"/>
      <c r="F372" s="105">
        <f>F374</f>
        <v>323.2</v>
      </c>
      <c r="G372" s="105">
        <f>G374</f>
        <v>323.2</v>
      </c>
    </row>
    <row r="373" spans="1:7" s="78" customFormat="1" ht="15" customHeight="1">
      <c r="A373" s="119"/>
      <c r="B373" s="271" t="s">
        <v>157</v>
      </c>
      <c r="C373" s="29" t="s">
        <v>156</v>
      </c>
      <c r="D373" s="29" t="s">
        <v>158</v>
      </c>
      <c r="E373" s="29"/>
      <c r="F373" s="95">
        <f aca="true" t="shared" si="43" ref="F373:G378">F374</f>
        <v>323.2</v>
      </c>
      <c r="G373" s="95">
        <f t="shared" si="43"/>
        <v>323.2</v>
      </c>
    </row>
    <row r="374" spans="1:7" s="78" customFormat="1" ht="15" customHeight="1">
      <c r="A374" s="119"/>
      <c r="B374" s="271" t="s">
        <v>159</v>
      </c>
      <c r="C374" s="29" t="s">
        <v>156</v>
      </c>
      <c r="D374" s="29" t="s">
        <v>160</v>
      </c>
      <c r="E374" s="29"/>
      <c r="F374" s="95">
        <f t="shared" si="43"/>
        <v>323.2</v>
      </c>
      <c r="G374" s="95">
        <f t="shared" si="43"/>
        <v>323.2</v>
      </c>
    </row>
    <row r="375" spans="1:7" s="78" customFormat="1" ht="45" customHeight="1">
      <c r="A375" s="119"/>
      <c r="B375" s="266" t="s">
        <v>8</v>
      </c>
      <c r="C375" s="29" t="s">
        <v>156</v>
      </c>
      <c r="D375" s="29" t="s">
        <v>160</v>
      </c>
      <c r="E375" s="29" t="s">
        <v>152</v>
      </c>
      <c r="F375" s="95">
        <v>323.2</v>
      </c>
      <c r="G375" s="95">
        <v>323.2</v>
      </c>
    </row>
    <row r="376" spans="1:7" s="78" customFormat="1" ht="75" customHeight="1" hidden="1">
      <c r="A376" s="120"/>
      <c r="B376" s="267" t="s">
        <v>161</v>
      </c>
      <c r="C376" s="91" t="s">
        <v>162</v>
      </c>
      <c r="D376" s="91"/>
      <c r="E376" s="91"/>
      <c r="F376" s="105">
        <f>F378</f>
        <v>0</v>
      </c>
      <c r="G376" s="105">
        <f>G378</f>
        <v>0</v>
      </c>
    </row>
    <row r="377" spans="1:7" s="78" customFormat="1" ht="15" customHeight="1" hidden="1">
      <c r="A377" s="119"/>
      <c r="B377" s="271" t="s">
        <v>157</v>
      </c>
      <c r="C377" s="29" t="s">
        <v>162</v>
      </c>
      <c r="D377" s="29" t="s">
        <v>158</v>
      </c>
      <c r="E377" s="29"/>
      <c r="F377" s="95">
        <f t="shared" si="43"/>
        <v>0</v>
      </c>
      <c r="G377" s="95">
        <f t="shared" si="43"/>
        <v>0</v>
      </c>
    </row>
    <row r="378" spans="1:7" s="78" customFormat="1" ht="15" customHeight="1" hidden="1">
      <c r="A378" s="119"/>
      <c r="B378" s="271" t="s">
        <v>159</v>
      </c>
      <c r="C378" s="29" t="s">
        <v>162</v>
      </c>
      <c r="D378" s="29" t="s">
        <v>160</v>
      </c>
      <c r="E378" s="29"/>
      <c r="F378" s="95">
        <f t="shared" si="43"/>
        <v>0</v>
      </c>
      <c r="G378" s="95">
        <f t="shared" si="43"/>
        <v>0</v>
      </c>
    </row>
    <row r="379" spans="1:7" s="78" customFormat="1" ht="45" customHeight="1" hidden="1">
      <c r="A379" s="119"/>
      <c r="B379" s="266" t="s">
        <v>8</v>
      </c>
      <c r="C379" s="29" t="s">
        <v>162</v>
      </c>
      <c r="D379" s="29" t="s">
        <v>160</v>
      </c>
      <c r="E379" s="29" t="s">
        <v>152</v>
      </c>
      <c r="F379" s="95">
        <f>213+4.4-217.4</f>
        <v>0</v>
      </c>
      <c r="G379" s="95">
        <f>213+4.4-217.4</f>
        <v>0</v>
      </c>
    </row>
    <row r="380" spans="1:7" s="78" customFormat="1" ht="45" customHeight="1">
      <c r="A380" s="120"/>
      <c r="B380" s="267" t="s">
        <v>165</v>
      </c>
      <c r="C380" s="91" t="s">
        <v>166</v>
      </c>
      <c r="D380" s="91"/>
      <c r="E380" s="91"/>
      <c r="F380" s="105">
        <f>F382</f>
        <v>300.358</v>
      </c>
      <c r="G380" s="105">
        <f>G382</f>
        <v>300.358</v>
      </c>
    </row>
    <row r="381" spans="1:7" s="78" customFormat="1" ht="15" customHeight="1">
      <c r="A381" s="119"/>
      <c r="B381" s="271" t="s">
        <v>157</v>
      </c>
      <c r="C381" s="29" t="s">
        <v>166</v>
      </c>
      <c r="D381" s="29" t="s">
        <v>158</v>
      </c>
      <c r="E381" s="29"/>
      <c r="F381" s="95">
        <f>F382</f>
        <v>300.358</v>
      </c>
      <c r="G381" s="95">
        <f>G382</f>
        <v>300.358</v>
      </c>
    </row>
    <row r="382" spans="1:7" s="78" customFormat="1" ht="15" customHeight="1">
      <c r="A382" s="119"/>
      <c r="B382" s="271" t="s">
        <v>159</v>
      </c>
      <c r="C382" s="29" t="s">
        <v>166</v>
      </c>
      <c r="D382" s="29" t="s">
        <v>160</v>
      </c>
      <c r="E382" s="29"/>
      <c r="F382" s="95">
        <f>F383</f>
        <v>300.358</v>
      </c>
      <c r="G382" s="95">
        <f>G383</f>
        <v>300.358</v>
      </c>
    </row>
    <row r="383" spans="1:7" s="78" customFormat="1" ht="30" customHeight="1">
      <c r="A383" s="119"/>
      <c r="B383" s="266" t="s">
        <v>167</v>
      </c>
      <c r="C383" s="29" t="s">
        <v>166</v>
      </c>
      <c r="D383" s="29" t="s">
        <v>160</v>
      </c>
      <c r="E383" s="29" t="s">
        <v>168</v>
      </c>
      <c r="F383" s="95">
        <v>300.358</v>
      </c>
      <c r="G383" s="95">
        <v>300.358</v>
      </c>
    </row>
    <row r="384" spans="1:7" s="78" customFormat="1" ht="45" customHeight="1">
      <c r="A384" s="120"/>
      <c r="B384" s="267" t="s">
        <v>163</v>
      </c>
      <c r="C384" s="91" t="s">
        <v>164</v>
      </c>
      <c r="D384" s="91"/>
      <c r="E384" s="91"/>
      <c r="F384" s="105">
        <f>F386</f>
        <v>77.082</v>
      </c>
      <c r="G384" s="105">
        <f>G386</f>
        <v>77.082</v>
      </c>
    </row>
    <row r="385" spans="1:7" s="78" customFormat="1" ht="15" customHeight="1">
      <c r="A385" s="119"/>
      <c r="B385" s="271" t="s">
        <v>157</v>
      </c>
      <c r="C385" s="29" t="s">
        <v>164</v>
      </c>
      <c r="D385" s="29" t="s">
        <v>158</v>
      </c>
      <c r="E385" s="29"/>
      <c r="F385" s="95">
        <f>F386</f>
        <v>77.082</v>
      </c>
      <c r="G385" s="95">
        <f>G386</f>
        <v>77.082</v>
      </c>
    </row>
    <row r="386" spans="1:7" s="78" customFormat="1" ht="15" customHeight="1">
      <c r="A386" s="119"/>
      <c r="B386" s="271" t="s">
        <v>159</v>
      </c>
      <c r="C386" s="29" t="s">
        <v>164</v>
      </c>
      <c r="D386" s="29" t="s">
        <v>160</v>
      </c>
      <c r="E386" s="29"/>
      <c r="F386" s="95">
        <f>F387</f>
        <v>77.082</v>
      </c>
      <c r="G386" s="95">
        <f>G387</f>
        <v>77.082</v>
      </c>
    </row>
    <row r="387" spans="1:7" s="78" customFormat="1" ht="45" customHeight="1">
      <c r="A387" s="119"/>
      <c r="B387" s="266" t="s">
        <v>8</v>
      </c>
      <c r="C387" s="29" t="s">
        <v>164</v>
      </c>
      <c r="D387" s="29" t="s">
        <v>160</v>
      </c>
      <c r="E387" s="29" t="s">
        <v>152</v>
      </c>
      <c r="F387" s="95">
        <v>77.082</v>
      </c>
      <c r="G387" s="95">
        <v>77.082</v>
      </c>
    </row>
    <row r="388" spans="1:7" s="78" customFormat="1" ht="60" customHeight="1">
      <c r="A388" s="120"/>
      <c r="B388" s="275" t="s">
        <v>371</v>
      </c>
      <c r="C388" s="101" t="s">
        <v>169</v>
      </c>
      <c r="D388" s="91"/>
      <c r="E388" s="91"/>
      <c r="F388" s="105">
        <f>F389</f>
        <v>7.04</v>
      </c>
      <c r="G388" s="105">
        <f>G389</f>
        <v>7.04</v>
      </c>
    </row>
    <row r="389" spans="1:7" s="78" customFormat="1" ht="30" customHeight="1">
      <c r="A389" s="119"/>
      <c r="B389" s="266" t="s">
        <v>48</v>
      </c>
      <c r="C389" s="30" t="s">
        <v>169</v>
      </c>
      <c r="D389" s="29" t="s">
        <v>62</v>
      </c>
      <c r="E389" s="29"/>
      <c r="F389" s="95">
        <f>F390</f>
        <v>7.04</v>
      </c>
      <c r="G389" s="95">
        <f>G390</f>
        <v>7.04</v>
      </c>
    </row>
    <row r="390" spans="1:7" s="78" customFormat="1" ht="30" customHeight="1">
      <c r="A390" s="119"/>
      <c r="B390" s="266" t="s">
        <v>49</v>
      </c>
      <c r="C390" s="30" t="s">
        <v>169</v>
      </c>
      <c r="D390" s="29" t="s">
        <v>50</v>
      </c>
      <c r="E390" s="29"/>
      <c r="F390" s="95">
        <f aca="true" t="shared" si="44" ref="F390:G396">F391</f>
        <v>7.04</v>
      </c>
      <c r="G390" s="95">
        <f t="shared" si="44"/>
        <v>7.04</v>
      </c>
    </row>
    <row r="391" spans="1:7" s="78" customFormat="1" ht="30" customHeight="1">
      <c r="A391" s="119"/>
      <c r="B391" s="266" t="s">
        <v>90</v>
      </c>
      <c r="C391" s="30" t="s">
        <v>169</v>
      </c>
      <c r="D391" s="29" t="s">
        <v>50</v>
      </c>
      <c r="E391" s="29" t="s">
        <v>91</v>
      </c>
      <c r="F391" s="95">
        <f>7.1-0.06</f>
        <v>7.04</v>
      </c>
      <c r="G391" s="95">
        <f>7.1-0.06</f>
        <v>7.04</v>
      </c>
    </row>
    <row r="392" spans="1:7" s="78" customFormat="1" ht="30" customHeight="1" hidden="1">
      <c r="A392" s="318"/>
      <c r="B392" s="319" t="s">
        <v>170</v>
      </c>
      <c r="C392" s="320" t="s">
        <v>171</v>
      </c>
      <c r="D392" s="320"/>
      <c r="E392" s="320"/>
      <c r="F392" s="322">
        <f t="shared" si="44"/>
        <v>0</v>
      </c>
      <c r="G392" s="322">
        <f t="shared" si="44"/>
        <v>0</v>
      </c>
    </row>
    <row r="393" spans="1:7" s="78" customFormat="1" ht="15" customHeight="1" hidden="1">
      <c r="A393" s="119"/>
      <c r="B393" s="266" t="s">
        <v>146</v>
      </c>
      <c r="C393" s="29" t="s">
        <v>172</v>
      </c>
      <c r="D393" s="29"/>
      <c r="E393" s="29"/>
      <c r="F393" s="95">
        <f t="shared" si="44"/>
        <v>0</v>
      </c>
      <c r="G393" s="95">
        <f t="shared" si="44"/>
        <v>0</v>
      </c>
    </row>
    <row r="394" spans="1:7" s="78" customFormat="1" ht="30" customHeight="1" hidden="1">
      <c r="A394" s="135"/>
      <c r="B394" s="284" t="s">
        <v>173</v>
      </c>
      <c r="C394" s="136" t="s">
        <v>174</v>
      </c>
      <c r="D394" s="136"/>
      <c r="E394" s="136"/>
      <c r="F394" s="137">
        <f t="shared" si="44"/>
        <v>0</v>
      </c>
      <c r="G394" s="137">
        <f t="shared" si="44"/>
        <v>0</v>
      </c>
    </row>
    <row r="395" spans="1:7" s="78" customFormat="1" ht="60" customHeight="1" hidden="1">
      <c r="A395" s="119"/>
      <c r="B395" s="266" t="s">
        <v>71</v>
      </c>
      <c r="C395" s="29" t="s">
        <v>174</v>
      </c>
      <c r="D395" s="29" t="s">
        <v>72</v>
      </c>
      <c r="E395" s="29"/>
      <c r="F395" s="95">
        <f t="shared" si="44"/>
        <v>0</v>
      </c>
      <c r="G395" s="95">
        <f t="shared" si="44"/>
        <v>0</v>
      </c>
    </row>
    <row r="396" spans="1:7" s="78" customFormat="1" ht="30" customHeight="1" hidden="1">
      <c r="A396" s="119"/>
      <c r="B396" s="266" t="s">
        <v>150</v>
      </c>
      <c r="C396" s="29" t="s">
        <v>174</v>
      </c>
      <c r="D396" s="29" t="s">
        <v>151</v>
      </c>
      <c r="E396" s="29"/>
      <c r="F396" s="95">
        <f t="shared" si="44"/>
        <v>0</v>
      </c>
      <c r="G396" s="95">
        <f t="shared" si="44"/>
        <v>0</v>
      </c>
    </row>
    <row r="397" spans="1:7" s="78" customFormat="1" ht="45" customHeight="1" hidden="1">
      <c r="A397" s="119"/>
      <c r="B397" s="266" t="s">
        <v>153</v>
      </c>
      <c r="C397" s="29" t="s">
        <v>174</v>
      </c>
      <c r="D397" s="29" t="s">
        <v>151</v>
      </c>
      <c r="E397" s="29" t="s">
        <v>154</v>
      </c>
      <c r="F397" s="95">
        <v>0</v>
      </c>
      <c r="G397" s="95">
        <v>0</v>
      </c>
    </row>
    <row r="398" spans="1:7" s="78" customFormat="1" ht="45" customHeight="1">
      <c r="A398" s="318"/>
      <c r="B398" s="319" t="s">
        <v>175</v>
      </c>
      <c r="C398" s="320" t="s">
        <v>176</v>
      </c>
      <c r="D398" s="321"/>
      <c r="E398" s="321"/>
      <c r="F398" s="322">
        <f aca="true" t="shared" si="45" ref="F398:G402">F399</f>
        <v>1938.083</v>
      </c>
      <c r="G398" s="322">
        <f t="shared" si="45"/>
        <v>1930.86965</v>
      </c>
    </row>
    <row r="399" spans="1:7" s="78" customFormat="1" ht="15" customHeight="1">
      <c r="A399" s="119"/>
      <c r="B399" s="266" t="s">
        <v>146</v>
      </c>
      <c r="C399" s="29" t="s">
        <v>177</v>
      </c>
      <c r="D399" s="30"/>
      <c r="E399" s="30"/>
      <c r="F399" s="95">
        <f t="shared" si="45"/>
        <v>1938.083</v>
      </c>
      <c r="G399" s="95">
        <f t="shared" si="45"/>
        <v>1930.86965</v>
      </c>
    </row>
    <row r="400" spans="1:7" s="78" customFormat="1" ht="15" customHeight="1">
      <c r="A400" s="135"/>
      <c r="B400" s="284" t="s">
        <v>178</v>
      </c>
      <c r="C400" s="136" t="s">
        <v>179</v>
      </c>
      <c r="D400" s="143"/>
      <c r="E400" s="143"/>
      <c r="F400" s="137">
        <f t="shared" si="45"/>
        <v>1938.083</v>
      </c>
      <c r="G400" s="137">
        <f t="shared" si="45"/>
        <v>1930.86965</v>
      </c>
    </row>
    <row r="401" spans="1:7" s="78" customFormat="1" ht="60" customHeight="1">
      <c r="A401" s="119"/>
      <c r="B401" s="266" t="s">
        <v>71</v>
      </c>
      <c r="C401" s="29" t="s">
        <v>179</v>
      </c>
      <c r="D401" s="30">
        <v>100</v>
      </c>
      <c r="E401" s="30"/>
      <c r="F401" s="95">
        <f t="shared" si="45"/>
        <v>1938.083</v>
      </c>
      <c r="G401" s="95">
        <f t="shared" si="45"/>
        <v>1930.86965</v>
      </c>
    </row>
    <row r="402" spans="1:7" s="78" customFormat="1" ht="30" customHeight="1">
      <c r="A402" s="119"/>
      <c r="B402" s="266" t="s">
        <v>150</v>
      </c>
      <c r="C402" s="29" t="s">
        <v>179</v>
      </c>
      <c r="D402" s="29" t="s">
        <v>151</v>
      </c>
      <c r="E402" s="30"/>
      <c r="F402" s="95">
        <f t="shared" si="45"/>
        <v>1938.083</v>
      </c>
      <c r="G402" s="95">
        <f t="shared" si="45"/>
        <v>1930.86965</v>
      </c>
    </row>
    <row r="403" spans="1:7" s="78" customFormat="1" ht="45" customHeight="1">
      <c r="A403" s="119"/>
      <c r="B403" s="266" t="s">
        <v>8</v>
      </c>
      <c r="C403" s="29" t="s">
        <v>179</v>
      </c>
      <c r="D403" s="29" t="s">
        <v>151</v>
      </c>
      <c r="E403" s="29" t="s">
        <v>152</v>
      </c>
      <c r="F403" s="95">
        <f>(1097.606+331.477)+(391+118)</f>
        <v>1938.083</v>
      </c>
      <c r="G403" s="95">
        <v>1930.86965</v>
      </c>
    </row>
    <row r="404" spans="1:7" s="78" customFormat="1" ht="30" customHeight="1">
      <c r="A404" s="86">
        <v>20</v>
      </c>
      <c r="B404" s="274" t="s">
        <v>180</v>
      </c>
      <c r="C404" s="88" t="s">
        <v>181</v>
      </c>
      <c r="D404" s="121"/>
      <c r="E404" s="102"/>
      <c r="F404" s="89">
        <f aca="true" t="shared" si="46" ref="F404:G406">F405</f>
        <v>1538.0739999999998</v>
      </c>
      <c r="G404" s="89">
        <f t="shared" si="46"/>
        <v>576.5475</v>
      </c>
    </row>
    <row r="405" spans="1:7" s="78" customFormat="1" ht="15" customHeight="1">
      <c r="A405" s="122"/>
      <c r="B405" s="266" t="s">
        <v>146</v>
      </c>
      <c r="C405" s="30" t="s">
        <v>182</v>
      </c>
      <c r="D405" s="33"/>
      <c r="E405" s="29"/>
      <c r="F405" s="94">
        <f t="shared" si="46"/>
        <v>1538.0739999999998</v>
      </c>
      <c r="G405" s="94">
        <f t="shared" si="46"/>
        <v>576.5475</v>
      </c>
    </row>
    <row r="406" spans="1:7" s="78" customFormat="1" ht="15" customHeight="1">
      <c r="A406" s="122"/>
      <c r="B406" s="266" t="s">
        <v>146</v>
      </c>
      <c r="C406" s="30" t="s">
        <v>183</v>
      </c>
      <c r="D406" s="33"/>
      <c r="E406" s="29"/>
      <c r="F406" s="94">
        <f t="shared" si="46"/>
        <v>1538.0739999999998</v>
      </c>
      <c r="G406" s="94">
        <f t="shared" si="46"/>
        <v>576.5475</v>
      </c>
    </row>
    <row r="407" spans="1:7" s="78" customFormat="1" ht="15" customHeight="1">
      <c r="A407" s="261"/>
      <c r="B407" s="284" t="s">
        <v>184</v>
      </c>
      <c r="C407" s="136" t="s">
        <v>185</v>
      </c>
      <c r="D407" s="323"/>
      <c r="E407" s="136"/>
      <c r="F407" s="324">
        <f>F408+F412+F414</f>
        <v>1538.0739999999998</v>
      </c>
      <c r="G407" s="324">
        <f>G408+G412+G414</f>
        <v>576.5475</v>
      </c>
    </row>
    <row r="408" spans="1:7" s="78" customFormat="1" ht="30" customHeight="1">
      <c r="A408" s="122"/>
      <c r="B408" s="266" t="s">
        <v>48</v>
      </c>
      <c r="C408" s="29" t="s">
        <v>185</v>
      </c>
      <c r="D408" s="33" t="s">
        <v>62</v>
      </c>
      <c r="E408" s="29"/>
      <c r="F408" s="94">
        <f>F409</f>
        <v>1229.6</v>
      </c>
      <c r="G408" s="94">
        <f>G409</f>
        <v>314.2248</v>
      </c>
    </row>
    <row r="409" spans="1:7" s="78" customFormat="1" ht="30" customHeight="1">
      <c r="A409" s="119"/>
      <c r="B409" s="266" t="s">
        <v>49</v>
      </c>
      <c r="C409" s="29" t="s">
        <v>185</v>
      </c>
      <c r="D409" s="33" t="s">
        <v>50</v>
      </c>
      <c r="E409" s="29"/>
      <c r="F409" s="95">
        <f>F410</f>
        <v>1229.6</v>
      </c>
      <c r="G409" s="95">
        <f>G410</f>
        <v>314.2248</v>
      </c>
    </row>
    <row r="410" spans="1:7" s="78" customFormat="1" ht="15" customHeight="1">
      <c r="A410" s="119"/>
      <c r="B410" s="266" t="s">
        <v>125</v>
      </c>
      <c r="C410" s="29" t="s">
        <v>185</v>
      </c>
      <c r="D410" s="29" t="s">
        <v>50</v>
      </c>
      <c r="E410" s="29" t="s">
        <v>126</v>
      </c>
      <c r="F410" s="95">
        <f>(21+5+20+25+11+2+2)+(95+5)+20+23.6+1000</f>
        <v>1229.6</v>
      </c>
      <c r="G410" s="95">
        <v>314.2248</v>
      </c>
    </row>
    <row r="411" spans="1:7" s="78" customFormat="1" ht="15" customHeight="1">
      <c r="A411" s="119"/>
      <c r="B411" s="266" t="s">
        <v>76</v>
      </c>
      <c r="C411" s="29" t="s">
        <v>185</v>
      </c>
      <c r="D411" s="29" t="s">
        <v>77</v>
      </c>
      <c r="E411" s="29"/>
      <c r="F411" s="95">
        <f>F412+F414</f>
        <v>308.474</v>
      </c>
      <c r="G411" s="95">
        <f>G412+G414</f>
        <v>262.3227</v>
      </c>
    </row>
    <row r="412" spans="1:7" s="78" customFormat="1" ht="15" customHeight="1">
      <c r="A412" s="119"/>
      <c r="B412" s="266" t="s">
        <v>186</v>
      </c>
      <c r="C412" s="29" t="s">
        <v>185</v>
      </c>
      <c r="D412" s="29" t="s">
        <v>187</v>
      </c>
      <c r="E412" s="29"/>
      <c r="F412" s="95">
        <f>F413</f>
        <v>1</v>
      </c>
      <c r="G412" s="95">
        <f>G413</f>
        <v>1</v>
      </c>
    </row>
    <row r="413" spans="1:7" s="78" customFormat="1" ht="15" customHeight="1">
      <c r="A413" s="119"/>
      <c r="B413" s="266" t="s">
        <v>125</v>
      </c>
      <c r="C413" s="29" t="s">
        <v>185</v>
      </c>
      <c r="D413" s="29" t="s">
        <v>187</v>
      </c>
      <c r="E413" s="29" t="s">
        <v>126</v>
      </c>
      <c r="F413" s="95">
        <v>1</v>
      </c>
      <c r="G413" s="95">
        <v>1</v>
      </c>
    </row>
    <row r="414" spans="1:7" s="78" customFormat="1" ht="15" customHeight="1">
      <c r="A414" s="119"/>
      <c r="B414" s="266" t="s">
        <v>78</v>
      </c>
      <c r="C414" s="29" t="s">
        <v>185</v>
      </c>
      <c r="D414" s="29" t="s">
        <v>79</v>
      </c>
      <c r="E414" s="29"/>
      <c r="F414" s="95">
        <f>F415</f>
        <v>307.474</v>
      </c>
      <c r="G414" s="95">
        <f>G415</f>
        <v>261.3227</v>
      </c>
    </row>
    <row r="415" spans="1:7" s="78" customFormat="1" ht="15" customHeight="1">
      <c r="A415" s="119"/>
      <c r="B415" s="266" t="s">
        <v>125</v>
      </c>
      <c r="C415" s="29" t="s">
        <v>185</v>
      </c>
      <c r="D415" s="29" t="s">
        <v>79</v>
      </c>
      <c r="E415" s="29" t="s">
        <v>126</v>
      </c>
      <c r="F415" s="95">
        <f>(32.074+300)-24.6</f>
        <v>307.474</v>
      </c>
      <c r="G415" s="95">
        <v>261.3227</v>
      </c>
    </row>
    <row r="416" spans="1:7" s="78" customFormat="1" ht="30" customHeight="1" hidden="1">
      <c r="A416" s="86"/>
      <c r="B416" s="274" t="s">
        <v>188</v>
      </c>
      <c r="C416" s="88" t="s">
        <v>189</v>
      </c>
      <c r="D416" s="121"/>
      <c r="E416" s="102"/>
      <c r="F416" s="89">
        <f>F417</f>
        <v>0</v>
      </c>
      <c r="G416" s="89">
        <f>G417</f>
        <v>0</v>
      </c>
    </row>
    <row r="417" spans="1:7" s="78" customFormat="1" ht="15" customHeight="1" hidden="1">
      <c r="A417" s="122"/>
      <c r="B417" s="266" t="s">
        <v>146</v>
      </c>
      <c r="C417" s="29" t="s">
        <v>311</v>
      </c>
      <c r="D417" s="33"/>
      <c r="E417" s="29"/>
      <c r="F417" s="123">
        <f>F419</f>
        <v>0</v>
      </c>
      <c r="G417" s="123">
        <f>G419</f>
        <v>0</v>
      </c>
    </row>
    <row r="418" spans="1:7" s="78" customFormat="1" ht="15" customHeight="1" hidden="1">
      <c r="A418" s="122"/>
      <c r="B418" s="266" t="s">
        <v>146</v>
      </c>
      <c r="C418" s="29" t="s">
        <v>190</v>
      </c>
      <c r="D418" s="33"/>
      <c r="E418" s="29"/>
      <c r="F418" s="123">
        <f>F419</f>
        <v>0</v>
      </c>
      <c r="G418" s="123">
        <f>G419</f>
        <v>0</v>
      </c>
    </row>
    <row r="419" spans="1:7" s="78" customFormat="1" ht="30" customHeight="1" hidden="1">
      <c r="A419" s="135"/>
      <c r="B419" s="284" t="s">
        <v>69</v>
      </c>
      <c r="C419" s="136" t="s">
        <v>191</v>
      </c>
      <c r="D419" s="323"/>
      <c r="E419" s="136"/>
      <c r="F419" s="137">
        <f>F420+F423+F427</f>
        <v>0</v>
      </c>
      <c r="G419" s="137">
        <f>G420+G423+G427</f>
        <v>0</v>
      </c>
    </row>
    <row r="420" spans="1:7" s="78" customFormat="1" ht="60" customHeight="1" hidden="1">
      <c r="A420" s="119"/>
      <c r="B420" s="266" t="s">
        <v>71</v>
      </c>
      <c r="C420" s="29" t="s">
        <v>191</v>
      </c>
      <c r="D420" s="33" t="s">
        <v>72</v>
      </c>
      <c r="E420" s="29"/>
      <c r="F420" s="95">
        <f>F421</f>
        <v>0</v>
      </c>
      <c r="G420" s="95">
        <f>G421</f>
        <v>0</v>
      </c>
    </row>
    <row r="421" spans="1:7" s="78" customFormat="1" ht="15" customHeight="1" hidden="1">
      <c r="A421" s="119"/>
      <c r="B421" s="266" t="s">
        <v>73</v>
      </c>
      <c r="C421" s="29" t="s">
        <v>191</v>
      </c>
      <c r="D421" s="29" t="s">
        <v>80</v>
      </c>
      <c r="E421" s="30"/>
      <c r="F421" s="95">
        <f>F422</f>
        <v>0</v>
      </c>
      <c r="G421" s="95">
        <f>G422</f>
        <v>0</v>
      </c>
    </row>
    <row r="422" spans="1:7" s="78" customFormat="1" ht="15" customHeight="1" hidden="1">
      <c r="A422" s="119"/>
      <c r="B422" s="266" t="s">
        <v>192</v>
      </c>
      <c r="C422" s="29" t="s">
        <v>191</v>
      </c>
      <c r="D422" s="29" t="s">
        <v>80</v>
      </c>
      <c r="E422" s="29" t="s">
        <v>193</v>
      </c>
      <c r="F422" s="95">
        <v>0</v>
      </c>
      <c r="G422" s="95">
        <v>0</v>
      </c>
    </row>
    <row r="423" spans="1:7" s="78" customFormat="1" ht="30" customHeight="1" hidden="1">
      <c r="A423" s="119"/>
      <c r="B423" s="266" t="s">
        <v>48</v>
      </c>
      <c r="C423" s="29" t="s">
        <v>191</v>
      </c>
      <c r="D423" s="29" t="s">
        <v>62</v>
      </c>
      <c r="E423" s="29"/>
      <c r="F423" s="95">
        <f>F424</f>
        <v>0</v>
      </c>
      <c r="G423" s="95">
        <f>G424</f>
        <v>0</v>
      </c>
    </row>
    <row r="424" spans="1:7" s="78" customFormat="1" ht="30" customHeight="1" hidden="1">
      <c r="A424" s="119"/>
      <c r="B424" s="266" t="s">
        <v>49</v>
      </c>
      <c r="C424" s="29" t="s">
        <v>191</v>
      </c>
      <c r="D424" s="29" t="s">
        <v>50</v>
      </c>
      <c r="E424" s="30"/>
      <c r="F424" s="95">
        <f>F425</f>
        <v>0</v>
      </c>
      <c r="G424" s="95">
        <f>G425</f>
        <v>0</v>
      </c>
    </row>
    <row r="425" spans="1:7" s="78" customFormat="1" ht="15" customHeight="1" hidden="1">
      <c r="A425" s="119"/>
      <c r="B425" s="266" t="s">
        <v>192</v>
      </c>
      <c r="C425" s="29" t="s">
        <v>191</v>
      </c>
      <c r="D425" s="29" t="s">
        <v>50</v>
      </c>
      <c r="E425" s="29" t="s">
        <v>193</v>
      </c>
      <c r="F425" s="95">
        <v>0</v>
      </c>
      <c r="G425" s="95">
        <v>0</v>
      </c>
    </row>
    <row r="426" spans="1:7" s="78" customFormat="1" ht="15" customHeight="1" hidden="1">
      <c r="A426" s="119"/>
      <c r="B426" s="266" t="s">
        <v>76</v>
      </c>
      <c r="C426" s="29" t="s">
        <v>191</v>
      </c>
      <c r="D426" s="29" t="s">
        <v>77</v>
      </c>
      <c r="E426" s="29"/>
      <c r="F426" s="95">
        <f>F427</f>
        <v>0</v>
      </c>
      <c r="G426" s="95">
        <f>G427</f>
        <v>0</v>
      </c>
    </row>
    <row r="427" spans="1:7" s="78" customFormat="1" ht="15" customHeight="1" hidden="1">
      <c r="A427" s="119"/>
      <c r="B427" s="266" t="s">
        <v>78</v>
      </c>
      <c r="C427" s="29" t="s">
        <v>191</v>
      </c>
      <c r="D427" s="29" t="s">
        <v>79</v>
      </c>
      <c r="E427" s="30"/>
      <c r="F427" s="95">
        <f>F428</f>
        <v>0</v>
      </c>
      <c r="G427" s="95">
        <f>G428</f>
        <v>0</v>
      </c>
    </row>
    <row r="428" spans="1:7" s="78" customFormat="1" ht="15" customHeight="1" hidden="1">
      <c r="A428" s="119"/>
      <c r="B428" s="266" t="s">
        <v>192</v>
      </c>
      <c r="C428" s="29" t="s">
        <v>191</v>
      </c>
      <c r="D428" s="29" t="s">
        <v>79</v>
      </c>
      <c r="E428" s="29" t="s">
        <v>193</v>
      </c>
      <c r="F428" s="95">
        <v>0</v>
      </c>
      <c r="G428" s="95">
        <v>0</v>
      </c>
    </row>
    <row r="429" spans="1:7" s="78" customFormat="1" ht="45" customHeight="1">
      <c r="A429" s="86">
        <v>21</v>
      </c>
      <c r="B429" s="285" t="s">
        <v>347</v>
      </c>
      <c r="C429" s="115" t="s">
        <v>194</v>
      </c>
      <c r="D429" s="110"/>
      <c r="E429" s="110"/>
      <c r="F429" s="89">
        <f>F430</f>
        <v>8096.976</v>
      </c>
      <c r="G429" s="89">
        <f>G430</f>
        <v>7274.174759999999</v>
      </c>
    </row>
    <row r="430" spans="1:7" s="78" customFormat="1" ht="15" customHeight="1">
      <c r="A430" s="122"/>
      <c r="B430" s="266" t="s">
        <v>146</v>
      </c>
      <c r="C430" s="33" t="s">
        <v>195</v>
      </c>
      <c r="D430" s="30"/>
      <c r="E430" s="30"/>
      <c r="F430" s="94">
        <f>F431</f>
        <v>8096.976</v>
      </c>
      <c r="G430" s="94">
        <f>G431</f>
        <v>7274.174759999999</v>
      </c>
    </row>
    <row r="431" spans="1:7" s="78" customFormat="1" ht="15" customHeight="1">
      <c r="A431" s="122"/>
      <c r="B431" s="266" t="s">
        <v>146</v>
      </c>
      <c r="C431" s="33" t="s">
        <v>196</v>
      </c>
      <c r="D431" s="30"/>
      <c r="E431" s="30"/>
      <c r="F431" s="94">
        <f>F432+F442+F446+F450+F454+F458+F462+F469+F473+F480+F487+F493+F497+F504+F508+F513+F517</f>
        <v>8096.976</v>
      </c>
      <c r="G431" s="94">
        <f>G432+G442+G446+G450+G454+G458+G462+G469+G473+G480+G487+G493+G497+G504+G508+G513+G517</f>
        <v>7274.174759999999</v>
      </c>
    </row>
    <row r="432" spans="1:7" s="78" customFormat="1" ht="30" customHeight="1">
      <c r="A432" s="90"/>
      <c r="B432" s="275" t="s">
        <v>69</v>
      </c>
      <c r="C432" s="117" t="s">
        <v>197</v>
      </c>
      <c r="D432" s="101"/>
      <c r="E432" s="101"/>
      <c r="F432" s="93">
        <f>F433+F436+F439</f>
        <v>1464.32</v>
      </c>
      <c r="G432" s="93">
        <f>G433+G436+G439</f>
        <v>1323.35413</v>
      </c>
    </row>
    <row r="433" spans="1:7" s="78" customFormat="1" ht="60" customHeight="1">
      <c r="A433" s="346"/>
      <c r="B433" s="276" t="s">
        <v>71</v>
      </c>
      <c r="C433" s="29" t="s">
        <v>197</v>
      </c>
      <c r="D433" s="29" t="s">
        <v>72</v>
      </c>
      <c r="E433" s="29"/>
      <c r="F433" s="95">
        <f>F434</f>
        <v>130.2</v>
      </c>
      <c r="G433" s="95">
        <f>G434</f>
        <v>120.63941</v>
      </c>
    </row>
    <row r="434" spans="1:7" s="78" customFormat="1" ht="15" customHeight="1">
      <c r="A434" s="346"/>
      <c r="B434" s="266" t="s">
        <v>73</v>
      </c>
      <c r="C434" s="29" t="s">
        <v>197</v>
      </c>
      <c r="D434" s="30">
        <v>110</v>
      </c>
      <c r="E434" s="30"/>
      <c r="F434" s="94">
        <f>F435</f>
        <v>130.2</v>
      </c>
      <c r="G434" s="94">
        <f>G435</f>
        <v>120.63941</v>
      </c>
    </row>
    <row r="435" spans="1:7" s="78" customFormat="1" ht="15" customHeight="1">
      <c r="A435" s="346"/>
      <c r="B435" s="266" t="s">
        <v>74</v>
      </c>
      <c r="C435" s="29" t="s">
        <v>197</v>
      </c>
      <c r="D435" s="30">
        <v>110</v>
      </c>
      <c r="E435" s="29" t="s">
        <v>75</v>
      </c>
      <c r="F435" s="94">
        <f>100+30.2</f>
        <v>130.2</v>
      </c>
      <c r="G435" s="94">
        <v>120.63941</v>
      </c>
    </row>
    <row r="436" spans="1:7" s="78" customFormat="1" ht="30" customHeight="1">
      <c r="A436" s="122"/>
      <c r="B436" s="266" t="s">
        <v>48</v>
      </c>
      <c r="C436" s="33" t="s">
        <v>197</v>
      </c>
      <c r="D436" s="30">
        <v>200</v>
      </c>
      <c r="E436" s="30"/>
      <c r="F436" s="94">
        <f>F437</f>
        <v>1334.12</v>
      </c>
      <c r="G436" s="94">
        <f>G437</f>
        <v>1202.71472</v>
      </c>
    </row>
    <row r="437" spans="1:7" s="78" customFormat="1" ht="30" customHeight="1">
      <c r="A437" s="122"/>
      <c r="B437" s="266" t="s">
        <v>49</v>
      </c>
      <c r="C437" s="33" t="s">
        <v>197</v>
      </c>
      <c r="D437" s="30">
        <v>240</v>
      </c>
      <c r="E437" s="30"/>
      <c r="F437" s="94">
        <f>F438</f>
        <v>1334.12</v>
      </c>
      <c r="G437" s="94">
        <f>G438</f>
        <v>1202.71472</v>
      </c>
    </row>
    <row r="438" spans="1:7" s="78" customFormat="1" ht="15" customHeight="1">
      <c r="A438" s="122"/>
      <c r="B438" s="266" t="s">
        <v>74</v>
      </c>
      <c r="C438" s="33" t="s">
        <v>197</v>
      </c>
      <c r="D438" s="30">
        <v>240</v>
      </c>
      <c r="E438" s="29" t="s">
        <v>75</v>
      </c>
      <c r="F438" s="94">
        <f>863.39+234.85+109.8+106.08+20</f>
        <v>1334.12</v>
      </c>
      <c r="G438" s="94">
        <v>1202.71472</v>
      </c>
    </row>
    <row r="439" spans="1:7" s="78" customFormat="1" ht="15" customHeight="1" hidden="1">
      <c r="A439" s="122"/>
      <c r="B439" s="266" t="s">
        <v>76</v>
      </c>
      <c r="C439" s="33" t="s">
        <v>197</v>
      </c>
      <c r="D439" s="30">
        <v>800</v>
      </c>
      <c r="E439" s="29"/>
      <c r="F439" s="94">
        <f>F440</f>
        <v>0</v>
      </c>
      <c r="G439" s="94">
        <f>G440</f>
        <v>0</v>
      </c>
    </row>
    <row r="440" spans="1:7" s="78" customFormat="1" ht="15" customHeight="1" hidden="1">
      <c r="A440" s="122"/>
      <c r="B440" s="266" t="s">
        <v>186</v>
      </c>
      <c r="C440" s="33" t="s">
        <v>197</v>
      </c>
      <c r="D440" s="30">
        <v>830</v>
      </c>
      <c r="E440" s="30"/>
      <c r="F440" s="94">
        <f>F441</f>
        <v>0</v>
      </c>
      <c r="G440" s="94">
        <f>G441</f>
        <v>0</v>
      </c>
    </row>
    <row r="441" spans="1:7" s="78" customFormat="1" ht="15" customHeight="1" hidden="1">
      <c r="A441" s="122"/>
      <c r="B441" s="266" t="s">
        <v>74</v>
      </c>
      <c r="C441" s="33" t="s">
        <v>197</v>
      </c>
      <c r="D441" s="30">
        <v>830</v>
      </c>
      <c r="E441" s="29" t="s">
        <v>75</v>
      </c>
      <c r="F441" s="94">
        <v>0</v>
      </c>
      <c r="G441" s="94">
        <v>0</v>
      </c>
    </row>
    <row r="442" spans="1:7" s="78" customFormat="1" ht="30" customHeight="1">
      <c r="A442" s="90"/>
      <c r="B442" s="275" t="s">
        <v>199</v>
      </c>
      <c r="C442" s="101" t="s">
        <v>200</v>
      </c>
      <c r="D442" s="101"/>
      <c r="E442" s="101"/>
      <c r="F442" s="105">
        <f>F444</f>
        <v>558.456</v>
      </c>
      <c r="G442" s="105">
        <f>G444</f>
        <v>558.456</v>
      </c>
    </row>
    <row r="443" spans="1:7" s="78" customFormat="1" ht="15" customHeight="1">
      <c r="A443" s="122"/>
      <c r="B443" s="266" t="s">
        <v>201</v>
      </c>
      <c r="C443" s="30" t="s">
        <v>200</v>
      </c>
      <c r="D443" s="30">
        <v>300</v>
      </c>
      <c r="E443" s="30"/>
      <c r="F443" s="95">
        <f>F444</f>
        <v>558.456</v>
      </c>
      <c r="G443" s="95">
        <f>G444</f>
        <v>558.456</v>
      </c>
    </row>
    <row r="444" spans="1:7" s="78" customFormat="1" ht="30" customHeight="1">
      <c r="A444" s="122"/>
      <c r="B444" s="266" t="s">
        <v>202</v>
      </c>
      <c r="C444" s="30" t="s">
        <v>200</v>
      </c>
      <c r="D444" s="29" t="s">
        <v>203</v>
      </c>
      <c r="E444" s="30"/>
      <c r="F444" s="95">
        <f>F445</f>
        <v>558.456</v>
      </c>
      <c r="G444" s="95">
        <f>G445</f>
        <v>558.456</v>
      </c>
    </row>
    <row r="445" spans="1:7" s="78" customFormat="1" ht="15" customHeight="1">
      <c r="A445" s="122"/>
      <c r="B445" s="266" t="s">
        <v>204</v>
      </c>
      <c r="C445" s="30" t="s">
        <v>200</v>
      </c>
      <c r="D445" s="29" t="s">
        <v>203</v>
      </c>
      <c r="E445" s="30">
        <v>1001</v>
      </c>
      <c r="F445" s="95">
        <v>558.456</v>
      </c>
      <c r="G445" s="95">
        <v>558.456</v>
      </c>
    </row>
    <row r="446" spans="1:7" s="78" customFormat="1" ht="15" customHeight="1" hidden="1">
      <c r="A446" s="90"/>
      <c r="B446" s="275" t="s">
        <v>428</v>
      </c>
      <c r="C446" s="117" t="s">
        <v>427</v>
      </c>
      <c r="D446" s="91"/>
      <c r="E446" s="91"/>
      <c r="F446" s="105">
        <f aca="true" t="shared" si="47" ref="F446:G448">F447</f>
        <v>0</v>
      </c>
      <c r="G446" s="105">
        <f t="shared" si="47"/>
        <v>0</v>
      </c>
    </row>
    <row r="447" spans="1:7" s="78" customFormat="1" ht="30" customHeight="1" hidden="1">
      <c r="A447" s="122"/>
      <c r="B447" s="266" t="s">
        <v>48</v>
      </c>
      <c r="C447" s="33" t="s">
        <v>427</v>
      </c>
      <c r="D447" s="29" t="s">
        <v>62</v>
      </c>
      <c r="E447" s="29"/>
      <c r="F447" s="95">
        <f t="shared" si="47"/>
        <v>0</v>
      </c>
      <c r="G447" s="95">
        <f t="shared" si="47"/>
        <v>0</v>
      </c>
    </row>
    <row r="448" spans="1:7" s="78" customFormat="1" ht="30" customHeight="1" hidden="1">
      <c r="A448" s="122"/>
      <c r="B448" s="266" t="s">
        <v>49</v>
      </c>
      <c r="C448" s="33" t="s">
        <v>427</v>
      </c>
      <c r="D448" s="29" t="s">
        <v>50</v>
      </c>
      <c r="E448" s="29"/>
      <c r="F448" s="95">
        <f t="shared" si="47"/>
        <v>0</v>
      </c>
      <c r="G448" s="95">
        <f t="shared" si="47"/>
        <v>0</v>
      </c>
    </row>
    <row r="449" spans="1:7" s="78" customFormat="1" ht="15" customHeight="1" hidden="1">
      <c r="A449" s="122"/>
      <c r="B449" s="266" t="s">
        <v>105</v>
      </c>
      <c r="C449" s="33" t="s">
        <v>427</v>
      </c>
      <c r="D449" s="29" t="s">
        <v>50</v>
      </c>
      <c r="E449" s="29" t="s">
        <v>106</v>
      </c>
      <c r="F449" s="95">
        <v>0</v>
      </c>
      <c r="G449" s="95">
        <v>0</v>
      </c>
    </row>
    <row r="450" spans="1:7" s="78" customFormat="1" ht="30" customHeight="1">
      <c r="A450" s="90"/>
      <c r="B450" s="275" t="s">
        <v>205</v>
      </c>
      <c r="C450" s="91" t="s">
        <v>206</v>
      </c>
      <c r="D450" s="101"/>
      <c r="E450" s="101"/>
      <c r="F450" s="105">
        <f>F452</f>
        <v>100</v>
      </c>
      <c r="G450" s="105">
        <f>G452</f>
        <v>0</v>
      </c>
    </row>
    <row r="451" spans="1:7" s="78" customFormat="1" ht="15" customHeight="1">
      <c r="A451" s="122"/>
      <c r="B451" s="266" t="s">
        <v>76</v>
      </c>
      <c r="C451" s="29" t="s">
        <v>206</v>
      </c>
      <c r="D451" s="30">
        <v>800</v>
      </c>
      <c r="E451" s="30"/>
      <c r="F451" s="95">
        <f aca="true" t="shared" si="48" ref="F451:G456">F452</f>
        <v>100</v>
      </c>
      <c r="G451" s="95">
        <f t="shared" si="48"/>
        <v>0</v>
      </c>
    </row>
    <row r="452" spans="1:7" s="78" customFormat="1" ht="15" customHeight="1">
      <c r="A452" s="122"/>
      <c r="B452" s="266" t="s">
        <v>207</v>
      </c>
      <c r="C452" s="29" t="s">
        <v>206</v>
      </c>
      <c r="D452" s="29" t="s">
        <v>208</v>
      </c>
      <c r="E452" s="30"/>
      <c r="F452" s="95">
        <f t="shared" si="48"/>
        <v>100</v>
      </c>
      <c r="G452" s="95">
        <f t="shared" si="48"/>
        <v>0</v>
      </c>
    </row>
    <row r="453" spans="1:7" s="78" customFormat="1" ht="15" customHeight="1">
      <c r="A453" s="122"/>
      <c r="B453" s="266" t="s">
        <v>209</v>
      </c>
      <c r="C453" s="29" t="s">
        <v>206</v>
      </c>
      <c r="D453" s="29" t="s">
        <v>208</v>
      </c>
      <c r="E453" s="29" t="s">
        <v>210</v>
      </c>
      <c r="F453" s="95">
        <v>100</v>
      </c>
      <c r="G453" s="95">
        <v>0</v>
      </c>
    </row>
    <row r="454" spans="1:7" s="78" customFormat="1" ht="15" customHeight="1">
      <c r="A454" s="90"/>
      <c r="B454" s="275" t="s">
        <v>211</v>
      </c>
      <c r="C454" s="117" t="s">
        <v>212</v>
      </c>
      <c r="D454" s="91"/>
      <c r="E454" s="91"/>
      <c r="F454" s="105">
        <f t="shared" si="48"/>
        <v>95</v>
      </c>
      <c r="G454" s="105">
        <f t="shared" si="48"/>
        <v>38</v>
      </c>
    </row>
    <row r="455" spans="1:7" s="78" customFormat="1" ht="30" customHeight="1">
      <c r="A455" s="122"/>
      <c r="B455" s="266" t="s">
        <v>48</v>
      </c>
      <c r="C455" s="33" t="s">
        <v>300</v>
      </c>
      <c r="D455" s="29" t="s">
        <v>62</v>
      </c>
      <c r="E455" s="29"/>
      <c r="F455" s="95">
        <f t="shared" si="48"/>
        <v>95</v>
      </c>
      <c r="G455" s="95">
        <f t="shared" si="48"/>
        <v>38</v>
      </c>
    </row>
    <row r="456" spans="1:7" s="78" customFormat="1" ht="30" customHeight="1">
      <c r="A456" s="122"/>
      <c r="B456" s="266" t="s">
        <v>49</v>
      </c>
      <c r="C456" s="33" t="s">
        <v>212</v>
      </c>
      <c r="D456" s="29" t="s">
        <v>50</v>
      </c>
      <c r="E456" s="29"/>
      <c r="F456" s="95">
        <f t="shared" si="48"/>
        <v>95</v>
      </c>
      <c r="G456" s="95">
        <f t="shared" si="48"/>
        <v>38</v>
      </c>
    </row>
    <row r="457" spans="1:7" s="78" customFormat="1" ht="15" customHeight="1">
      <c r="A457" s="122"/>
      <c r="B457" s="266" t="s">
        <v>120</v>
      </c>
      <c r="C457" s="33" t="s">
        <v>212</v>
      </c>
      <c r="D457" s="29" t="s">
        <v>50</v>
      </c>
      <c r="E457" s="29" t="s">
        <v>121</v>
      </c>
      <c r="F457" s="95">
        <v>95</v>
      </c>
      <c r="G457" s="95">
        <v>38</v>
      </c>
    </row>
    <row r="458" spans="1:7" s="78" customFormat="1" ht="30" customHeight="1" hidden="1">
      <c r="A458" s="100"/>
      <c r="B458" s="275" t="s">
        <v>122</v>
      </c>
      <c r="C458" s="91" t="s">
        <v>352</v>
      </c>
      <c r="D458" s="91"/>
      <c r="E458" s="91"/>
      <c r="F458" s="105">
        <f aca="true" t="shared" si="49" ref="F458:G460">F459</f>
        <v>0</v>
      </c>
      <c r="G458" s="105">
        <f t="shared" si="49"/>
        <v>0</v>
      </c>
    </row>
    <row r="459" spans="1:7" s="78" customFormat="1" ht="30" customHeight="1" hidden="1">
      <c r="A459" s="31"/>
      <c r="B459" s="273" t="s">
        <v>48</v>
      </c>
      <c r="C459" s="29" t="s">
        <v>352</v>
      </c>
      <c r="D459" s="29" t="s">
        <v>62</v>
      </c>
      <c r="E459" s="29"/>
      <c r="F459" s="95">
        <f t="shared" si="49"/>
        <v>0</v>
      </c>
      <c r="G459" s="95">
        <f t="shared" si="49"/>
        <v>0</v>
      </c>
    </row>
    <row r="460" spans="1:7" s="78" customFormat="1" ht="30" customHeight="1" hidden="1">
      <c r="A460" s="31"/>
      <c r="B460" s="266" t="s">
        <v>49</v>
      </c>
      <c r="C460" s="29" t="s">
        <v>352</v>
      </c>
      <c r="D460" s="29" t="s">
        <v>50</v>
      </c>
      <c r="E460" s="29"/>
      <c r="F460" s="95">
        <f t="shared" si="49"/>
        <v>0</v>
      </c>
      <c r="G460" s="95">
        <f t="shared" si="49"/>
        <v>0</v>
      </c>
    </row>
    <row r="461" spans="1:7" s="78" customFormat="1" ht="15" customHeight="1" hidden="1">
      <c r="A461" s="31"/>
      <c r="B461" s="266" t="s">
        <v>120</v>
      </c>
      <c r="C461" s="29" t="s">
        <v>352</v>
      </c>
      <c r="D461" s="29" t="s">
        <v>50</v>
      </c>
      <c r="E461" s="29" t="s">
        <v>121</v>
      </c>
      <c r="F461" s="95">
        <v>0</v>
      </c>
      <c r="G461" s="95">
        <v>0</v>
      </c>
    </row>
    <row r="462" spans="1:7" s="78" customFormat="1" ht="45" customHeight="1">
      <c r="A462" s="90"/>
      <c r="B462" s="275" t="s">
        <v>214</v>
      </c>
      <c r="C462" s="101" t="s">
        <v>213</v>
      </c>
      <c r="D462" s="91"/>
      <c r="E462" s="91"/>
      <c r="F462" s="105">
        <f>F463+F466</f>
        <v>1050</v>
      </c>
      <c r="G462" s="105">
        <f>G463+G466</f>
        <v>981.92301</v>
      </c>
    </row>
    <row r="463" spans="1:7" s="78" customFormat="1" ht="30" customHeight="1">
      <c r="A463" s="122"/>
      <c r="B463" s="266" t="s">
        <v>48</v>
      </c>
      <c r="C463" s="30" t="s">
        <v>213</v>
      </c>
      <c r="D463" s="29" t="s">
        <v>62</v>
      </c>
      <c r="E463" s="29"/>
      <c r="F463" s="95">
        <f>F464</f>
        <v>1050</v>
      </c>
      <c r="G463" s="95">
        <f>G464</f>
        <v>981.92301</v>
      </c>
    </row>
    <row r="464" spans="1:7" s="78" customFormat="1" ht="30" customHeight="1">
      <c r="A464" s="122"/>
      <c r="B464" s="266" t="s">
        <v>49</v>
      </c>
      <c r="C464" s="30" t="s">
        <v>213</v>
      </c>
      <c r="D464" s="29" t="s">
        <v>50</v>
      </c>
      <c r="E464" s="29"/>
      <c r="F464" s="95">
        <f>F465</f>
        <v>1050</v>
      </c>
      <c r="G464" s="95">
        <f>G465</f>
        <v>981.92301</v>
      </c>
    </row>
    <row r="465" spans="1:7" s="78" customFormat="1" ht="15" customHeight="1">
      <c r="A465" s="122"/>
      <c r="B465" s="268" t="s">
        <v>108</v>
      </c>
      <c r="C465" s="30" t="s">
        <v>213</v>
      </c>
      <c r="D465" s="29" t="s">
        <v>50</v>
      </c>
      <c r="E465" s="29" t="s">
        <v>109</v>
      </c>
      <c r="F465" s="95">
        <f>(500+600)-50</f>
        <v>1050</v>
      </c>
      <c r="G465" s="95">
        <v>981.92301</v>
      </c>
    </row>
    <row r="466" spans="1:7" s="78" customFormat="1" ht="15" customHeight="1" hidden="1">
      <c r="A466" s="122"/>
      <c r="B466" s="266" t="s">
        <v>76</v>
      </c>
      <c r="C466" s="30" t="s">
        <v>213</v>
      </c>
      <c r="D466" s="29" t="s">
        <v>77</v>
      </c>
      <c r="E466" s="29"/>
      <c r="F466" s="95">
        <f>F467</f>
        <v>0</v>
      </c>
      <c r="G466" s="95">
        <f>G467</f>
        <v>0</v>
      </c>
    </row>
    <row r="467" spans="1:7" s="78" customFormat="1" ht="15" customHeight="1" hidden="1">
      <c r="A467" s="122"/>
      <c r="B467" s="268" t="s">
        <v>186</v>
      </c>
      <c r="C467" s="30" t="s">
        <v>213</v>
      </c>
      <c r="D467" s="29" t="s">
        <v>187</v>
      </c>
      <c r="E467" s="29"/>
      <c r="F467" s="95">
        <f>F468</f>
        <v>0</v>
      </c>
      <c r="G467" s="95">
        <f>G468</f>
        <v>0</v>
      </c>
    </row>
    <row r="468" spans="1:7" s="78" customFormat="1" ht="15" customHeight="1" hidden="1">
      <c r="A468" s="122"/>
      <c r="B468" s="268" t="s">
        <v>108</v>
      </c>
      <c r="C468" s="30" t="s">
        <v>213</v>
      </c>
      <c r="D468" s="29" t="s">
        <v>187</v>
      </c>
      <c r="E468" s="29" t="s">
        <v>109</v>
      </c>
      <c r="F468" s="95">
        <v>0</v>
      </c>
      <c r="G468" s="95">
        <v>0</v>
      </c>
    </row>
    <row r="469" spans="1:7" s="78" customFormat="1" ht="30" customHeight="1" hidden="1">
      <c r="A469" s="261"/>
      <c r="B469" s="281" t="s">
        <v>348</v>
      </c>
      <c r="C469" s="143" t="s">
        <v>350</v>
      </c>
      <c r="D469" s="136"/>
      <c r="E469" s="136"/>
      <c r="F469" s="137">
        <f aca="true" t="shared" si="50" ref="F469:G471">F470</f>
        <v>0</v>
      </c>
      <c r="G469" s="137">
        <f t="shared" si="50"/>
        <v>0</v>
      </c>
    </row>
    <row r="470" spans="1:7" s="78" customFormat="1" ht="15" customHeight="1" hidden="1">
      <c r="A470" s="122"/>
      <c r="B470" s="266" t="s">
        <v>76</v>
      </c>
      <c r="C470" s="30" t="s">
        <v>350</v>
      </c>
      <c r="D470" s="29" t="s">
        <v>77</v>
      </c>
      <c r="E470" s="29"/>
      <c r="F470" s="95">
        <f t="shared" si="50"/>
        <v>0</v>
      </c>
      <c r="G470" s="95">
        <f t="shared" si="50"/>
        <v>0</v>
      </c>
    </row>
    <row r="471" spans="1:7" s="78" customFormat="1" ht="15" customHeight="1" hidden="1">
      <c r="A471" s="122"/>
      <c r="B471" s="266" t="s">
        <v>379</v>
      </c>
      <c r="C471" s="30" t="s">
        <v>350</v>
      </c>
      <c r="D471" s="29" t="s">
        <v>378</v>
      </c>
      <c r="E471" s="29"/>
      <c r="F471" s="95">
        <f t="shared" si="50"/>
        <v>0</v>
      </c>
      <c r="G471" s="95">
        <f t="shared" si="50"/>
        <v>0</v>
      </c>
    </row>
    <row r="472" spans="1:7" s="78" customFormat="1" ht="15" customHeight="1" hidden="1">
      <c r="A472" s="122"/>
      <c r="B472" s="268" t="s">
        <v>349</v>
      </c>
      <c r="C472" s="30" t="s">
        <v>350</v>
      </c>
      <c r="D472" s="29" t="s">
        <v>378</v>
      </c>
      <c r="E472" s="29" t="s">
        <v>351</v>
      </c>
      <c r="F472" s="95">
        <v>0</v>
      </c>
      <c r="G472" s="95">
        <v>0</v>
      </c>
    </row>
    <row r="473" spans="1:7" s="78" customFormat="1" ht="15" customHeight="1" hidden="1">
      <c r="A473" s="90"/>
      <c r="B473" s="275" t="s">
        <v>215</v>
      </c>
      <c r="C473" s="91" t="s">
        <v>232</v>
      </c>
      <c r="D473" s="91"/>
      <c r="E473" s="91"/>
      <c r="F473" s="105">
        <f>F474+F477</f>
        <v>0</v>
      </c>
      <c r="G473" s="105">
        <f>G474+G477</f>
        <v>0</v>
      </c>
    </row>
    <row r="474" spans="1:7" s="78" customFormat="1" ht="30" customHeight="1" hidden="1">
      <c r="A474" s="122"/>
      <c r="B474" s="266" t="s">
        <v>48</v>
      </c>
      <c r="C474" s="29" t="s">
        <v>232</v>
      </c>
      <c r="D474" s="29" t="s">
        <v>62</v>
      </c>
      <c r="E474" s="29"/>
      <c r="F474" s="95">
        <f>F475</f>
        <v>0</v>
      </c>
      <c r="G474" s="95">
        <f>G475</f>
        <v>0</v>
      </c>
    </row>
    <row r="475" spans="1:7" s="78" customFormat="1" ht="30" customHeight="1" hidden="1">
      <c r="A475" s="122"/>
      <c r="B475" s="266" t="s">
        <v>49</v>
      </c>
      <c r="C475" s="29" t="s">
        <v>232</v>
      </c>
      <c r="D475" s="29" t="s">
        <v>50</v>
      </c>
      <c r="E475" s="29"/>
      <c r="F475" s="95">
        <f>F476</f>
        <v>0</v>
      </c>
      <c r="G475" s="95">
        <f>G476</f>
        <v>0</v>
      </c>
    </row>
    <row r="476" spans="1:7" s="78" customFormat="1" ht="15" customHeight="1" hidden="1">
      <c r="A476" s="122"/>
      <c r="B476" s="268" t="s">
        <v>97</v>
      </c>
      <c r="C476" s="29" t="s">
        <v>232</v>
      </c>
      <c r="D476" s="29" t="s">
        <v>50</v>
      </c>
      <c r="E476" s="29" t="s">
        <v>216</v>
      </c>
      <c r="F476" s="95">
        <v>0</v>
      </c>
      <c r="G476" s="95">
        <v>0</v>
      </c>
    </row>
    <row r="477" spans="1:7" s="78" customFormat="1" ht="15" customHeight="1" hidden="1">
      <c r="A477" s="122"/>
      <c r="B477" s="268" t="s">
        <v>201</v>
      </c>
      <c r="C477" s="29" t="s">
        <v>232</v>
      </c>
      <c r="D477" s="29" t="s">
        <v>217</v>
      </c>
      <c r="E477" s="29"/>
      <c r="F477" s="95">
        <f>F478</f>
        <v>0</v>
      </c>
      <c r="G477" s="95">
        <f>G478</f>
        <v>0</v>
      </c>
    </row>
    <row r="478" spans="1:7" s="78" customFormat="1" ht="15" customHeight="1" hidden="1">
      <c r="A478" s="122"/>
      <c r="B478" s="266" t="s">
        <v>218</v>
      </c>
      <c r="C478" s="29" t="s">
        <v>232</v>
      </c>
      <c r="D478" s="29" t="s">
        <v>219</v>
      </c>
      <c r="E478" s="29"/>
      <c r="F478" s="95">
        <f>F479</f>
        <v>0</v>
      </c>
      <c r="G478" s="95">
        <f>G479</f>
        <v>0</v>
      </c>
    </row>
    <row r="479" spans="1:7" s="78" customFormat="1" ht="15" customHeight="1" hidden="1">
      <c r="A479" s="122"/>
      <c r="B479" s="268" t="s">
        <v>97</v>
      </c>
      <c r="C479" s="29" t="s">
        <v>232</v>
      </c>
      <c r="D479" s="29" t="s">
        <v>219</v>
      </c>
      <c r="E479" s="29" t="s">
        <v>216</v>
      </c>
      <c r="F479" s="95">
        <v>0</v>
      </c>
      <c r="G479" s="95">
        <v>0</v>
      </c>
    </row>
    <row r="480" spans="1:7" s="78" customFormat="1" ht="30" customHeight="1" hidden="1">
      <c r="A480" s="90"/>
      <c r="B480" s="267" t="s">
        <v>114</v>
      </c>
      <c r="C480" s="117" t="s">
        <v>220</v>
      </c>
      <c r="D480" s="101"/>
      <c r="E480" s="91"/>
      <c r="F480" s="105">
        <f>F481+F485</f>
        <v>0</v>
      </c>
      <c r="G480" s="105">
        <f>G481+G485</f>
        <v>0</v>
      </c>
    </row>
    <row r="481" spans="1:7" s="78" customFormat="1" ht="30" customHeight="1" hidden="1">
      <c r="A481" s="122"/>
      <c r="B481" s="271" t="s">
        <v>48</v>
      </c>
      <c r="C481" s="33" t="s">
        <v>220</v>
      </c>
      <c r="D481" s="30">
        <v>200</v>
      </c>
      <c r="E481" s="29"/>
      <c r="F481" s="95">
        <f>F482</f>
        <v>0</v>
      </c>
      <c r="G481" s="95">
        <f>G482</f>
        <v>0</v>
      </c>
    </row>
    <row r="482" spans="1:7" s="78" customFormat="1" ht="30" customHeight="1" hidden="1">
      <c r="A482" s="122"/>
      <c r="B482" s="266" t="s">
        <v>49</v>
      </c>
      <c r="C482" s="33" t="s">
        <v>220</v>
      </c>
      <c r="D482" s="30">
        <v>240</v>
      </c>
      <c r="E482" s="29"/>
      <c r="F482" s="95">
        <f>F483</f>
        <v>0</v>
      </c>
      <c r="G482" s="95">
        <f>G483</f>
        <v>0</v>
      </c>
    </row>
    <row r="483" spans="1:7" s="78" customFormat="1" ht="15" customHeight="1" hidden="1">
      <c r="A483" s="122"/>
      <c r="B483" s="266" t="s">
        <v>105</v>
      </c>
      <c r="C483" s="33" t="s">
        <v>220</v>
      </c>
      <c r="D483" s="29" t="s">
        <v>50</v>
      </c>
      <c r="E483" s="29" t="s">
        <v>106</v>
      </c>
      <c r="F483" s="95">
        <v>0</v>
      </c>
      <c r="G483" s="95">
        <v>0</v>
      </c>
    </row>
    <row r="484" spans="1:7" s="78" customFormat="1" ht="15" customHeight="1" hidden="1">
      <c r="A484" s="122"/>
      <c r="B484" s="266" t="s">
        <v>76</v>
      </c>
      <c r="C484" s="33" t="s">
        <v>220</v>
      </c>
      <c r="D484" s="29" t="s">
        <v>77</v>
      </c>
      <c r="E484" s="29"/>
      <c r="F484" s="95">
        <f>F485</f>
        <v>0</v>
      </c>
      <c r="G484" s="95">
        <f>G485</f>
        <v>0</v>
      </c>
    </row>
    <row r="485" spans="1:7" s="78" customFormat="1" ht="15" customHeight="1" hidden="1">
      <c r="A485" s="122"/>
      <c r="B485" s="266" t="s">
        <v>186</v>
      </c>
      <c r="C485" s="33" t="s">
        <v>220</v>
      </c>
      <c r="D485" s="29" t="s">
        <v>187</v>
      </c>
      <c r="E485" s="29"/>
      <c r="F485" s="95">
        <f>F486</f>
        <v>0</v>
      </c>
      <c r="G485" s="95">
        <f>G486</f>
        <v>0</v>
      </c>
    </row>
    <row r="486" spans="1:7" s="78" customFormat="1" ht="15" customHeight="1" hidden="1">
      <c r="A486" s="122"/>
      <c r="B486" s="266" t="s">
        <v>105</v>
      </c>
      <c r="C486" s="33" t="s">
        <v>220</v>
      </c>
      <c r="D486" s="29" t="s">
        <v>187</v>
      </c>
      <c r="E486" s="29" t="s">
        <v>106</v>
      </c>
      <c r="F486" s="95">
        <v>0</v>
      </c>
      <c r="G486" s="95">
        <v>0</v>
      </c>
    </row>
    <row r="487" spans="1:7" s="78" customFormat="1" ht="15" customHeight="1">
      <c r="A487" s="120"/>
      <c r="B487" s="275" t="s">
        <v>221</v>
      </c>
      <c r="C487" s="117" t="s">
        <v>222</v>
      </c>
      <c r="D487" s="91"/>
      <c r="E487" s="91"/>
      <c r="F487" s="105">
        <f>F488+F491</f>
        <v>4230</v>
      </c>
      <c r="G487" s="105">
        <f>G488+G491</f>
        <v>3773.24162</v>
      </c>
    </row>
    <row r="488" spans="1:7" s="78" customFormat="1" ht="30" customHeight="1">
      <c r="A488" s="119"/>
      <c r="B488" s="266" t="s">
        <v>48</v>
      </c>
      <c r="C488" s="33" t="s">
        <v>222</v>
      </c>
      <c r="D488" s="29" t="s">
        <v>62</v>
      </c>
      <c r="E488" s="29"/>
      <c r="F488" s="95">
        <f>F489</f>
        <v>4230</v>
      </c>
      <c r="G488" s="95">
        <f>G489</f>
        <v>3773.24162</v>
      </c>
    </row>
    <row r="489" spans="1:7" s="78" customFormat="1" ht="30" customHeight="1">
      <c r="A489" s="119"/>
      <c r="B489" s="266" t="s">
        <v>49</v>
      </c>
      <c r="C489" s="33" t="s">
        <v>222</v>
      </c>
      <c r="D489" s="29" t="s">
        <v>50</v>
      </c>
      <c r="E489" s="29"/>
      <c r="F489" s="95">
        <f>F490</f>
        <v>4230</v>
      </c>
      <c r="G489" s="95">
        <f>G490</f>
        <v>3773.24162</v>
      </c>
    </row>
    <row r="490" spans="1:7" s="78" customFormat="1" ht="15" customHeight="1">
      <c r="A490" s="119"/>
      <c r="B490" s="266" t="s">
        <v>105</v>
      </c>
      <c r="C490" s="33" t="s">
        <v>222</v>
      </c>
      <c r="D490" s="29" t="s">
        <v>50</v>
      </c>
      <c r="E490" s="29" t="s">
        <v>106</v>
      </c>
      <c r="F490" s="95">
        <f>((300+30)+2000)+1900</f>
        <v>4230</v>
      </c>
      <c r="G490" s="95">
        <v>3773.24162</v>
      </c>
    </row>
    <row r="491" spans="1:7" s="78" customFormat="1" ht="15" customHeight="1" hidden="1">
      <c r="A491" s="119"/>
      <c r="B491" s="266" t="s">
        <v>186</v>
      </c>
      <c r="C491" s="33" t="s">
        <v>222</v>
      </c>
      <c r="D491" s="29" t="s">
        <v>187</v>
      </c>
      <c r="E491" s="29"/>
      <c r="F491" s="95">
        <f>F492</f>
        <v>0</v>
      </c>
      <c r="G491" s="95">
        <f>G492</f>
        <v>0</v>
      </c>
    </row>
    <row r="492" spans="1:7" s="78" customFormat="1" ht="15" customHeight="1" hidden="1">
      <c r="A492" s="119"/>
      <c r="B492" s="266" t="s">
        <v>105</v>
      </c>
      <c r="C492" s="33" t="s">
        <v>222</v>
      </c>
      <c r="D492" s="29" t="s">
        <v>187</v>
      </c>
      <c r="E492" s="29" t="s">
        <v>106</v>
      </c>
      <c r="F492" s="95">
        <v>0</v>
      </c>
      <c r="G492" s="95">
        <v>0</v>
      </c>
    </row>
    <row r="493" spans="1:7" s="78" customFormat="1" ht="45" customHeight="1" hidden="1">
      <c r="A493" s="120"/>
      <c r="B493" s="275" t="s">
        <v>223</v>
      </c>
      <c r="C493" s="117" t="s">
        <v>224</v>
      </c>
      <c r="D493" s="91"/>
      <c r="E493" s="91"/>
      <c r="F493" s="105">
        <f aca="true" t="shared" si="51" ref="F493:G495">F494</f>
        <v>0</v>
      </c>
      <c r="G493" s="105">
        <f t="shared" si="51"/>
        <v>0</v>
      </c>
    </row>
    <row r="494" spans="1:7" s="78" customFormat="1" ht="30" customHeight="1" hidden="1">
      <c r="A494" s="119"/>
      <c r="B494" s="266" t="s">
        <v>48</v>
      </c>
      <c r="C494" s="33" t="s">
        <v>224</v>
      </c>
      <c r="D494" s="29" t="s">
        <v>62</v>
      </c>
      <c r="E494" s="29"/>
      <c r="F494" s="95">
        <f t="shared" si="51"/>
        <v>0</v>
      </c>
      <c r="G494" s="95">
        <f t="shared" si="51"/>
        <v>0</v>
      </c>
    </row>
    <row r="495" spans="1:7" s="78" customFormat="1" ht="30" customHeight="1" hidden="1">
      <c r="A495" s="119"/>
      <c r="B495" s="266" t="s">
        <v>49</v>
      </c>
      <c r="C495" s="33" t="s">
        <v>224</v>
      </c>
      <c r="D495" s="29" t="s">
        <v>50</v>
      </c>
      <c r="E495" s="29"/>
      <c r="F495" s="95">
        <f t="shared" si="51"/>
        <v>0</v>
      </c>
      <c r="G495" s="95">
        <f t="shared" si="51"/>
        <v>0</v>
      </c>
    </row>
    <row r="496" spans="1:7" s="78" customFormat="1" ht="15" customHeight="1" hidden="1">
      <c r="A496" s="119"/>
      <c r="B496" s="266" t="s">
        <v>225</v>
      </c>
      <c r="C496" s="33" t="s">
        <v>224</v>
      </c>
      <c r="D496" s="29" t="s">
        <v>50</v>
      </c>
      <c r="E496" s="29" t="s">
        <v>226</v>
      </c>
      <c r="F496" s="95">
        <v>0</v>
      </c>
      <c r="G496" s="95">
        <v>0</v>
      </c>
    </row>
    <row r="497" spans="1:7" s="78" customFormat="1" ht="30" customHeight="1">
      <c r="A497" s="120"/>
      <c r="B497" s="275" t="s">
        <v>227</v>
      </c>
      <c r="C497" s="91" t="s">
        <v>228</v>
      </c>
      <c r="D497" s="101"/>
      <c r="E497" s="101"/>
      <c r="F497" s="105">
        <f>F498+F501</f>
        <v>599.1999999999999</v>
      </c>
      <c r="G497" s="105">
        <f>G498+G501</f>
        <v>599.1999999999999</v>
      </c>
    </row>
    <row r="498" spans="1:7" s="78" customFormat="1" ht="60" customHeight="1">
      <c r="A498" s="119"/>
      <c r="B498" s="266" t="s">
        <v>71</v>
      </c>
      <c r="C498" s="29" t="s">
        <v>228</v>
      </c>
      <c r="D498" s="30">
        <v>100</v>
      </c>
      <c r="E498" s="30"/>
      <c r="F498" s="95">
        <f>F499</f>
        <v>589.641</v>
      </c>
      <c r="G498" s="95">
        <f>G499</f>
        <v>589.641</v>
      </c>
    </row>
    <row r="499" spans="1:7" s="78" customFormat="1" ht="30" customHeight="1">
      <c r="A499" s="119"/>
      <c r="B499" s="266" t="s">
        <v>150</v>
      </c>
      <c r="C499" s="29" t="s">
        <v>228</v>
      </c>
      <c r="D499" s="29" t="s">
        <v>151</v>
      </c>
      <c r="E499" s="30"/>
      <c r="F499" s="95">
        <f>F500</f>
        <v>589.641</v>
      </c>
      <c r="G499" s="95">
        <f>G500</f>
        <v>589.641</v>
      </c>
    </row>
    <row r="500" spans="1:7" s="78" customFormat="1" ht="15" customHeight="1">
      <c r="A500" s="119"/>
      <c r="B500" s="266" t="s">
        <v>229</v>
      </c>
      <c r="C500" s="29" t="s">
        <v>228</v>
      </c>
      <c r="D500" s="29" t="s">
        <v>151</v>
      </c>
      <c r="E500" s="29" t="s">
        <v>230</v>
      </c>
      <c r="F500" s="95">
        <f>432.904+130.737+6+20</f>
        <v>589.641</v>
      </c>
      <c r="G500" s="95">
        <v>589.641</v>
      </c>
    </row>
    <row r="501" spans="1:7" s="78" customFormat="1" ht="30" customHeight="1">
      <c r="A501" s="119"/>
      <c r="B501" s="266" t="s">
        <v>48</v>
      </c>
      <c r="C501" s="29" t="s">
        <v>228</v>
      </c>
      <c r="D501" s="29" t="s">
        <v>62</v>
      </c>
      <c r="E501" s="29"/>
      <c r="F501" s="95">
        <f>F502</f>
        <v>9.559000000000001</v>
      </c>
      <c r="G501" s="95">
        <f>G502</f>
        <v>9.559</v>
      </c>
    </row>
    <row r="502" spans="1:7" s="78" customFormat="1" ht="30" customHeight="1">
      <c r="A502" s="119"/>
      <c r="B502" s="266" t="s">
        <v>49</v>
      </c>
      <c r="C502" s="29" t="s">
        <v>228</v>
      </c>
      <c r="D502" s="29" t="s">
        <v>50</v>
      </c>
      <c r="E502" s="30"/>
      <c r="F502" s="95">
        <f>F503</f>
        <v>9.559000000000001</v>
      </c>
      <c r="G502" s="95">
        <f>G503</f>
        <v>9.559</v>
      </c>
    </row>
    <row r="503" spans="1:7" s="78" customFormat="1" ht="15" customHeight="1">
      <c r="A503" s="119"/>
      <c r="B503" s="266" t="s">
        <v>229</v>
      </c>
      <c r="C503" s="29" t="s">
        <v>228</v>
      </c>
      <c r="D503" s="29" t="s">
        <v>50</v>
      </c>
      <c r="E503" s="29" t="s">
        <v>230</v>
      </c>
      <c r="F503" s="95">
        <f>25.059-15.5</f>
        <v>9.559000000000001</v>
      </c>
      <c r="G503" s="95">
        <v>9.559</v>
      </c>
    </row>
    <row r="504" spans="1:7" s="78" customFormat="1" ht="30" customHeight="1" hidden="1">
      <c r="A504" s="135"/>
      <c r="B504" s="284" t="s">
        <v>462</v>
      </c>
      <c r="C504" s="136" t="s">
        <v>463</v>
      </c>
      <c r="D504" s="136"/>
      <c r="E504" s="136"/>
      <c r="F504" s="137">
        <f aca="true" t="shared" si="52" ref="F504:G506">F505</f>
        <v>0</v>
      </c>
      <c r="G504" s="137">
        <f t="shared" si="52"/>
        <v>0</v>
      </c>
    </row>
    <row r="505" spans="1:7" s="78" customFormat="1" ht="60" customHeight="1" hidden="1">
      <c r="A505" s="119"/>
      <c r="B505" s="266" t="s">
        <v>71</v>
      </c>
      <c r="C505" s="33" t="s">
        <v>463</v>
      </c>
      <c r="D505" s="30">
        <v>100</v>
      </c>
      <c r="E505" s="29"/>
      <c r="F505" s="94">
        <f t="shared" si="52"/>
        <v>0</v>
      </c>
      <c r="G505" s="94">
        <f t="shared" si="52"/>
        <v>0</v>
      </c>
    </row>
    <row r="506" spans="1:7" s="78" customFormat="1" ht="30" customHeight="1" hidden="1">
      <c r="A506" s="119"/>
      <c r="B506" s="266" t="s">
        <v>150</v>
      </c>
      <c r="C506" s="33" t="s">
        <v>463</v>
      </c>
      <c r="D506" s="30">
        <v>120</v>
      </c>
      <c r="E506" s="29"/>
      <c r="F506" s="94">
        <f t="shared" si="52"/>
        <v>0</v>
      </c>
      <c r="G506" s="94">
        <f t="shared" si="52"/>
        <v>0</v>
      </c>
    </row>
    <row r="507" spans="1:7" s="78" customFormat="1" ht="15" customHeight="1" hidden="1">
      <c r="A507" s="119"/>
      <c r="B507" s="266" t="s">
        <v>125</v>
      </c>
      <c r="C507" s="33" t="s">
        <v>463</v>
      </c>
      <c r="D507" s="30">
        <v>120</v>
      </c>
      <c r="E507" s="29" t="s">
        <v>126</v>
      </c>
      <c r="F507" s="94">
        <v>0</v>
      </c>
      <c r="G507" s="94">
        <v>0</v>
      </c>
    </row>
    <row r="508" spans="1:7" s="78" customFormat="1" ht="30" customHeight="1" hidden="1">
      <c r="A508" s="135"/>
      <c r="B508" s="284" t="s">
        <v>298</v>
      </c>
      <c r="C508" s="136" t="s">
        <v>406</v>
      </c>
      <c r="D508" s="136"/>
      <c r="E508" s="136"/>
      <c r="F508" s="137">
        <f>F509</f>
        <v>0</v>
      </c>
      <c r="G508" s="137">
        <f>G509</f>
        <v>0</v>
      </c>
    </row>
    <row r="509" spans="1:7" s="78" customFormat="1" ht="30" customHeight="1" hidden="1">
      <c r="A509" s="119"/>
      <c r="B509" s="266" t="s">
        <v>48</v>
      </c>
      <c r="C509" s="33" t="s">
        <v>406</v>
      </c>
      <c r="D509" s="30">
        <v>200</v>
      </c>
      <c r="E509" s="29"/>
      <c r="F509" s="94">
        <f>F510</f>
        <v>0</v>
      </c>
      <c r="G509" s="94">
        <f>G510</f>
        <v>0</v>
      </c>
    </row>
    <row r="510" spans="1:7" s="78" customFormat="1" ht="30" customHeight="1" hidden="1">
      <c r="A510" s="119"/>
      <c r="B510" s="266" t="s">
        <v>49</v>
      </c>
      <c r="C510" s="33" t="s">
        <v>406</v>
      </c>
      <c r="D510" s="30">
        <v>240</v>
      </c>
      <c r="E510" s="29"/>
      <c r="F510" s="94">
        <f>F511+F512</f>
        <v>0</v>
      </c>
      <c r="G510" s="94">
        <f>G511+G512</f>
        <v>0</v>
      </c>
    </row>
    <row r="511" spans="1:7" s="78" customFormat="1" ht="15" customHeight="1" hidden="1">
      <c r="A511" s="119"/>
      <c r="B511" s="266" t="s">
        <v>105</v>
      </c>
      <c r="C511" s="33" t="s">
        <v>406</v>
      </c>
      <c r="D511" s="30">
        <v>240</v>
      </c>
      <c r="E511" s="29" t="s">
        <v>106</v>
      </c>
      <c r="F511" s="94">
        <f>20+350-20-350</f>
        <v>0</v>
      </c>
      <c r="G511" s="94">
        <v>0</v>
      </c>
    </row>
    <row r="512" spans="1:7" s="78" customFormat="1" ht="15" customHeight="1" hidden="1">
      <c r="A512" s="119"/>
      <c r="B512" s="266" t="s">
        <v>74</v>
      </c>
      <c r="C512" s="33" t="s">
        <v>406</v>
      </c>
      <c r="D512" s="30">
        <v>240</v>
      </c>
      <c r="E512" s="29" t="s">
        <v>75</v>
      </c>
      <c r="F512" s="94">
        <v>0</v>
      </c>
      <c r="G512" s="94">
        <v>0</v>
      </c>
    </row>
    <row r="513" spans="1:7" s="78" customFormat="1" ht="60" customHeight="1" hidden="1">
      <c r="A513" s="135"/>
      <c r="B513" s="284" t="s">
        <v>401</v>
      </c>
      <c r="C513" s="136" t="s">
        <v>400</v>
      </c>
      <c r="D513" s="136"/>
      <c r="E513" s="136"/>
      <c r="F513" s="137">
        <f aca="true" t="shared" si="53" ref="F513:G515">F514</f>
        <v>0</v>
      </c>
      <c r="G513" s="137">
        <f t="shared" si="53"/>
        <v>0</v>
      </c>
    </row>
    <row r="514" spans="1:7" s="78" customFormat="1" ht="60" customHeight="1" hidden="1">
      <c r="A514" s="119"/>
      <c r="B514" s="266" t="s">
        <v>71</v>
      </c>
      <c r="C514" s="33" t="s">
        <v>400</v>
      </c>
      <c r="D514" s="30">
        <v>100</v>
      </c>
      <c r="E514" s="29"/>
      <c r="F514" s="94">
        <f t="shared" si="53"/>
        <v>0</v>
      </c>
      <c r="G514" s="94">
        <f t="shared" si="53"/>
        <v>0</v>
      </c>
    </row>
    <row r="515" spans="1:7" s="78" customFormat="1" ht="30" customHeight="1" hidden="1">
      <c r="A515" s="119"/>
      <c r="B515" s="266" t="s">
        <v>150</v>
      </c>
      <c r="C515" s="33" t="s">
        <v>400</v>
      </c>
      <c r="D515" s="30">
        <v>120</v>
      </c>
      <c r="E515" s="29"/>
      <c r="F515" s="94">
        <f t="shared" si="53"/>
        <v>0</v>
      </c>
      <c r="G515" s="94">
        <f t="shared" si="53"/>
        <v>0</v>
      </c>
    </row>
    <row r="516" spans="1:7" s="78" customFormat="1" ht="15" customHeight="1" hidden="1">
      <c r="A516" s="119"/>
      <c r="B516" s="266" t="s">
        <v>125</v>
      </c>
      <c r="C516" s="33" t="s">
        <v>400</v>
      </c>
      <c r="D516" s="30">
        <v>120</v>
      </c>
      <c r="E516" s="29" t="s">
        <v>126</v>
      </c>
      <c r="F516" s="94">
        <v>0</v>
      </c>
      <c r="G516" s="94">
        <v>0</v>
      </c>
    </row>
    <row r="517" spans="1:7" s="78" customFormat="1" ht="30" customHeight="1" hidden="1">
      <c r="A517" s="142"/>
      <c r="B517" s="335" t="s">
        <v>61</v>
      </c>
      <c r="C517" s="136" t="s">
        <v>407</v>
      </c>
      <c r="D517" s="136"/>
      <c r="E517" s="136"/>
      <c r="F517" s="324">
        <f>F518+F521</f>
        <v>0</v>
      </c>
      <c r="G517" s="324">
        <f>G518+G521</f>
        <v>0</v>
      </c>
    </row>
    <row r="518" spans="1:7" s="78" customFormat="1" ht="30" customHeight="1" hidden="1">
      <c r="A518" s="31"/>
      <c r="B518" s="272" t="s">
        <v>63</v>
      </c>
      <c r="C518" s="29" t="s">
        <v>407</v>
      </c>
      <c r="D518" s="29" t="s">
        <v>64</v>
      </c>
      <c r="E518" s="29"/>
      <c r="F518" s="94">
        <f>F519</f>
        <v>0</v>
      </c>
      <c r="G518" s="94">
        <f>G519</f>
        <v>0</v>
      </c>
    </row>
    <row r="519" spans="1:7" s="78" customFormat="1" ht="30" customHeight="1" hidden="1">
      <c r="A519" s="31"/>
      <c r="B519" s="266" t="s">
        <v>65</v>
      </c>
      <c r="C519" s="29" t="s">
        <v>407</v>
      </c>
      <c r="D519" s="29" t="s">
        <v>66</v>
      </c>
      <c r="E519" s="29"/>
      <c r="F519" s="94">
        <f>F520</f>
        <v>0</v>
      </c>
      <c r="G519" s="94">
        <f>G520</f>
        <v>0</v>
      </c>
    </row>
    <row r="520" spans="1:7" s="78" customFormat="1" ht="15" customHeight="1" hidden="1">
      <c r="A520" s="31"/>
      <c r="B520" s="266" t="s">
        <v>58</v>
      </c>
      <c r="C520" s="29" t="s">
        <v>407</v>
      </c>
      <c r="D520" s="29" t="s">
        <v>66</v>
      </c>
      <c r="E520" s="29" t="s">
        <v>59</v>
      </c>
      <c r="F520" s="94"/>
      <c r="G520" s="94">
        <v>0</v>
      </c>
    </row>
    <row r="521" spans="1:7" s="78" customFormat="1" ht="15" customHeight="1" hidden="1">
      <c r="A521" s="31"/>
      <c r="B521" s="266" t="s">
        <v>76</v>
      </c>
      <c r="C521" s="29" t="s">
        <v>407</v>
      </c>
      <c r="D521" s="29" t="s">
        <v>77</v>
      </c>
      <c r="E521" s="29"/>
      <c r="F521" s="94">
        <f>F522</f>
        <v>0</v>
      </c>
      <c r="G521" s="94">
        <f>G522</f>
        <v>0</v>
      </c>
    </row>
    <row r="522" spans="1:7" s="78" customFormat="1" ht="15" customHeight="1" hidden="1">
      <c r="A522" s="31"/>
      <c r="B522" s="266" t="s">
        <v>186</v>
      </c>
      <c r="C522" s="29" t="s">
        <v>407</v>
      </c>
      <c r="D522" s="29" t="s">
        <v>187</v>
      </c>
      <c r="E522" s="29"/>
      <c r="F522" s="94">
        <f>F523</f>
        <v>0</v>
      </c>
      <c r="G522" s="94">
        <f>G523</f>
        <v>0</v>
      </c>
    </row>
    <row r="523" spans="1:7" s="78" customFormat="1" ht="15" customHeight="1" hidden="1">
      <c r="A523" s="31"/>
      <c r="B523" s="266" t="s">
        <v>58</v>
      </c>
      <c r="C523" s="29" t="s">
        <v>407</v>
      </c>
      <c r="D523" s="29" t="s">
        <v>187</v>
      </c>
      <c r="E523" s="29" t="s">
        <v>59</v>
      </c>
      <c r="F523" s="94">
        <v>0</v>
      </c>
      <c r="G523" s="94">
        <v>0</v>
      </c>
    </row>
    <row r="524" spans="1:7" s="82" customFormat="1" ht="15" customHeight="1">
      <c r="A524" s="384" t="s">
        <v>231</v>
      </c>
      <c r="B524" s="385"/>
      <c r="C524" s="385"/>
      <c r="D524" s="386"/>
      <c r="E524" s="124"/>
      <c r="F524" s="125">
        <f>F18+F349</f>
        <v>198067.52579</v>
      </c>
      <c r="G524" s="125">
        <f>G18+G349</f>
        <v>180361.02596000003</v>
      </c>
    </row>
  </sheetData>
  <sheetProtection/>
  <mergeCells count="21">
    <mergeCell ref="A3:G3"/>
    <mergeCell ref="E15:E16"/>
    <mergeCell ref="A5:G5"/>
    <mergeCell ref="A1:G1"/>
    <mergeCell ref="A2:G2"/>
    <mergeCell ref="B349:E349"/>
    <mergeCell ref="D15:D16"/>
    <mergeCell ref="A15:A16"/>
    <mergeCell ref="F15:F16"/>
    <mergeCell ref="G15:G16"/>
    <mergeCell ref="A14:G14"/>
    <mergeCell ref="C15:C16"/>
    <mergeCell ref="A4:G4"/>
    <mergeCell ref="B15:B16"/>
    <mergeCell ref="A9:G9"/>
    <mergeCell ref="A10:G10"/>
    <mergeCell ref="A524:D524"/>
    <mergeCell ref="A11:G11"/>
    <mergeCell ref="A12:G12"/>
    <mergeCell ref="A13:G13"/>
    <mergeCell ref="B18:E18"/>
  </mergeCells>
  <printOptions/>
  <pageMargins left="0.7874015748031497" right="0.5905511811023623" top="0.7874015748031497" bottom="0.3937007874015748" header="0" footer="0"/>
  <pageSetup horizontalDpi="600" verticalDpi="600" orientation="portrait" paperSize="9" scale="70" r:id="rId3"/>
  <rowBreaks count="7" manualBreakCount="7">
    <brk id="44" max="7" man="1"/>
    <brk id="99" max="6" man="1"/>
    <brk id="138" max="6" man="1"/>
    <brk id="201" max="6" man="1"/>
    <brk id="338" max="6" man="1"/>
    <brk id="524" max="255" man="1"/>
    <brk id="52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5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9.8515625" style="9" customWidth="1"/>
    <col min="11" max="16384" width="9.140625" style="9" customWidth="1"/>
  </cols>
  <sheetData>
    <row r="1" spans="1:9" ht="15" customHeight="1">
      <c r="A1" s="400" t="s">
        <v>624</v>
      </c>
      <c r="B1" s="400"/>
      <c r="C1" s="400"/>
      <c r="D1" s="400"/>
      <c r="E1" s="400"/>
      <c r="F1" s="400"/>
      <c r="G1" s="400"/>
      <c r="H1" s="400"/>
      <c r="I1" s="400"/>
    </row>
    <row r="2" spans="1:9" ht="15" customHeight="1">
      <c r="A2" s="400" t="s">
        <v>31</v>
      </c>
      <c r="B2" s="400"/>
      <c r="C2" s="400"/>
      <c r="D2" s="400"/>
      <c r="E2" s="400"/>
      <c r="F2" s="400"/>
      <c r="G2" s="400"/>
      <c r="H2" s="400"/>
      <c r="I2" s="400"/>
    </row>
    <row r="3" spans="1:9" ht="15" customHeight="1">
      <c r="A3" s="400" t="s">
        <v>32</v>
      </c>
      <c r="B3" s="400"/>
      <c r="C3" s="400"/>
      <c r="D3" s="400"/>
      <c r="E3" s="400"/>
      <c r="F3" s="400"/>
      <c r="G3" s="400"/>
      <c r="H3" s="400"/>
      <c r="I3" s="400"/>
    </row>
    <row r="4" spans="1:9" ht="15" customHeight="1">
      <c r="A4" s="400" t="s">
        <v>33</v>
      </c>
      <c r="B4" s="400"/>
      <c r="C4" s="400"/>
      <c r="D4" s="400"/>
      <c r="E4" s="400"/>
      <c r="F4" s="400"/>
      <c r="G4" s="400"/>
      <c r="H4" s="400"/>
      <c r="I4" s="400"/>
    </row>
    <row r="5" spans="1:9" ht="15" customHeight="1">
      <c r="A5" s="400" t="s">
        <v>646</v>
      </c>
      <c r="B5" s="400"/>
      <c r="C5" s="400"/>
      <c r="D5" s="400"/>
      <c r="E5" s="400"/>
      <c r="F5" s="400"/>
      <c r="G5" s="400"/>
      <c r="H5" s="400"/>
      <c r="I5" s="400"/>
    </row>
    <row r="6" ht="15" customHeight="1"/>
    <row r="7" ht="15" customHeight="1"/>
    <row r="8" ht="15" customHeight="1"/>
    <row r="9" spans="1:9" ht="15" customHeight="1">
      <c r="A9" s="383" t="s">
        <v>630</v>
      </c>
      <c r="B9" s="383"/>
      <c r="C9" s="383"/>
      <c r="D9" s="383"/>
      <c r="E9" s="383"/>
      <c r="F9" s="383"/>
      <c r="G9" s="383"/>
      <c r="H9" s="383"/>
      <c r="I9" s="383"/>
    </row>
    <row r="10" spans="1:9" ht="15" customHeight="1">
      <c r="A10" s="383" t="s">
        <v>636</v>
      </c>
      <c r="B10" s="383"/>
      <c r="C10" s="383"/>
      <c r="D10" s="383"/>
      <c r="E10" s="383"/>
      <c r="F10" s="383"/>
      <c r="G10" s="383"/>
      <c r="H10" s="383"/>
      <c r="I10" s="383"/>
    </row>
    <row r="11" spans="1:9" ht="15" customHeight="1">
      <c r="A11" s="397" t="s">
        <v>33</v>
      </c>
      <c r="B11" s="397"/>
      <c r="C11" s="397"/>
      <c r="D11" s="397"/>
      <c r="E11" s="397"/>
      <c r="F11" s="397"/>
      <c r="G11" s="397"/>
      <c r="H11" s="397"/>
      <c r="I11" s="397"/>
    </row>
    <row r="12" spans="1:9" ht="15" customHeight="1">
      <c r="A12" s="398" t="s">
        <v>637</v>
      </c>
      <c r="B12" s="399"/>
      <c r="C12" s="399"/>
      <c r="D12" s="399"/>
      <c r="E12" s="399"/>
      <c r="F12" s="399"/>
      <c r="G12" s="399"/>
      <c r="H12" s="399"/>
      <c r="I12" s="399"/>
    </row>
    <row r="13" spans="1:9" s="1" customFormat="1" ht="30" customHeight="1">
      <c r="A13" s="391" t="s">
        <v>35</v>
      </c>
      <c r="B13" s="404" t="s">
        <v>41</v>
      </c>
      <c r="C13" s="380" t="s">
        <v>0</v>
      </c>
      <c r="D13" s="380" t="s">
        <v>1</v>
      </c>
      <c r="E13" s="380" t="s">
        <v>2</v>
      </c>
      <c r="F13" s="380" t="s">
        <v>42</v>
      </c>
      <c r="G13" s="380" t="s">
        <v>43</v>
      </c>
      <c r="H13" s="392" t="s">
        <v>628</v>
      </c>
      <c r="I13" s="392" t="s">
        <v>629</v>
      </c>
    </row>
    <row r="14" spans="1:9" s="1" customFormat="1" ht="30" customHeight="1">
      <c r="A14" s="396"/>
      <c r="B14" s="396"/>
      <c r="C14" s="396"/>
      <c r="D14" s="396"/>
      <c r="E14" s="396"/>
      <c r="F14" s="396"/>
      <c r="G14" s="396"/>
      <c r="H14" s="393"/>
      <c r="I14" s="393"/>
    </row>
    <row r="15" spans="1:9" s="1" customFormat="1" ht="15" customHeight="1">
      <c r="A15" s="10" t="s">
        <v>36</v>
      </c>
      <c r="B15" s="11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3">
        <v>8</v>
      </c>
      <c r="I15" s="13">
        <v>9</v>
      </c>
    </row>
    <row r="16" spans="1:9" s="1" customFormat="1" ht="45" customHeight="1">
      <c r="A16" s="14" t="s">
        <v>36</v>
      </c>
      <c r="B16" s="299" t="s">
        <v>39</v>
      </c>
      <c r="C16" s="15" t="s">
        <v>38</v>
      </c>
      <c r="D16" s="16"/>
      <c r="E16" s="16"/>
      <c r="F16" s="16"/>
      <c r="G16" s="16"/>
      <c r="H16" s="53">
        <f>H17+H495+H508</f>
        <v>195363.06279</v>
      </c>
      <c r="I16" s="53">
        <f>I17+I495+I508</f>
        <v>177873.18484000003</v>
      </c>
    </row>
    <row r="17" spans="1:9" ht="45" customHeight="1">
      <c r="A17" s="14" t="s">
        <v>4</v>
      </c>
      <c r="B17" s="299" t="s">
        <v>39</v>
      </c>
      <c r="C17" s="15"/>
      <c r="D17" s="17"/>
      <c r="E17" s="17"/>
      <c r="F17" s="17"/>
      <c r="G17" s="17"/>
      <c r="H17" s="59">
        <f>H18+H99+H109+H141+H202+H424+H435+H448+H479+H487</f>
        <v>172913.74179</v>
      </c>
      <c r="I17" s="59">
        <f>I18+I99+I109+I141+I202+I424+I435+I448+I479+I487</f>
        <v>155741.03320000003</v>
      </c>
    </row>
    <row r="18" spans="1:9" ht="15" customHeight="1">
      <c r="A18" s="18" t="s">
        <v>383</v>
      </c>
      <c r="B18" s="301" t="s">
        <v>5</v>
      </c>
      <c r="C18" s="19"/>
      <c r="D18" s="19" t="s">
        <v>6</v>
      </c>
      <c r="E18" s="20"/>
      <c r="F18" s="20"/>
      <c r="G18" s="20"/>
      <c r="H18" s="54">
        <f>H19+H50+H57+H64</f>
        <v>28947.235999999997</v>
      </c>
      <c r="I18" s="54">
        <f>I19+I50+I57+I64</f>
        <v>25575.52988</v>
      </c>
    </row>
    <row r="19" spans="1:10" ht="45" customHeight="1">
      <c r="A19" s="21"/>
      <c r="B19" s="302" t="s">
        <v>8</v>
      </c>
      <c r="C19" s="23"/>
      <c r="D19" s="22" t="s">
        <v>6</v>
      </c>
      <c r="E19" s="22" t="s">
        <v>152</v>
      </c>
      <c r="F19" s="23" t="s">
        <v>54</v>
      </c>
      <c r="G19" s="23" t="s">
        <v>54</v>
      </c>
      <c r="H19" s="55">
        <f>H20+H26</f>
        <v>25308.803999999996</v>
      </c>
      <c r="I19" s="55">
        <f>I20+I26</f>
        <v>24341.0366</v>
      </c>
      <c r="J19" s="60"/>
    </row>
    <row r="20" spans="1:10" ht="60" customHeight="1">
      <c r="A20" s="186"/>
      <c r="B20" s="304" t="s">
        <v>306</v>
      </c>
      <c r="C20" s="187"/>
      <c r="D20" s="195" t="s">
        <v>6</v>
      </c>
      <c r="E20" s="195" t="s">
        <v>152</v>
      </c>
      <c r="F20" s="188" t="s">
        <v>308</v>
      </c>
      <c r="G20" s="187"/>
      <c r="H20" s="189">
        <f>H21</f>
        <v>230</v>
      </c>
      <c r="I20" s="189">
        <f>I21</f>
        <v>88.26978</v>
      </c>
      <c r="J20" s="60"/>
    </row>
    <row r="21" spans="1:10" ht="15" customHeight="1">
      <c r="A21" s="235"/>
      <c r="B21" s="308" t="s">
        <v>469</v>
      </c>
      <c r="C21" s="139"/>
      <c r="D21" s="140" t="s">
        <v>6</v>
      </c>
      <c r="E21" s="140" t="s">
        <v>152</v>
      </c>
      <c r="F21" s="139" t="s">
        <v>470</v>
      </c>
      <c r="G21" s="139"/>
      <c r="H21" s="232">
        <f>H22</f>
        <v>230</v>
      </c>
      <c r="I21" s="232">
        <f>I22</f>
        <v>88.26978</v>
      </c>
      <c r="J21" s="60"/>
    </row>
    <row r="22" spans="1:10" ht="120" customHeight="1">
      <c r="A22" s="215"/>
      <c r="B22" s="305" t="s">
        <v>619</v>
      </c>
      <c r="C22" s="216"/>
      <c r="D22" s="220" t="s">
        <v>6</v>
      </c>
      <c r="E22" s="220" t="s">
        <v>152</v>
      </c>
      <c r="F22" s="217" t="s">
        <v>471</v>
      </c>
      <c r="G22" s="216"/>
      <c r="H22" s="218">
        <f aca="true" t="shared" si="0" ref="H22:I24">H23</f>
        <v>230</v>
      </c>
      <c r="I22" s="218">
        <f t="shared" si="0"/>
        <v>88.26978</v>
      </c>
      <c r="J22" s="60"/>
    </row>
    <row r="23" spans="1:10" ht="90" customHeight="1">
      <c r="A23" s="243"/>
      <c r="B23" s="286" t="s">
        <v>307</v>
      </c>
      <c r="C23" s="244"/>
      <c r="D23" s="241" t="s">
        <v>6</v>
      </c>
      <c r="E23" s="241" t="s">
        <v>152</v>
      </c>
      <c r="F23" s="241" t="s">
        <v>472</v>
      </c>
      <c r="G23" s="244"/>
      <c r="H23" s="242">
        <f t="shared" si="0"/>
        <v>230</v>
      </c>
      <c r="I23" s="242">
        <f t="shared" si="0"/>
        <v>88.26978</v>
      </c>
      <c r="J23" s="60"/>
    </row>
    <row r="24" spans="1:10" ht="30" customHeight="1">
      <c r="A24" s="144"/>
      <c r="B24" s="271" t="s">
        <v>48</v>
      </c>
      <c r="C24" s="145"/>
      <c r="D24" s="30" t="s">
        <v>6</v>
      </c>
      <c r="E24" s="30" t="s">
        <v>152</v>
      </c>
      <c r="F24" s="146" t="s">
        <v>472</v>
      </c>
      <c r="G24" s="146">
        <v>200</v>
      </c>
      <c r="H24" s="147">
        <f t="shared" si="0"/>
        <v>230</v>
      </c>
      <c r="I24" s="147">
        <f t="shared" si="0"/>
        <v>88.26978</v>
      </c>
      <c r="J24" s="60"/>
    </row>
    <row r="25" spans="1:10" ht="30" customHeight="1">
      <c r="A25" s="144"/>
      <c r="B25" s="266" t="s">
        <v>49</v>
      </c>
      <c r="C25" s="145"/>
      <c r="D25" s="30" t="s">
        <v>6</v>
      </c>
      <c r="E25" s="30" t="s">
        <v>152</v>
      </c>
      <c r="F25" s="146" t="s">
        <v>472</v>
      </c>
      <c r="G25" s="146">
        <v>240</v>
      </c>
      <c r="H25" s="147">
        <v>230</v>
      </c>
      <c r="I25" s="147">
        <v>88.26978</v>
      </c>
      <c r="J25" s="60"/>
    </row>
    <row r="26" spans="1:9" ht="45" customHeight="1">
      <c r="A26" s="182"/>
      <c r="B26" s="303" t="s">
        <v>142</v>
      </c>
      <c r="C26" s="184"/>
      <c r="D26" s="184" t="s">
        <v>6</v>
      </c>
      <c r="E26" s="184" t="s">
        <v>152</v>
      </c>
      <c r="F26" s="183" t="s">
        <v>143</v>
      </c>
      <c r="G26" s="184" t="s">
        <v>54</v>
      </c>
      <c r="H26" s="185">
        <f>H27+H45</f>
        <v>25078.803999999996</v>
      </c>
      <c r="I26" s="185">
        <f>I27+I45</f>
        <v>24252.76682</v>
      </c>
    </row>
    <row r="27" spans="1:9" ht="30" customHeight="1">
      <c r="A27" s="24"/>
      <c r="B27" s="266" t="s">
        <v>144</v>
      </c>
      <c r="C27" s="29"/>
      <c r="D27" s="29" t="s">
        <v>6</v>
      </c>
      <c r="E27" s="29" t="s">
        <v>152</v>
      </c>
      <c r="F27" s="29" t="s">
        <v>145</v>
      </c>
      <c r="G27" s="30"/>
      <c r="H27" s="57">
        <f>H28</f>
        <v>23140.720999999998</v>
      </c>
      <c r="I27" s="57">
        <f>I28</f>
        <v>22321.89717</v>
      </c>
    </row>
    <row r="28" spans="1:9" ht="15" customHeight="1">
      <c r="A28" s="24"/>
      <c r="B28" s="266" t="s">
        <v>146</v>
      </c>
      <c r="C28" s="29"/>
      <c r="D28" s="29" t="s">
        <v>6</v>
      </c>
      <c r="E28" s="29" t="s">
        <v>152</v>
      </c>
      <c r="F28" s="29" t="s">
        <v>147</v>
      </c>
      <c r="G28" s="30"/>
      <c r="H28" s="57">
        <f>H29+H44+H38+H41</f>
        <v>23140.720999999998</v>
      </c>
      <c r="I28" s="57">
        <f>I29+I44+I38+I41</f>
        <v>22321.89717</v>
      </c>
    </row>
    <row r="29" spans="1:9" ht="15" customHeight="1">
      <c r="A29" s="238"/>
      <c r="B29" s="286" t="s">
        <v>148</v>
      </c>
      <c r="C29" s="241"/>
      <c r="D29" s="241" t="s">
        <v>6</v>
      </c>
      <c r="E29" s="241" t="s">
        <v>152</v>
      </c>
      <c r="F29" s="240" t="s">
        <v>149</v>
      </c>
      <c r="G29" s="241" t="s">
        <v>54</v>
      </c>
      <c r="H29" s="242">
        <f>H31+H33+H35</f>
        <v>22740.439</v>
      </c>
      <c r="I29" s="242">
        <f>I31+I33+I35</f>
        <v>21921.61517</v>
      </c>
    </row>
    <row r="30" spans="1:9" ht="60" customHeight="1">
      <c r="A30" s="27"/>
      <c r="B30" s="266" t="s">
        <v>71</v>
      </c>
      <c r="C30" s="30"/>
      <c r="D30" s="29" t="s">
        <v>6</v>
      </c>
      <c r="E30" s="30" t="s">
        <v>152</v>
      </c>
      <c r="F30" s="29" t="s">
        <v>149</v>
      </c>
      <c r="G30" s="30">
        <v>100</v>
      </c>
      <c r="H30" s="57">
        <f>H31</f>
        <v>18958.439</v>
      </c>
      <c r="I30" s="57">
        <f>I31</f>
        <v>18835.76036</v>
      </c>
    </row>
    <row r="31" spans="1:9" ht="30" customHeight="1">
      <c r="A31" s="27"/>
      <c r="B31" s="266" t="s">
        <v>150</v>
      </c>
      <c r="C31" s="30"/>
      <c r="D31" s="30" t="s">
        <v>6</v>
      </c>
      <c r="E31" s="30" t="s">
        <v>152</v>
      </c>
      <c r="F31" s="29" t="s">
        <v>149</v>
      </c>
      <c r="G31" s="30">
        <v>120</v>
      </c>
      <c r="H31" s="58">
        <f>(14951.95+4515.489)-(391+118)</f>
        <v>18958.439</v>
      </c>
      <c r="I31" s="58">
        <v>18835.76036</v>
      </c>
    </row>
    <row r="32" spans="1:9" ht="30" customHeight="1">
      <c r="A32" s="27"/>
      <c r="B32" s="266" t="s">
        <v>48</v>
      </c>
      <c r="C32" s="30"/>
      <c r="D32" s="29" t="s">
        <v>6</v>
      </c>
      <c r="E32" s="30" t="s">
        <v>152</v>
      </c>
      <c r="F32" s="29" t="s">
        <v>149</v>
      </c>
      <c r="G32" s="30">
        <v>200</v>
      </c>
      <c r="H32" s="58">
        <f aca="true" t="shared" si="1" ref="H32:I37">H33</f>
        <v>3762</v>
      </c>
      <c r="I32" s="58">
        <f t="shared" si="1"/>
        <v>3085.73089</v>
      </c>
    </row>
    <row r="33" spans="1:9" ht="30" customHeight="1">
      <c r="A33" s="27"/>
      <c r="B33" s="266" t="s">
        <v>49</v>
      </c>
      <c r="C33" s="29"/>
      <c r="D33" s="29" t="s">
        <v>6</v>
      </c>
      <c r="E33" s="30" t="s">
        <v>152</v>
      </c>
      <c r="F33" s="29" t="s">
        <v>149</v>
      </c>
      <c r="G33" s="29" t="s">
        <v>50</v>
      </c>
      <c r="H33" s="58">
        <f>(30+200+40+430+75+400+20+300+5+8+5+30)+(300+250+100+75+160+40+100+2+200+50+100+20+25+1+2)+(100+15+160+35+50+25+150+72+50+25+10+2+100)</f>
        <v>3762</v>
      </c>
      <c r="I33" s="58">
        <v>3085.73089</v>
      </c>
    </row>
    <row r="34" spans="1:9" ht="15" customHeight="1">
      <c r="A34" s="27"/>
      <c r="B34" s="266" t="s">
        <v>76</v>
      </c>
      <c r="C34" s="29"/>
      <c r="D34" s="29" t="s">
        <v>6</v>
      </c>
      <c r="E34" s="30" t="s">
        <v>152</v>
      </c>
      <c r="F34" s="29" t="s">
        <v>149</v>
      </c>
      <c r="G34" s="29" t="s">
        <v>77</v>
      </c>
      <c r="H34" s="58">
        <f t="shared" si="1"/>
        <v>20</v>
      </c>
      <c r="I34" s="58">
        <f t="shared" si="1"/>
        <v>0.12392</v>
      </c>
    </row>
    <row r="35" spans="1:9" ht="15" customHeight="1">
      <c r="A35" s="27"/>
      <c r="B35" s="266" t="s">
        <v>78</v>
      </c>
      <c r="C35" s="29"/>
      <c r="D35" s="29" t="s">
        <v>6</v>
      </c>
      <c r="E35" s="30" t="s">
        <v>152</v>
      </c>
      <c r="F35" s="29" t="s">
        <v>149</v>
      </c>
      <c r="G35" s="29" t="s">
        <v>79</v>
      </c>
      <c r="H35" s="58">
        <f>3+5+2+10</f>
        <v>20</v>
      </c>
      <c r="I35" s="58">
        <v>0.12392</v>
      </c>
    </row>
    <row r="36" spans="1:9" ht="45" customHeight="1">
      <c r="A36" s="238"/>
      <c r="B36" s="290" t="s">
        <v>155</v>
      </c>
      <c r="C36" s="240"/>
      <c r="D36" s="240" t="s">
        <v>6</v>
      </c>
      <c r="E36" s="241" t="s">
        <v>152</v>
      </c>
      <c r="F36" s="240" t="s">
        <v>156</v>
      </c>
      <c r="G36" s="240"/>
      <c r="H36" s="246">
        <f>H38</f>
        <v>323.2</v>
      </c>
      <c r="I36" s="246">
        <f>I38</f>
        <v>323.2</v>
      </c>
    </row>
    <row r="37" spans="1:9" ht="15" customHeight="1">
      <c r="A37" s="27"/>
      <c r="B37" s="271" t="s">
        <v>157</v>
      </c>
      <c r="C37" s="29"/>
      <c r="D37" s="29" t="s">
        <v>6</v>
      </c>
      <c r="E37" s="30" t="s">
        <v>152</v>
      </c>
      <c r="F37" s="29" t="s">
        <v>156</v>
      </c>
      <c r="G37" s="29" t="s">
        <v>158</v>
      </c>
      <c r="H37" s="58">
        <f t="shared" si="1"/>
        <v>323.2</v>
      </c>
      <c r="I37" s="58">
        <f t="shared" si="1"/>
        <v>323.2</v>
      </c>
    </row>
    <row r="38" spans="1:9" ht="15" customHeight="1">
      <c r="A38" s="27"/>
      <c r="B38" s="306" t="s">
        <v>159</v>
      </c>
      <c r="C38" s="29"/>
      <c r="D38" s="29" t="s">
        <v>6</v>
      </c>
      <c r="E38" s="30" t="s">
        <v>152</v>
      </c>
      <c r="F38" s="29" t="s">
        <v>156</v>
      </c>
      <c r="G38" s="29" t="s">
        <v>160</v>
      </c>
      <c r="H38" s="58">
        <v>323.2</v>
      </c>
      <c r="I38" s="58">
        <v>323.2</v>
      </c>
    </row>
    <row r="39" spans="1:9" ht="75" customHeight="1" hidden="1">
      <c r="A39" s="238"/>
      <c r="B39" s="290" t="s">
        <v>161</v>
      </c>
      <c r="C39" s="240"/>
      <c r="D39" s="240" t="s">
        <v>6</v>
      </c>
      <c r="E39" s="241" t="s">
        <v>152</v>
      </c>
      <c r="F39" s="240" t="s">
        <v>162</v>
      </c>
      <c r="G39" s="240"/>
      <c r="H39" s="246">
        <f>H41</f>
        <v>0</v>
      </c>
      <c r="I39" s="246">
        <f>I41</f>
        <v>0</v>
      </c>
    </row>
    <row r="40" spans="1:9" ht="15" customHeight="1" hidden="1">
      <c r="A40" s="27"/>
      <c r="B40" s="271" t="s">
        <v>157</v>
      </c>
      <c r="C40" s="29"/>
      <c r="D40" s="29" t="s">
        <v>6</v>
      </c>
      <c r="E40" s="30" t="s">
        <v>152</v>
      </c>
      <c r="F40" s="29" t="s">
        <v>162</v>
      </c>
      <c r="G40" s="29" t="s">
        <v>158</v>
      </c>
      <c r="H40" s="58">
        <f aca="true" t="shared" si="2" ref="H40:I46">H41</f>
        <v>0</v>
      </c>
      <c r="I40" s="58">
        <f t="shared" si="2"/>
        <v>0</v>
      </c>
    </row>
    <row r="41" spans="1:9" ht="15" customHeight="1" hidden="1">
      <c r="A41" s="27"/>
      <c r="B41" s="306" t="s">
        <v>159</v>
      </c>
      <c r="C41" s="29"/>
      <c r="D41" s="29" t="s">
        <v>6</v>
      </c>
      <c r="E41" s="30" t="s">
        <v>152</v>
      </c>
      <c r="F41" s="29" t="s">
        <v>162</v>
      </c>
      <c r="G41" s="29" t="s">
        <v>160</v>
      </c>
      <c r="H41" s="58">
        <f>213+4.4-217.4</f>
        <v>0</v>
      </c>
      <c r="I41" s="58">
        <f>213+4.4-217.4</f>
        <v>0</v>
      </c>
    </row>
    <row r="42" spans="1:9" ht="45" customHeight="1">
      <c r="A42" s="238"/>
      <c r="B42" s="290" t="s">
        <v>163</v>
      </c>
      <c r="C42" s="240"/>
      <c r="D42" s="240" t="s">
        <v>6</v>
      </c>
      <c r="E42" s="241" t="s">
        <v>152</v>
      </c>
      <c r="F42" s="240" t="s">
        <v>164</v>
      </c>
      <c r="G42" s="240"/>
      <c r="H42" s="246">
        <f>H44</f>
        <v>77.082</v>
      </c>
      <c r="I42" s="246">
        <f>I44</f>
        <v>77.082</v>
      </c>
    </row>
    <row r="43" spans="1:9" ht="15" customHeight="1">
      <c r="A43" s="27"/>
      <c r="B43" s="271" t="s">
        <v>157</v>
      </c>
      <c r="C43" s="29"/>
      <c r="D43" s="29" t="s">
        <v>6</v>
      </c>
      <c r="E43" s="30" t="s">
        <v>152</v>
      </c>
      <c r="F43" s="29" t="s">
        <v>164</v>
      </c>
      <c r="G43" s="29" t="s">
        <v>158</v>
      </c>
      <c r="H43" s="58">
        <f t="shared" si="2"/>
        <v>77.082</v>
      </c>
      <c r="I43" s="58">
        <f t="shared" si="2"/>
        <v>77.082</v>
      </c>
    </row>
    <row r="44" spans="1:9" ht="15" customHeight="1">
      <c r="A44" s="27"/>
      <c r="B44" s="306" t="s">
        <v>159</v>
      </c>
      <c r="C44" s="29"/>
      <c r="D44" s="29" t="s">
        <v>6</v>
      </c>
      <c r="E44" s="30" t="s">
        <v>152</v>
      </c>
      <c r="F44" s="29" t="s">
        <v>164</v>
      </c>
      <c r="G44" s="29" t="s">
        <v>160</v>
      </c>
      <c r="H44" s="58">
        <v>77.082</v>
      </c>
      <c r="I44" s="58">
        <v>77.082</v>
      </c>
    </row>
    <row r="45" spans="1:9" ht="45" customHeight="1">
      <c r="A45" s="27"/>
      <c r="B45" s="266" t="s">
        <v>175</v>
      </c>
      <c r="C45" s="30"/>
      <c r="D45" s="30" t="s">
        <v>6</v>
      </c>
      <c r="E45" s="30" t="s">
        <v>152</v>
      </c>
      <c r="F45" s="29" t="s">
        <v>176</v>
      </c>
      <c r="G45" s="29"/>
      <c r="H45" s="57">
        <f t="shared" si="2"/>
        <v>1938.083</v>
      </c>
      <c r="I45" s="57">
        <f t="shared" si="2"/>
        <v>1930.86965</v>
      </c>
    </row>
    <row r="46" spans="1:9" ht="15" customHeight="1">
      <c r="A46" s="27"/>
      <c r="B46" s="266" t="s">
        <v>146</v>
      </c>
      <c r="C46" s="29"/>
      <c r="D46" s="29" t="s">
        <v>6</v>
      </c>
      <c r="E46" s="29" t="s">
        <v>152</v>
      </c>
      <c r="F46" s="29" t="s">
        <v>177</v>
      </c>
      <c r="G46" s="29"/>
      <c r="H46" s="57">
        <f t="shared" si="2"/>
        <v>1938.083</v>
      </c>
      <c r="I46" s="57">
        <f t="shared" si="2"/>
        <v>1930.86965</v>
      </c>
    </row>
    <row r="47" spans="1:9" ht="15" customHeight="1">
      <c r="A47" s="238"/>
      <c r="B47" s="286" t="s">
        <v>178</v>
      </c>
      <c r="C47" s="240"/>
      <c r="D47" s="241" t="s">
        <v>6</v>
      </c>
      <c r="E47" s="241" t="s">
        <v>152</v>
      </c>
      <c r="F47" s="240" t="s">
        <v>179</v>
      </c>
      <c r="G47" s="240"/>
      <c r="H47" s="242">
        <f>H49</f>
        <v>1938.083</v>
      </c>
      <c r="I47" s="242">
        <f>I49</f>
        <v>1930.86965</v>
      </c>
    </row>
    <row r="48" spans="1:9" ht="60" customHeight="1">
      <c r="A48" s="27"/>
      <c r="B48" s="266" t="s">
        <v>71</v>
      </c>
      <c r="C48" s="29"/>
      <c r="D48" s="30" t="s">
        <v>6</v>
      </c>
      <c r="E48" s="30" t="s">
        <v>152</v>
      </c>
      <c r="F48" s="29" t="s">
        <v>179</v>
      </c>
      <c r="G48" s="29" t="s">
        <v>72</v>
      </c>
      <c r="H48" s="57">
        <f aca="true" t="shared" si="3" ref="H48:I53">H49</f>
        <v>1938.083</v>
      </c>
      <c r="I48" s="57">
        <f t="shared" si="3"/>
        <v>1930.86965</v>
      </c>
    </row>
    <row r="49" spans="1:9" ht="30" customHeight="1">
      <c r="A49" s="27"/>
      <c r="B49" s="266" t="s">
        <v>150</v>
      </c>
      <c r="C49" s="30"/>
      <c r="D49" s="30" t="s">
        <v>6</v>
      </c>
      <c r="E49" s="30" t="s">
        <v>152</v>
      </c>
      <c r="F49" s="29" t="s">
        <v>179</v>
      </c>
      <c r="G49" s="29" t="s">
        <v>151</v>
      </c>
      <c r="H49" s="58">
        <f>(1097.606+331.477)+(391+118)</f>
        <v>1938.083</v>
      </c>
      <c r="I49" s="58">
        <v>1930.86965</v>
      </c>
    </row>
    <row r="50" spans="1:9" ht="45" customHeight="1">
      <c r="A50" s="21"/>
      <c r="B50" s="302" t="s">
        <v>167</v>
      </c>
      <c r="C50" s="23"/>
      <c r="D50" s="23" t="s">
        <v>6</v>
      </c>
      <c r="E50" s="22" t="s">
        <v>168</v>
      </c>
      <c r="F50" s="23" t="s">
        <v>54</v>
      </c>
      <c r="G50" s="23" t="s">
        <v>54</v>
      </c>
      <c r="H50" s="55">
        <f t="shared" si="3"/>
        <v>300.358</v>
      </c>
      <c r="I50" s="55">
        <f t="shared" si="3"/>
        <v>300.358</v>
      </c>
    </row>
    <row r="51" spans="1:9" ht="45" customHeight="1">
      <c r="A51" s="191"/>
      <c r="B51" s="303" t="s">
        <v>142</v>
      </c>
      <c r="C51" s="184"/>
      <c r="D51" s="184" t="s">
        <v>6</v>
      </c>
      <c r="E51" s="183" t="s">
        <v>168</v>
      </c>
      <c r="F51" s="183" t="s">
        <v>143</v>
      </c>
      <c r="G51" s="184" t="s">
        <v>54</v>
      </c>
      <c r="H51" s="185">
        <f t="shared" si="3"/>
        <v>300.358</v>
      </c>
      <c r="I51" s="185">
        <f t="shared" si="3"/>
        <v>300.358</v>
      </c>
    </row>
    <row r="52" spans="1:9" ht="30" customHeight="1">
      <c r="A52" s="27"/>
      <c r="B52" s="266" t="s">
        <v>144</v>
      </c>
      <c r="C52" s="29"/>
      <c r="D52" s="29" t="s">
        <v>6</v>
      </c>
      <c r="E52" s="29" t="s">
        <v>168</v>
      </c>
      <c r="F52" s="29" t="s">
        <v>145</v>
      </c>
      <c r="G52" s="26"/>
      <c r="H52" s="56">
        <f t="shared" si="3"/>
        <v>300.358</v>
      </c>
      <c r="I52" s="56">
        <f t="shared" si="3"/>
        <v>300.358</v>
      </c>
    </row>
    <row r="53" spans="1:9" ht="15" customHeight="1">
      <c r="A53" s="27"/>
      <c r="B53" s="266" t="s">
        <v>146</v>
      </c>
      <c r="C53" s="29"/>
      <c r="D53" s="29" t="s">
        <v>6</v>
      </c>
      <c r="E53" s="29" t="s">
        <v>168</v>
      </c>
      <c r="F53" s="29" t="s">
        <v>147</v>
      </c>
      <c r="G53" s="26"/>
      <c r="H53" s="56">
        <f t="shared" si="3"/>
        <v>300.358</v>
      </c>
      <c r="I53" s="56">
        <f t="shared" si="3"/>
        <v>300.358</v>
      </c>
    </row>
    <row r="54" spans="1:9" ht="45" customHeight="1">
      <c r="A54" s="238"/>
      <c r="B54" s="290" t="s">
        <v>165</v>
      </c>
      <c r="C54" s="241"/>
      <c r="D54" s="241" t="s">
        <v>6</v>
      </c>
      <c r="E54" s="240" t="s">
        <v>168</v>
      </c>
      <c r="F54" s="240" t="s">
        <v>166</v>
      </c>
      <c r="G54" s="247" t="s">
        <v>34</v>
      </c>
      <c r="H54" s="242">
        <f>H56</f>
        <v>300.358</v>
      </c>
      <c r="I54" s="242">
        <f>I56</f>
        <v>300.358</v>
      </c>
    </row>
    <row r="55" spans="1:9" ht="15" customHeight="1">
      <c r="A55" s="27"/>
      <c r="B55" s="306" t="s">
        <v>157</v>
      </c>
      <c r="C55" s="30"/>
      <c r="D55" s="30" t="s">
        <v>6</v>
      </c>
      <c r="E55" s="29" t="s">
        <v>168</v>
      </c>
      <c r="F55" s="29" t="s">
        <v>166</v>
      </c>
      <c r="G55" s="32">
        <v>500</v>
      </c>
      <c r="H55" s="57">
        <f aca="true" t="shared" si="4" ref="H55:I60">H56</f>
        <v>300.358</v>
      </c>
      <c r="I55" s="57">
        <f t="shared" si="4"/>
        <v>300.358</v>
      </c>
    </row>
    <row r="56" spans="1:9" ht="15" customHeight="1">
      <c r="A56" s="27"/>
      <c r="B56" s="306" t="s">
        <v>159</v>
      </c>
      <c r="C56" s="30"/>
      <c r="D56" s="30" t="s">
        <v>6</v>
      </c>
      <c r="E56" s="29" t="s">
        <v>168</v>
      </c>
      <c r="F56" s="29" t="s">
        <v>166</v>
      </c>
      <c r="G56" s="33" t="s">
        <v>160</v>
      </c>
      <c r="H56" s="58">
        <v>300.358</v>
      </c>
      <c r="I56" s="58">
        <v>300.358</v>
      </c>
    </row>
    <row r="57" spans="1:9" ht="15" customHeight="1">
      <c r="A57" s="34"/>
      <c r="B57" s="302" t="s">
        <v>209</v>
      </c>
      <c r="C57" s="23"/>
      <c r="D57" s="23" t="s">
        <v>6</v>
      </c>
      <c r="E57" s="22" t="s">
        <v>210</v>
      </c>
      <c r="F57" s="22"/>
      <c r="G57" s="23"/>
      <c r="H57" s="55">
        <f t="shared" si="4"/>
        <v>100</v>
      </c>
      <c r="I57" s="55">
        <f t="shared" si="4"/>
        <v>0</v>
      </c>
    </row>
    <row r="58" spans="1:9" ht="45" customHeight="1">
      <c r="A58" s="182"/>
      <c r="B58" s="307" t="s">
        <v>347</v>
      </c>
      <c r="C58" s="192"/>
      <c r="D58" s="192" t="s">
        <v>6</v>
      </c>
      <c r="E58" s="192" t="s">
        <v>210</v>
      </c>
      <c r="F58" s="192" t="s">
        <v>194</v>
      </c>
      <c r="G58" s="183"/>
      <c r="H58" s="185">
        <f t="shared" si="4"/>
        <v>100</v>
      </c>
      <c r="I58" s="185">
        <f t="shared" si="4"/>
        <v>0</v>
      </c>
    </row>
    <row r="59" spans="1:9" ht="15" customHeight="1">
      <c r="A59" s="24"/>
      <c r="B59" s="266" t="s">
        <v>146</v>
      </c>
      <c r="C59" s="35"/>
      <c r="D59" s="29" t="s">
        <v>6</v>
      </c>
      <c r="E59" s="29" t="s">
        <v>210</v>
      </c>
      <c r="F59" s="29" t="s">
        <v>195</v>
      </c>
      <c r="G59" s="25"/>
      <c r="H59" s="57">
        <f t="shared" si="4"/>
        <v>100</v>
      </c>
      <c r="I59" s="57">
        <f t="shared" si="4"/>
        <v>0</v>
      </c>
    </row>
    <row r="60" spans="1:9" ht="15" customHeight="1">
      <c r="A60" s="24"/>
      <c r="B60" s="266" t="s">
        <v>146</v>
      </c>
      <c r="C60" s="35"/>
      <c r="D60" s="29" t="s">
        <v>6</v>
      </c>
      <c r="E60" s="29" t="s">
        <v>210</v>
      </c>
      <c r="F60" s="29" t="s">
        <v>196</v>
      </c>
      <c r="G60" s="25"/>
      <c r="H60" s="57">
        <f t="shared" si="4"/>
        <v>100</v>
      </c>
      <c r="I60" s="57">
        <f t="shared" si="4"/>
        <v>0</v>
      </c>
    </row>
    <row r="61" spans="1:9" ht="45" customHeight="1">
      <c r="A61" s="238"/>
      <c r="B61" s="286" t="s">
        <v>205</v>
      </c>
      <c r="C61" s="240"/>
      <c r="D61" s="240" t="s">
        <v>6</v>
      </c>
      <c r="E61" s="240" t="s">
        <v>210</v>
      </c>
      <c r="F61" s="240" t="s">
        <v>206</v>
      </c>
      <c r="G61" s="240"/>
      <c r="H61" s="246">
        <f>H63</f>
        <v>100</v>
      </c>
      <c r="I61" s="246">
        <f>I63</f>
        <v>0</v>
      </c>
    </row>
    <row r="62" spans="1:9" ht="15" customHeight="1">
      <c r="A62" s="27"/>
      <c r="B62" s="266" t="s">
        <v>76</v>
      </c>
      <c r="C62" s="29"/>
      <c r="D62" s="29" t="s">
        <v>6</v>
      </c>
      <c r="E62" s="29" t="s">
        <v>210</v>
      </c>
      <c r="F62" s="29" t="s">
        <v>206</v>
      </c>
      <c r="G62" s="29" t="s">
        <v>77</v>
      </c>
      <c r="H62" s="58">
        <f>H63</f>
        <v>100</v>
      </c>
      <c r="I62" s="58">
        <f>I63</f>
        <v>0</v>
      </c>
    </row>
    <row r="63" spans="1:9" ht="15" customHeight="1">
      <c r="A63" s="27"/>
      <c r="B63" s="266" t="s">
        <v>207</v>
      </c>
      <c r="C63" s="29"/>
      <c r="D63" s="29" t="s">
        <v>6</v>
      </c>
      <c r="E63" s="29" t="s">
        <v>210</v>
      </c>
      <c r="F63" s="29" t="s">
        <v>206</v>
      </c>
      <c r="G63" s="29" t="s">
        <v>208</v>
      </c>
      <c r="H63" s="58">
        <v>100</v>
      </c>
      <c r="I63" s="58">
        <v>0</v>
      </c>
    </row>
    <row r="64" spans="1:9" ht="15" customHeight="1">
      <c r="A64" s="34"/>
      <c r="B64" s="302" t="s">
        <v>125</v>
      </c>
      <c r="C64" s="23"/>
      <c r="D64" s="23" t="s">
        <v>6</v>
      </c>
      <c r="E64" s="36" t="s">
        <v>126</v>
      </c>
      <c r="F64" s="22"/>
      <c r="G64" s="23"/>
      <c r="H64" s="55">
        <f>H65+H75+H81+H90</f>
        <v>3238.0739999999996</v>
      </c>
      <c r="I64" s="55">
        <f>I65+I75+I81+I90</f>
        <v>934.13528</v>
      </c>
    </row>
    <row r="65" spans="1:9" ht="60" customHeight="1">
      <c r="A65" s="197"/>
      <c r="B65" s="304" t="s">
        <v>341</v>
      </c>
      <c r="C65" s="188"/>
      <c r="D65" s="194" t="s">
        <v>6</v>
      </c>
      <c r="E65" s="195" t="s">
        <v>126</v>
      </c>
      <c r="F65" s="195" t="s">
        <v>53</v>
      </c>
      <c r="G65" s="188"/>
      <c r="H65" s="189">
        <f>H66</f>
        <v>370</v>
      </c>
      <c r="I65" s="189">
        <f>I66</f>
        <v>122.98368</v>
      </c>
    </row>
    <row r="66" spans="1:9" ht="15" customHeight="1">
      <c r="A66" s="229"/>
      <c r="B66" s="308" t="s">
        <v>469</v>
      </c>
      <c r="C66" s="260"/>
      <c r="D66" s="140" t="s">
        <v>6</v>
      </c>
      <c r="E66" s="140" t="s">
        <v>126</v>
      </c>
      <c r="F66" s="140" t="s">
        <v>573</v>
      </c>
      <c r="G66" s="139"/>
      <c r="H66" s="232">
        <f>H67+H71</f>
        <v>370</v>
      </c>
      <c r="I66" s="232">
        <f>I67+I71</f>
        <v>122.98368</v>
      </c>
    </row>
    <row r="67" spans="1:9" ht="30" customHeight="1">
      <c r="A67" s="219"/>
      <c r="B67" s="305" t="s">
        <v>581</v>
      </c>
      <c r="C67" s="216"/>
      <c r="D67" s="220" t="s">
        <v>6</v>
      </c>
      <c r="E67" s="220" t="s">
        <v>126</v>
      </c>
      <c r="F67" s="220" t="s">
        <v>582</v>
      </c>
      <c r="G67" s="217"/>
      <c r="H67" s="218">
        <f aca="true" t="shared" si="5" ref="H67:I69">H68</f>
        <v>20</v>
      </c>
      <c r="I67" s="218">
        <f t="shared" si="5"/>
        <v>9.17292</v>
      </c>
    </row>
    <row r="68" spans="1:9" ht="15" customHeight="1">
      <c r="A68" s="248"/>
      <c r="B68" s="286" t="s">
        <v>129</v>
      </c>
      <c r="C68" s="244"/>
      <c r="D68" s="240" t="s">
        <v>6</v>
      </c>
      <c r="E68" s="240" t="s">
        <v>126</v>
      </c>
      <c r="F68" s="240" t="s">
        <v>583</v>
      </c>
      <c r="G68" s="241"/>
      <c r="H68" s="242">
        <f t="shared" si="5"/>
        <v>20</v>
      </c>
      <c r="I68" s="242">
        <f t="shared" si="5"/>
        <v>9.17292</v>
      </c>
    </row>
    <row r="69" spans="1:9" ht="30" customHeight="1">
      <c r="A69" s="148"/>
      <c r="B69" s="271" t="s">
        <v>48</v>
      </c>
      <c r="C69" s="145"/>
      <c r="D69" s="29" t="s">
        <v>6</v>
      </c>
      <c r="E69" s="29" t="s">
        <v>126</v>
      </c>
      <c r="F69" s="126" t="s">
        <v>583</v>
      </c>
      <c r="G69" s="146">
        <v>200</v>
      </c>
      <c r="H69" s="147">
        <f t="shared" si="5"/>
        <v>20</v>
      </c>
      <c r="I69" s="147">
        <f t="shared" si="5"/>
        <v>9.17292</v>
      </c>
    </row>
    <row r="70" spans="1:9" ht="30" customHeight="1">
      <c r="A70" s="148"/>
      <c r="B70" s="266" t="s">
        <v>49</v>
      </c>
      <c r="C70" s="145"/>
      <c r="D70" s="29" t="s">
        <v>6</v>
      </c>
      <c r="E70" s="29" t="s">
        <v>126</v>
      </c>
      <c r="F70" s="126" t="s">
        <v>583</v>
      </c>
      <c r="G70" s="146">
        <v>240</v>
      </c>
      <c r="H70" s="147">
        <v>20</v>
      </c>
      <c r="I70" s="147">
        <v>9.17292</v>
      </c>
    </row>
    <row r="71" spans="1:9" ht="30" customHeight="1">
      <c r="A71" s="219"/>
      <c r="B71" s="305" t="s">
        <v>584</v>
      </c>
      <c r="C71" s="216"/>
      <c r="D71" s="220" t="s">
        <v>6</v>
      </c>
      <c r="E71" s="220" t="s">
        <v>126</v>
      </c>
      <c r="F71" s="220" t="s">
        <v>585</v>
      </c>
      <c r="G71" s="217"/>
      <c r="H71" s="218">
        <f aca="true" t="shared" si="6" ref="H71:I73">H72</f>
        <v>350</v>
      </c>
      <c r="I71" s="218">
        <f t="shared" si="6"/>
        <v>113.81076</v>
      </c>
    </row>
    <row r="72" spans="1:9" ht="45" customHeight="1">
      <c r="A72" s="248"/>
      <c r="B72" s="286" t="s">
        <v>124</v>
      </c>
      <c r="C72" s="244"/>
      <c r="D72" s="240" t="s">
        <v>6</v>
      </c>
      <c r="E72" s="240" t="s">
        <v>126</v>
      </c>
      <c r="F72" s="240" t="s">
        <v>586</v>
      </c>
      <c r="G72" s="241"/>
      <c r="H72" s="242">
        <f t="shared" si="6"/>
        <v>350</v>
      </c>
      <c r="I72" s="242">
        <f t="shared" si="6"/>
        <v>113.81076</v>
      </c>
    </row>
    <row r="73" spans="1:9" ht="30" customHeight="1">
      <c r="A73" s="148"/>
      <c r="B73" s="271" t="s">
        <v>48</v>
      </c>
      <c r="C73" s="145"/>
      <c r="D73" s="29" t="s">
        <v>6</v>
      </c>
      <c r="E73" s="29" t="s">
        <v>126</v>
      </c>
      <c r="F73" s="126" t="s">
        <v>586</v>
      </c>
      <c r="G73" s="146">
        <v>200</v>
      </c>
      <c r="H73" s="147">
        <f t="shared" si="6"/>
        <v>350</v>
      </c>
      <c r="I73" s="147">
        <f t="shared" si="6"/>
        <v>113.81076</v>
      </c>
    </row>
    <row r="74" spans="1:9" ht="30" customHeight="1">
      <c r="A74" s="148"/>
      <c r="B74" s="266" t="s">
        <v>49</v>
      </c>
      <c r="C74" s="145"/>
      <c r="D74" s="29" t="s">
        <v>6</v>
      </c>
      <c r="E74" s="29" t="s">
        <v>126</v>
      </c>
      <c r="F74" s="126" t="s">
        <v>586</v>
      </c>
      <c r="G74" s="146">
        <v>240</v>
      </c>
      <c r="H74" s="147">
        <v>350</v>
      </c>
      <c r="I74" s="147">
        <v>113.81076</v>
      </c>
    </row>
    <row r="75" spans="1:9" ht="60" customHeight="1">
      <c r="A75" s="193"/>
      <c r="B75" s="309" t="s">
        <v>329</v>
      </c>
      <c r="C75" s="194"/>
      <c r="D75" s="194" t="s">
        <v>6</v>
      </c>
      <c r="E75" s="195" t="s">
        <v>126</v>
      </c>
      <c r="F75" s="194" t="s">
        <v>123</v>
      </c>
      <c r="G75" s="188"/>
      <c r="H75" s="189">
        <f aca="true" t="shared" si="7" ref="H75:I77">H76</f>
        <v>1330</v>
      </c>
      <c r="I75" s="189">
        <f t="shared" si="7"/>
        <v>234.6041</v>
      </c>
    </row>
    <row r="76" spans="1:9" ht="15" customHeight="1">
      <c r="A76" s="229"/>
      <c r="B76" s="308" t="s">
        <v>469</v>
      </c>
      <c r="C76" s="140"/>
      <c r="D76" s="140" t="s">
        <v>6</v>
      </c>
      <c r="E76" s="140" t="s">
        <v>126</v>
      </c>
      <c r="F76" s="230" t="s">
        <v>523</v>
      </c>
      <c r="G76" s="231"/>
      <c r="H76" s="232">
        <f t="shared" si="7"/>
        <v>1330</v>
      </c>
      <c r="I76" s="232">
        <f t="shared" si="7"/>
        <v>234.6041</v>
      </c>
    </row>
    <row r="77" spans="1:9" ht="45" customHeight="1">
      <c r="A77" s="219"/>
      <c r="B77" s="305" t="s">
        <v>524</v>
      </c>
      <c r="C77" s="220"/>
      <c r="D77" s="220" t="s">
        <v>6</v>
      </c>
      <c r="E77" s="220" t="s">
        <v>126</v>
      </c>
      <c r="F77" s="221" t="s">
        <v>525</v>
      </c>
      <c r="G77" s="222"/>
      <c r="H77" s="218">
        <f t="shared" si="7"/>
        <v>1330</v>
      </c>
      <c r="I77" s="218">
        <f t="shared" si="7"/>
        <v>234.6041</v>
      </c>
    </row>
    <row r="78" spans="1:9" ht="45" customHeight="1">
      <c r="A78" s="248"/>
      <c r="B78" s="290" t="s">
        <v>124</v>
      </c>
      <c r="C78" s="240"/>
      <c r="D78" s="240" t="s">
        <v>6</v>
      </c>
      <c r="E78" s="240" t="s">
        <v>126</v>
      </c>
      <c r="F78" s="249" t="s">
        <v>526</v>
      </c>
      <c r="G78" s="244"/>
      <c r="H78" s="242">
        <f>H80</f>
        <v>1330</v>
      </c>
      <c r="I78" s="242">
        <f>I80</f>
        <v>234.6041</v>
      </c>
    </row>
    <row r="79" spans="1:9" ht="30" customHeight="1">
      <c r="A79" s="37"/>
      <c r="B79" s="271" t="s">
        <v>48</v>
      </c>
      <c r="C79" s="29"/>
      <c r="D79" s="29" t="s">
        <v>6</v>
      </c>
      <c r="E79" s="29" t="s">
        <v>126</v>
      </c>
      <c r="F79" s="33" t="s">
        <v>526</v>
      </c>
      <c r="G79" s="30">
        <v>200</v>
      </c>
      <c r="H79" s="57">
        <f>H80</f>
        <v>1330</v>
      </c>
      <c r="I79" s="57">
        <f>I80</f>
        <v>234.6041</v>
      </c>
    </row>
    <row r="80" spans="1:9" ht="30" customHeight="1">
      <c r="A80" s="37"/>
      <c r="B80" s="266" t="s">
        <v>49</v>
      </c>
      <c r="C80" s="29"/>
      <c r="D80" s="29" t="s">
        <v>6</v>
      </c>
      <c r="E80" s="29" t="s">
        <v>126</v>
      </c>
      <c r="F80" s="33" t="s">
        <v>526</v>
      </c>
      <c r="G80" s="29" t="s">
        <v>50</v>
      </c>
      <c r="H80" s="57">
        <f>1060+250+20</f>
        <v>1330</v>
      </c>
      <c r="I80" s="57">
        <v>234.6041</v>
      </c>
    </row>
    <row r="81" spans="1:9" ht="30" customHeight="1">
      <c r="A81" s="182"/>
      <c r="B81" s="303" t="s">
        <v>180</v>
      </c>
      <c r="C81" s="183"/>
      <c r="D81" s="183" t="s">
        <v>6</v>
      </c>
      <c r="E81" s="183" t="s">
        <v>126</v>
      </c>
      <c r="F81" s="184" t="s">
        <v>181</v>
      </c>
      <c r="G81" s="183"/>
      <c r="H81" s="185">
        <f aca="true" t="shared" si="8" ref="H81:I83">H82</f>
        <v>1538.0739999999998</v>
      </c>
      <c r="I81" s="185">
        <f t="shared" si="8"/>
        <v>576.5475</v>
      </c>
    </row>
    <row r="82" spans="1:9" ht="15" customHeight="1">
      <c r="A82" s="24"/>
      <c r="B82" s="266" t="s">
        <v>146</v>
      </c>
      <c r="C82" s="25"/>
      <c r="D82" s="29" t="s">
        <v>6</v>
      </c>
      <c r="E82" s="29" t="s">
        <v>126</v>
      </c>
      <c r="F82" s="30" t="s">
        <v>182</v>
      </c>
      <c r="G82" s="25"/>
      <c r="H82" s="57">
        <f t="shared" si="8"/>
        <v>1538.0739999999998</v>
      </c>
      <c r="I82" s="57">
        <f t="shared" si="8"/>
        <v>576.5475</v>
      </c>
    </row>
    <row r="83" spans="1:9" ht="15" customHeight="1">
      <c r="A83" s="24"/>
      <c r="B83" s="266" t="s">
        <v>146</v>
      </c>
      <c r="C83" s="25"/>
      <c r="D83" s="29" t="s">
        <v>6</v>
      </c>
      <c r="E83" s="29" t="s">
        <v>126</v>
      </c>
      <c r="F83" s="30" t="s">
        <v>183</v>
      </c>
      <c r="G83" s="25"/>
      <c r="H83" s="57">
        <f t="shared" si="8"/>
        <v>1538.0739999999998</v>
      </c>
      <c r="I83" s="57">
        <f t="shared" si="8"/>
        <v>576.5475</v>
      </c>
    </row>
    <row r="84" spans="1:9" ht="15" customHeight="1">
      <c r="A84" s="238"/>
      <c r="B84" s="286" t="s">
        <v>184</v>
      </c>
      <c r="C84" s="240"/>
      <c r="D84" s="240" t="s">
        <v>6</v>
      </c>
      <c r="E84" s="240" t="s">
        <v>126</v>
      </c>
      <c r="F84" s="240" t="s">
        <v>185</v>
      </c>
      <c r="G84" s="240"/>
      <c r="H84" s="246">
        <f>H86+H89+H88</f>
        <v>1538.0739999999998</v>
      </c>
      <c r="I84" s="246">
        <f>I86+I89+I88</f>
        <v>576.5475</v>
      </c>
    </row>
    <row r="85" spans="1:9" ht="30" customHeight="1">
      <c r="A85" s="27"/>
      <c r="B85" s="266" t="s">
        <v>48</v>
      </c>
      <c r="C85" s="29"/>
      <c r="D85" s="29" t="s">
        <v>6</v>
      </c>
      <c r="E85" s="29" t="s">
        <v>126</v>
      </c>
      <c r="F85" s="29" t="s">
        <v>185</v>
      </c>
      <c r="G85" s="29" t="s">
        <v>62</v>
      </c>
      <c r="H85" s="58">
        <f>H86</f>
        <v>1229.6</v>
      </c>
      <c r="I85" s="58">
        <f>I86</f>
        <v>314.2248</v>
      </c>
    </row>
    <row r="86" spans="1:9" ht="30" customHeight="1">
      <c r="A86" s="27"/>
      <c r="B86" s="266" t="s">
        <v>49</v>
      </c>
      <c r="C86" s="29"/>
      <c r="D86" s="29" t="s">
        <v>6</v>
      </c>
      <c r="E86" s="29" t="s">
        <v>126</v>
      </c>
      <c r="F86" s="29" t="s">
        <v>185</v>
      </c>
      <c r="G86" s="29" t="s">
        <v>50</v>
      </c>
      <c r="H86" s="58">
        <f>(21+5+20+25+11+2+2)+(95+5)+20+23.6+1000</f>
        <v>1229.6</v>
      </c>
      <c r="I86" s="58">
        <v>314.2248</v>
      </c>
    </row>
    <row r="87" spans="1:9" ht="15" customHeight="1">
      <c r="A87" s="27"/>
      <c r="B87" s="266" t="s">
        <v>76</v>
      </c>
      <c r="C87" s="29"/>
      <c r="D87" s="29" t="s">
        <v>6</v>
      </c>
      <c r="E87" s="29" t="s">
        <v>126</v>
      </c>
      <c r="F87" s="29" t="s">
        <v>185</v>
      </c>
      <c r="G87" s="29" t="s">
        <v>77</v>
      </c>
      <c r="H87" s="58">
        <f>H88+H89</f>
        <v>308.474</v>
      </c>
      <c r="I87" s="58">
        <f>I88+I89</f>
        <v>262.3227</v>
      </c>
    </row>
    <row r="88" spans="1:9" ht="15" customHeight="1">
      <c r="A88" s="27"/>
      <c r="B88" s="266" t="s">
        <v>186</v>
      </c>
      <c r="C88" s="29"/>
      <c r="D88" s="29" t="s">
        <v>6</v>
      </c>
      <c r="E88" s="29" t="s">
        <v>126</v>
      </c>
      <c r="F88" s="29" t="s">
        <v>185</v>
      </c>
      <c r="G88" s="29" t="s">
        <v>187</v>
      </c>
      <c r="H88" s="58">
        <v>1</v>
      </c>
      <c r="I88" s="58">
        <v>1</v>
      </c>
    </row>
    <row r="89" spans="1:9" ht="15" customHeight="1">
      <c r="A89" s="27"/>
      <c r="B89" s="266" t="s">
        <v>78</v>
      </c>
      <c r="C89" s="29"/>
      <c r="D89" s="29" t="s">
        <v>6</v>
      </c>
      <c r="E89" s="29" t="s">
        <v>126</v>
      </c>
      <c r="F89" s="29" t="s">
        <v>185</v>
      </c>
      <c r="G89" s="29" t="s">
        <v>79</v>
      </c>
      <c r="H89" s="58">
        <f>(32.074+300)-24.6</f>
        <v>307.474</v>
      </c>
      <c r="I89" s="58">
        <v>261.3227</v>
      </c>
    </row>
    <row r="90" spans="1:9" ht="45" customHeight="1" hidden="1">
      <c r="A90" s="182"/>
      <c r="B90" s="303" t="s">
        <v>347</v>
      </c>
      <c r="C90" s="183"/>
      <c r="D90" s="183" t="s">
        <v>6</v>
      </c>
      <c r="E90" s="183" t="s">
        <v>126</v>
      </c>
      <c r="F90" s="184" t="s">
        <v>194</v>
      </c>
      <c r="G90" s="183"/>
      <c r="H90" s="185">
        <f>H91</f>
        <v>0</v>
      </c>
      <c r="I90" s="185">
        <f>I91</f>
        <v>0</v>
      </c>
    </row>
    <row r="91" spans="1:9" ht="15" customHeight="1" hidden="1">
      <c r="A91" s="24"/>
      <c r="B91" s="266" t="s">
        <v>146</v>
      </c>
      <c r="C91" s="25"/>
      <c r="D91" s="29" t="s">
        <v>6</v>
      </c>
      <c r="E91" s="29" t="s">
        <v>126</v>
      </c>
      <c r="F91" s="30" t="s">
        <v>195</v>
      </c>
      <c r="G91" s="25"/>
      <c r="H91" s="57">
        <f>H92</f>
        <v>0</v>
      </c>
      <c r="I91" s="57">
        <f>I92</f>
        <v>0</v>
      </c>
    </row>
    <row r="92" spans="1:9" ht="15" customHeight="1" hidden="1">
      <c r="A92" s="24"/>
      <c r="B92" s="266" t="s">
        <v>146</v>
      </c>
      <c r="C92" s="25"/>
      <c r="D92" s="29" t="s">
        <v>6</v>
      </c>
      <c r="E92" s="29" t="s">
        <v>126</v>
      </c>
      <c r="F92" s="30" t="s">
        <v>196</v>
      </c>
      <c r="G92" s="25"/>
      <c r="H92" s="57">
        <f>H93+H96</f>
        <v>0</v>
      </c>
      <c r="I92" s="57">
        <f>I93+I96</f>
        <v>0</v>
      </c>
    </row>
    <row r="93" spans="1:9" ht="30" customHeight="1" hidden="1">
      <c r="A93" s="238"/>
      <c r="B93" s="286" t="s">
        <v>462</v>
      </c>
      <c r="C93" s="240"/>
      <c r="D93" s="240" t="s">
        <v>6</v>
      </c>
      <c r="E93" s="240" t="s">
        <v>126</v>
      </c>
      <c r="F93" s="240" t="s">
        <v>463</v>
      </c>
      <c r="G93" s="240"/>
      <c r="H93" s="246">
        <f>H94</f>
        <v>0</v>
      </c>
      <c r="I93" s="246">
        <f>I94</f>
        <v>0</v>
      </c>
    </row>
    <row r="94" spans="1:9" ht="60" customHeight="1" hidden="1">
      <c r="A94" s="27"/>
      <c r="B94" s="266" t="s">
        <v>71</v>
      </c>
      <c r="C94" s="29"/>
      <c r="D94" s="29" t="s">
        <v>6</v>
      </c>
      <c r="E94" s="29" t="s">
        <v>126</v>
      </c>
      <c r="F94" s="29" t="s">
        <v>463</v>
      </c>
      <c r="G94" s="29" t="s">
        <v>72</v>
      </c>
      <c r="H94" s="58">
        <f>H95</f>
        <v>0</v>
      </c>
      <c r="I94" s="58">
        <f>I95</f>
        <v>0</v>
      </c>
    </row>
    <row r="95" spans="1:9" ht="30" customHeight="1" hidden="1">
      <c r="A95" s="27"/>
      <c r="B95" s="266" t="s">
        <v>150</v>
      </c>
      <c r="C95" s="29"/>
      <c r="D95" s="29" t="s">
        <v>6</v>
      </c>
      <c r="E95" s="29" t="s">
        <v>126</v>
      </c>
      <c r="F95" s="29" t="s">
        <v>463</v>
      </c>
      <c r="G95" s="29" t="s">
        <v>151</v>
      </c>
      <c r="H95" s="58">
        <v>0</v>
      </c>
      <c r="I95" s="58">
        <v>0</v>
      </c>
    </row>
    <row r="96" spans="1:9" ht="60" customHeight="1" hidden="1">
      <c r="A96" s="238"/>
      <c r="B96" s="286" t="s">
        <v>401</v>
      </c>
      <c r="C96" s="240"/>
      <c r="D96" s="240" t="s">
        <v>6</v>
      </c>
      <c r="E96" s="240" t="s">
        <v>126</v>
      </c>
      <c r="F96" s="240" t="s">
        <v>400</v>
      </c>
      <c r="G96" s="240"/>
      <c r="H96" s="246">
        <f>H97</f>
        <v>0</v>
      </c>
      <c r="I96" s="246">
        <f>I97</f>
        <v>0</v>
      </c>
    </row>
    <row r="97" spans="1:9" ht="60" customHeight="1" hidden="1">
      <c r="A97" s="27"/>
      <c r="B97" s="266" t="s">
        <v>71</v>
      </c>
      <c r="C97" s="29"/>
      <c r="D97" s="29" t="s">
        <v>6</v>
      </c>
      <c r="E97" s="29" t="s">
        <v>126</v>
      </c>
      <c r="F97" s="29" t="s">
        <v>400</v>
      </c>
      <c r="G97" s="29" t="s">
        <v>72</v>
      </c>
      <c r="H97" s="58">
        <f>H98</f>
        <v>0</v>
      </c>
      <c r="I97" s="58">
        <f>I98</f>
        <v>0</v>
      </c>
    </row>
    <row r="98" spans="1:9" ht="30" customHeight="1" hidden="1">
      <c r="A98" s="27"/>
      <c r="B98" s="266" t="s">
        <v>150</v>
      </c>
      <c r="C98" s="29"/>
      <c r="D98" s="29" t="s">
        <v>6</v>
      </c>
      <c r="E98" s="29" t="s">
        <v>126</v>
      </c>
      <c r="F98" s="29" t="s">
        <v>400</v>
      </c>
      <c r="G98" s="29" t="s">
        <v>151</v>
      </c>
      <c r="H98" s="58">
        <v>0</v>
      </c>
      <c r="I98" s="58">
        <v>0</v>
      </c>
    </row>
    <row r="99" spans="1:9" s="2" customFormat="1" ht="15" customHeight="1">
      <c r="A99" s="18" t="s">
        <v>384</v>
      </c>
      <c r="B99" s="310" t="s">
        <v>9</v>
      </c>
      <c r="C99" s="40"/>
      <c r="D99" s="40" t="s">
        <v>10</v>
      </c>
      <c r="E99" s="40"/>
      <c r="F99" s="40"/>
      <c r="G99" s="40"/>
      <c r="H99" s="62">
        <f aca="true" t="shared" si="9" ref="H99:I103">H100</f>
        <v>599.1999999999999</v>
      </c>
      <c r="I99" s="62">
        <f t="shared" si="9"/>
        <v>599.1999999999999</v>
      </c>
    </row>
    <row r="100" spans="1:9" ht="15" customHeight="1">
      <c r="A100" s="21"/>
      <c r="B100" s="302" t="s">
        <v>229</v>
      </c>
      <c r="C100" s="22"/>
      <c r="D100" s="22" t="s">
        <v>10</v>
      </c>
      <c r="E100" s="22" t="s">
        <v>230</v>
      </c>
      <c r="F100" s="22"/>
      <c r="G100" s="22"/>
      <c r="H100" s="55">
        <f t="shared" si="9"/>
        <v>599.1999999999999</v>
      </c>
      <c r="I100" s="55">
        <f t="shared" si="9"/>
        <v>599.1999999999999</v>
      </c>
    </row>
    <row r="101" spans="1:9" ht="45" customHeight="1">
      <c r="A101" s="190"/>
      <c r="B101" s="307" t="s">
        <v>347</v>
      </c>
      <c r="C101" s="192"/>
      <c r="D101" s="192" t="s">
        <v>10</v>
      </c>
      <c r="E101" s="183" t="s">
        <v>230</v>
      </c>
      <c r="F101" s="192" t="s">
        <v>194</v>
      </c>
      <c r="G101" s="183"/>
      <c r="H101" s="185">
        <f t="shared" si="9"/>
        <v>599.1999999999999</v>
      </c>
      <c r="I101" s="185">
        <f t="shared" si="9"/>
        <v>599.1999999999999</v>
      </c>
    </row>
    <row r="102" spans="1:9" ht="15" customHeight="1">
      <c r="A102" s="41"/>
      <c r="B102" s="266" t="s">
        <v>146</v>
      </c>
      <c r="C102" s="35"/>
      <c r="D102" s="29" t="s">
        <v>10</v>
      </c>
      <c r="E102" s="29" t="s">
        <v>230</v>
      </c>
      <c r="F102" s="29" t="s">
        <v>195</v>
      </c>
      <c r="G102" s="29"/>
      <c r="H102" s="57">
        <f t="shared" si="9"/>
        <v>599.1999999999999</v>
      </c>
      <c r="I102" s="57">
        <f t="shared" si="9"/>
        <v>599.1999999999999</v>
      </c>
    </row>
    <row r="103" spans="1:9" ht="15" customHeight="1">
      <c r="A103" s="41"/>
      <c r="B103" s="266" t="s">
        <v>146</v>
      </c>
      <c r="C103" s="35"/>
      <c r="D103" s="29" t="s">
        <v>10</v>
      </c>
      <c r="E103" s="29" t="s">
        <v>230</v>
      </c>
      <c r="F103" s="29" t="s">
        <v>196</v>
      </c>
      <c r="G103" s="29"/>
      <c r="H103" s="57">
        <f t="shared" si="9"/>
        <v>599.1999999999999</v>
      </c>
      <c r="I103" s="57">
        <f t="shared" si="9"/>
        <v>599.1999999999999</v>
      </c>
    </row>
    <row r="104" spans="1:9" ht="45" customHeight="1">
      <c r="A104" s="238"/>
      <c r="B104" s="286" t="s">
        <v>227</v>
      </c>
      <c r="C104" s="240"/>
      <c r="D104" s="240" t="s">
        <v>10</v>
      </c>
      <c r="E104" s="240" t="s">
        <v>230</v>
      </c>
      <c r="F104" s="240" t="s">
        <v>228</v>
      </c>
      <c r="G104" s="240"/>
      <c r="H104" s="242">
        <f>H105+H107</f>
        <v>599.1999999999999</v>
      </c>
      <c r="I104" s="242">
        <f>I105+I107</f>
        <v>599.1999999999999</v>
      </c>
    </row>
    <row r="105" spans="1:9" ht="60" customHeight="1">
      <c r="A105" s="27"/>
      <c r="B105" s="266" t="s">
        <v>71</v>
      </c>
      <c r="C105" s="29"/>
      <c r="D105" s="29" t="s">
        <v>10</v>
      </c>
      <c r="E105" s="29" t="s">
        <v>230</v>
      </c>
      <c r="F105" s="29" t="s">
        <v>228</v>
      </c>
      <c r="G105" s="29" t="s">
        <v>72</v>
      </c>
      <c r="H105" s="57">
        <f>H106</f>
        <v>589.641</v>
      </c>
      <c r="I105" s="57">
        <f>I106</f>
        <v>589.641</v>
      </c>
    </row>
    <row r="106" spans="1:9" ht="30" customHeight="1">
      <c r="A106" s="27"/>
      <c r="B106" s="266" t="s">
        <v>150</v>
      </c>
      <c r="C106" s="29"/>
      <c r="D106" s="29" t="s">
        <v>10</v>
      </c>
      <c r="E106" s="29" t="s">
        <v>230</v>
      </c>
      <c r="F106" s="29" t="s">
        <v>228</v>
      </c>
      <c r="G106" s="29" t="s">
        <v>151</v>
      </c>
      <c r="H106" s="333">
        <f>432.904+130.737+6+20</f>
        <v>589.641</v>
      </c>
      <c r="I106" s="333">
        <v>589.641</v>
      </c>
    </row>
    <row r="107" spans="1:9" ht="30" customHeight="1">
      <c r="A107" s="27"/>
      <c r="B107" s="266" t="s">
        <v>48</v>
      </c>
      <c r="C107" s="29"/>
      <c r="D107" s="29" t="s">
        <v>10</v>
      </c>
      <c r="E107" s="29" t="s">
        <v>230</v>
      </c>
      <c r="F107" s="29" t="s">
        <v>228</v>
      </c>
      <c r="G107" s="29" t="s">
        <v>62</v>
      </c>
      <c r="H107" s="57">
        <f>H108</f>
        <v>9.559000000000001</v>
      </c>
      <c r="I107" s="57">
        <f>I108</f>
        <v>9.559</v>
      </c>
    </row>
    <row r="108" spans="1:9" ht="30" customHeight="1">
      <c r="A108" s="27"/>
      <c r="B108" s="266" t="s">
        <v>49</v>
      </c>
      <c r="C108" s="29"/>
      <c r="D108" s="29" t="s">
        <v>10</v>
      </c>
      <c r="E108" s="29" t="s">
        <v>230</v>
      </c>
      <c r="F108" s="29" t="s">
        <v>228</v>
      </c>
      <c r="G108" s="29" t="s">
        <v>50</v>
      </c>
      <c r="H108" s="333">
        <f>25.059-15.5</f>
        <v>9.559000000000001</v>
      </c>
      <c r="I108" s="333">
        <v>9.559</v>
      </c>
    </row>
    <row r="109" spans="1:9" s="2" customFormat="1" ht="30" customHeight="1">
      <c r="A109" s="18" t="s">
        <v>385</v>
      </c>
      <c r="B109" s="301" t="s">
        <v>11</v>
      </c>
      <c r="C109" s="40"/>
      <c r="D109" s="40" t="s">
        <v>12</v>
      </c>
      <c r="E109" s="40"/>
      <c r="F109" s="40"/>
      <c r="G109" s="40"/>
      <c r="H109" s="62">
        <f>H110+H117+H128</f>
        <v>1717.04</v>
      </c>
      <c r="I109" s="62">
        <f>I110+I117+I128</f>
        <v>1388.26996</v>
      </c>
    </row>
    <row r="110" spans="1:9" s="2" customFormat="1" ht="15" customHeight="1" hidden="1">
      <c r="A110" s="21"/>
      <c r="B110" s="302" t="s">
        <v>439</v>
      </c>
      <c r="C110" s="22"/>
      <c r="D110" s="22" t="s">
        <v>12</v>
      </c>
      <c r="E110" s="22" t="s">
        <v>88</v>
      </c>
      <c r="F110" s="22"/>
      <c r="G110" s="22"/>
      <c r="H110" s="55">
        <f aca="true" t="shared" si="10" ref="H110:I113">H111</f>
        <v>0</v>
      </c>
      <c r="I110" s="55">
        <f t="shared" si="10"/>
        <v>0</v>
      </c>
    </row>
    <row r="111" spans="1:9" s="2" customFormat="1" ht="45" customHeight="1" hidden="1">
      <c r="A111" s="186"/>
      <c r="B111" s="304" t="s">
        <v>346</v>
      </c>
      <c r="C111" s="195"/>
      <c r="D111" s="195" t="s">
        <v>12</v>
      </c>
      <c r="E111" s="195" t="s">
        <v>88</v>
      </c>
      <c r="F111" s="195" t="s">
        <v>81</v>
      </c>
      <c r="G111" s="195" t="s">
        <v>54</v>
      </c>
      <c r="H111" s="189">
        <f t="shared" si="10"/>
        <v>0</v>
      </c>
      <c r="I111" s="189">
        <f t="shared" si="10"/>
        <v>0</v>
      </c>
    </row>
    <row r="112" spans="1:9" s="2" customFormat="1" ht="75" customHeight="1" hidden="1">
      <c r="A112" s="233"/>
      <c r="B112" s="308" t="s">
        <v>82</v>
      </c>
      <c r="C112" s="140"/>
      <c r="D112" s="140" t="s">
        <v>12</v>
      </c>
      <c r="E112" s="140" t="s">
        <v>88</v>
      </c>
      <c r="F112" s="140" t="s">
        <v>83</v>
      </c>
      <c r="G112" s="234"/>
      <c r="H112" s="232">
        <f t="shared" si="10"/>
        <v>0</v>
      </c>
      <c r="I112" s="232">
        <f t="shared" si="10"/>
        <v>0</v>
      </c>
    </row>
    <row r="113" spans="1:9" s="2" customFormat="1" ht="45" customHeight="1" hidden="1">
      <c r="A113" s="215"/>
      <c r="B113" s="305" t="s">
        <v>84</v>
      </c>
      <c r="C113" s="220"/>
      <c r="D113" s="220" t="s">
        <v>12</v>
      </c>
      <c r="E113" s="220" t="s">
        <v>88</v>
      </c>
      <c r="F113" s="220" t="s">
        <v>85</v>
      </c>
      <c r="G113" s="223"/>
      <c r="H113" s="218">
        <f t="shared" si="10"/>
        <v>0</v>
      </c>
      <c r="I113" s="218">
        <f t="shared" si="10"/>
        <v>0</v>
      </c>
    </row>
    <row r="114" spans="1:9" s="2" customFormat="1" ht="30" customHeight="1" hidden="1">
      <c r="A114" s="238"/>
      <c r="B114" s="286" t="s">
        <v>86</v>
      </c>
      <c r="C114" s="240"/>
      <c r="D114" s="240" t="s">
        <v>12</v>
      </c>
      <c r="E114" s="240" t="s">
        <v>88</v>
      </c>
      <c r="F114" s="240" t="s">
        <v>87</v>
      </c>
      <c r="G114" s="241"/>
      <c r="H114" s="246">
        <f>H116</f>
        <v>0</v>
      </c>
      <c r="I114" s="246">
        <f>I116</f>
        <v>0</v>
      </c>
    </row>
    <row r="115" spans="1:9" s="2" customFormat="1" ht="30" customHeight="1" hidden="1">
      <c r="A115" s="27"/>
      <c r="B115" s="266" t="s">
        <v>48</v>
      </c>
      <c r="C115" s="29"/>
      <c r="D115" s="29" t="s">
        <v>12</v>
      </c>
      <c r="E115" s="29" t="s">
        <v>88</v>
      </c>
      <c r="F115" s="29" t="s">
        <v>87</v>
      </c>
      <c r="G115" s="30">
        <v>200</v>
      </c>
      <c r="H115" s="58">
        <f>H116</f>
        <v>0</v>
      </c>
      <c r="I115" s="58">
        <f>I116</f>
        <v>0</v>
      </c>
    </row>
    <row r="116" spans="1:9" s="2" customFormat="1" ht="30" customHeight="1" hidden="1">
      <c r="A116" s="27"/>
      <c r="B116" s="266" t="s">
        <v>49</v>
      </c>
      <c r="C116" s="29"/>
      <c r="D116" s="29" t="s">
        <v>12</v>
      </c>
      <c r="E116" s="29" t="s">
        <v>88</v>
      </c>
      <c r="F116" s="29" t="s">
        <v>87</v>
      </c>
      <c r="G116" s="30">
        <v>240</v>
      </c>
      <c r="H116" s="58">
        <v>0</v>
      </c>
      <c r="I116" s="58">
        <v>0</v>
      </c>
    </row>
    <row r="117" spans="1:9" ht="45" customHeight="1">
      <c r="A117" s="21"/>
      <c r="B117" s="302" t="s">
        <v>440</v>
      </c>
      <c r="C117" s="22"/>
      <c r="D117" s="22" t="s">
        <v>12</v>
      </c>
      <c r="E117" s="22" t="s">
        <v>441</v>
      </c>
      <c r="F117" s="22"/>
      <c r="G117" s="22"/>
      <c r="H117" s="55">
        <f>H118</f>
        <v>1010</v>
      </c>
      <c r="I117" s="55">
        <f>I118</f>
        <v>684.73</v>
      </c>
    </row>
    <row r="118" spans="1:9" ht="45" customHeight="1">
      <c r="A118" s="186"/>
      <c r="B118" s="304" t="s">
        <v>346</v>
      </c>
      <c r="C118" s="195"/>
      <c r="D118" s="195" t="s">
        <v>12</v>
      </c>
      <c r="E118" s="195" t="s">
        <v>441</v>
      </c>
      <c r="F118" s="195" t="s">
        <v>81</v>
      </c>
      <c r="G118" s="195" t="s">
        <v>54</v>
      </c>
      <c r="H118" s="189">
        <f>H119</f>
        <v>1010</v>
      </c>
      <c r="I118" s="189">
        <f>I119</f>
        <v>684.73</v>
      </c>
    </row>
    <row r="119" spans="1:9" ht="15" customHeight="1">
      <c r="A119" s="233"/>
      <c r="B119" s="308" t="s">
        <v>469</v>
      </c>
      <c r="C119" s="140"/>
      <c r="D119" s="140" t="s">
        <v>12</v>
      </c>
      <c r="E119" s="140" t="s">
        <v>441</v>
      </c>
      <c r="F119" s="140" t="s">
        <v>482</v>
      </c>
      <c r="G119" s="234"/>
      <c r="H119" s="232">
        <f>H120+H124</f>
        <v>1010</v>
      </c>
      <c r="I119" s="232">
        <f>I120+I124</f>
        <v>684.73</v>
      </c>
    </row>
    <row r="120" spans="1:9" ht="60" customHeight="1">
      <c r="A120" s="215"/>
      <c r="B120" s="305" t="s">
        <v>483</v>
      </c>
      <c r="C120" s="220"/>
      <c r="D120" s="220" t="s">
        <v>12</v>
      </c>
      <c r="E120" s="220" t="s">
        <v>441</v>
      </c>
      <c r="F120" s="220" t="s">
        <v>484</v>
      </c>
      <c r="G120" s="223"/>
      <c r="H120" s="218">
        <f>H121</f>
        <v>200</v>
      </c>
      <c r="I120" s="218">
        <f>I121</f>
        <v>0</v>
      </c>
    </row>
    <row r="121" spans="1:9" ht="30" customHeight="1">
      <c r="A121" s="238"/>
      <c r="B121" s="286" t="s">
        <v>86</v>
      </c>
      <c r="C121" s="240"/>
      <c r="D121" s="240" t="s">
        <v>12</v>
      </c>
      <c r="E121" s="240" t="s">
        <v>441</v>
      </c>
      <c r="F121" s="240" t="s">
        <v>485</v>
      </c>
      <c r="G121" s="241"/>
      <c r="H121" s="246">
        <f>H123</f>
        <v>200</v>
      </c>
      <c r="I121" s="246">
        <f>I123</f>
        <v>0</v>
      </c>
    </row>
    <row r="122" spans="1:9" ht="30" customHeight="1">
      <c r="A122" s="27"/>
      <c r="B122" s="266" t="s">
        <v>48</v>
      </c>
      <c r="C122" s="29"/>
      <c r="D122" s="29" t="s">
        <v>12</v>
      </c>
      <c r="E122" s="29" t="s">
        <v>441</v>
      </c>
      <c r="F122" s="29" t="s">
        <v>485</v>
      </c>
      <c r="G122" s="30">
        <v>200</v>
      </c>
      <c r="H122" s="58">
        <f>H123</f>
        <v>200</v>
      </c>
      <c r="I122" s="58">
        <f>I123</f>
        <v>0</v>
      </c>
    </row>
    <row r="123" spans="1:9" ht="30" customHeight="1">
      <c r="A123" s="27"/>
      <c r="B123" s="266" t="s">
        <v>49</v>
      </c>
      <c r="C123" s="29"/>
      <c r="D123" s="29" t="s">
        <v>12</v>
      </c>
      <c r="E123" s="29" t="s">
        <v>441</v>
      </c>
      <c r="F123" s="29" t="s">
        <v>485</v>
      </c>
      <c r="G123" s="30">
        <v>240</v>
      </c>
      <c r="H123" s="58">
        <f>100+100</f>
        <v>200</v>
      </c>
      <c r="I123" s="58">
        <v>0</v>
      </c>
    </row>
    <row r="124" spans="1:9" ht="30" customHeight="1">
      <c r="A124" s="224"/>
      <c r="B124" s="305" t="s">
        <v>486</v>
      </c>
      <c r="C124" s="220"/>
      <c r="D124" s="220" t="s">
        <v>12</v>
      </c>
      <c r="E124" s="220" t="s">
        <v>441</v>
      </c>
      <c r="F124" s="220" t="s">
        <v>487</v>
      </c>
      <c r="G124" s="223"/>
      <c r="H124" s="218">
        <f>H125</f>
        <v>810</v>
      </c>
      <c r="I124" s="218">
        <f>I125</f>
        <v>684.73</v>
      </c>
    </row>
    <row r="125" spans="1:9" ht="15" customHeight="1">
      <c r="A125" s="238"/>
      <c r="B125" s="286" t="s">
        <v>89</v>
      </c>
      <c r="C125" s="240"/>
      <c r="D125" s="240" t="s">
        <v>12</v>
      </c>
      <c r="E125" s="240" t="s">
        <v>441</v>
      </c>
      <c r="F125" s="240" t="s">
        <v>488</v>
      </c>
      <c r="G125" s="241"/>
      <c r="H125" s="246">
        <f>H127</f>
        <v>810</v>
      </c>
      <c r="I125" s="246">
        <f>I127</f>
        <v>684.73</v>
      </c>
    </row>
    <row r="126" spans="1:9" ht="30" customHeight="1">
      <c r="A126" s="27"/>
      <c r="B126" s="266" t="s">
        <v>48</v>
      </c>
      <c r="C126" s="29"/>
      <c r="D126" s="29" t="s">
        <v>12</v>
      </c>
      <c r="E126" s="29" t="s">
        <v>441</v>
      </c>
      <c r="F126" s="29" t="s">
        <v>488</v>
      </c>
      <c r="G126" s="30">
        <v>200</v>
      </c>
      <c r="H126" s="58">
        <f>H127</f>
        <v>810</v>
      </c>
      <c r="I126" s="58">
        <f>I127</f>
        <v>684.73</v>
      </c>
    </row>
    <row r="127" spans="1:9" ht="30" customHeight="1">
      <c r="A127" s="27"/>
      <c r="B127" s="266" t="s">
        <v>49</v>
      </c>
      <c r="C127" s="29"/>
      <c r="D127" s="29" t="s">
        <v>12</v>
      </c>
      <c r="E127" s="29" t="s">
        <v>441</v>
      </c>
      <c r="F127" s="29" t="s">
        <v>488</v>
      </c>
      <c r="G127" s="30">
        <v>240</v>
      </c>
      <c r="H127" s="333">
        <f>10+200+500+100</f>
        <v>810</v>
      </c>
      <c r="I127" s="333">
        <v>684.73</v>
      </c>
    </row>
    <row r="128" spans="1:9" ht="30" customHeight="1">
      <c r="A128" s="43"/>
      <c r="B128" s="311" t="s">
        <v>90</v>
      </c>
      <c r="C128" s="44"/>
      <c r="D128" s="44" t="s">
        <v>12</v>
      </c>
      <c r="E128" s="44" t="s">
        <v>91</v>
      </c>
      <c r="F128" s="44"/>
      <c r="G128" s="45"/>
      <c r="H128" s="63">
        <f>H130+H135</f>
        <v>707.04</v>
      </c>
      <c r="I128" s="63">
        <f>I130+I135</f>
        <v>703.53996</v>
      </c>
    </row>
    <row r="129" spans="1:9" ht="45" customHeight="1">
      <c r="A129" s="186"/>
      <c r="B129" s="304" t="s">
        <v>346</v>
      </c>
      <c r="C129" s="195"/>
      <c r="D129" s="195" t="s">
        <v>12</v>
      </c>
      <c r="E129" s="195" t="s">
        <v>91</v>
      </c>
      <c r="F129" s="195" t="s">
        <v>81</v>
      </c>
      <c r="G129" s="195" t="s">
        <v>54</v>
      </c>
      <c r="H129" s="189">
        <f aca="true" t="shared" si="11" ref="H129:I131">H130</f>
        <v>700</v>
      </c>
      <c r="I129" s="189">
        <f t="shared" si="11"/>
        <v>696.49996</v>
      </c>
    </row>
    <row r="130" spans="1:9" ht="15" customHeight="1">
      <c r="A130" s="235"/>
      <c r="B130" s="308" t="s">
        <v>469</v>
      </c>
      <c r="C130" s="140"/>
      <c r="D130" s="140" t="s">
        <v>12</v>
      </c>
      <c r="E130" s="140" t="s">
        <v>91</v>
      </c>
      <c r="F130" s="140" t="s">
        <v>482</v>
      </c>
      <c r="G130" s="139"/>
      <c r="H130" s="236">
        <f t="shared" si="11"/>
        <v>700</v>
      </c>
      <c r="I130" s="236">
        <f t="shared" si="11"/>
        <v>696.49996</v>
      </c>
    </row>
    <row r="131" spans="1:9" ht="60" customHeight="1">
      <c r="A131" s="224"/>
      <c r="B131" s="292" t="s">
        <v>489</v>
      </c>
      <c r="C131" s="220"/>
      <c r="D131" s="220" t="s">
        <v>12</v>
      </c>
      <c r="E131" s="220" t="s">
        <v>91</v>
      </c>
      <c r="F131" s="220" t="s">
        <v>490</v>
      </c>
      <c r="G131" s="217"/>
      <c r="H131" s="225">
        <f t="shared" si="11"/>
        <v>700</v>
      </c>
      <c r="I131" s="225">
        <f t="shared" si="11"/>
        <v>696.49996</v>
      </c>
    </row>
    <row r="132" spans="1:9" ht="30" customHeight="1">
      <c r="A132" s="238"/>
      <c r="B132" s="293" t="s">
        <v>355</v>
      </c>
      <c r="C132" s="240"/>
      <c r="D132" s="240" t="s">
        <v>12</v>
      </c>
      <c r="E132" s="240" t="s">
        <v>91</v>
      </c>
      <c r="F132" s="240" t="s">
        <v>491</v>
      </c>
      <c r="G132" s="241"/>
      <c r="H132" s="246">
        <f>H134</f>
        <v>700</v>
      </c>
      <c r="I132" s="246">
        <f>I134</f>
        <v>696.49996</v>
      </c>
    </row>
    <row r="133" spans="1:9" ht="30" customHeight="1">
      <c r="A133" s="27"/>
      <c r="B133" s="273" t="s">
        <v>48</v>
      </c>
      <c r="C133" s="29"/>
      <c r="D133" s="29" t="s">
        <v>12</v>
      </c>
      <c r="E133" s="29" t="s">
        <v>91</v>
      </c>
      <c r="F133" s="29" t="s">
        <v>491</v>
      </c>
      <c r="G133" s="30">
        <v>200</v>
      </c>
      <c r="H133" s="58">
        <f>H134</f>
        <v>700</v>
      </c>
      <c r="I133" s="58">
        <f>I134</f>
        <v>696.49996</v>
      </c>
    </row>
    <row r="134" spans="1:9" ht="30" customHeight="1">
      <c r="A134" s="27"/>
      <c r="B134" s="266" t="s">
        <v>49</v>
      </c>
      <c r="C134" s="29"/>
      <c r="D134" s="29" t="s">
        <v>12</v>
      </c>
      <c r="E134" s="29" t="s">
        <v>91</v>
      </c>
      <c r="F134" s="29" t="s">
        <v>491</v>
      </c>
      <c r="G134" s="30">
        <v>240</v>
      </c>
      <c r="H134" s="58">
        <v>700</v>
      </c>
      <c r="I134" s="58">
        <v>696.49996</v>
      </c>
    </row>
    <row r="135" spans="1:9" ht="45" customHeight="1">
      <c r="A135" s="196"/>
      <c r="B135" s="303" t="s">
        <v>142</v>
      </c>
      <c r="C135" s="183"/>
      <c r="D135" s="183" t="s">
        <v>12</v>
      </c>
      <c r="E135" s="183" t="s">
        <v>91</v>
      </c>
      <c r="F135" s="184" t="s">
        <v>143</v>
      </c>
      <c r="G135" s="183"/>
      <c r="H135" s="185">
        <f aca="true" t="shared" si="12" ref="H135:I137">H136</f>
        <v>7.04</v>
      </c>
      <c r="I135" s="185">
        <f t="shared" si="12"/>
        <v>7.04</v>
      </c>
    </row>
    <row r="136" spans="1:9" ht="30" customHeight="1">
      <c r="A136" s="37"/>
      <c r="B136" s="266" t="s">
        <v>144</v>
      </c>
      <c r="C136" s="29"/>
      <c r="D136" s="29" t="s">
        <v>12</v>
      </c>
      <c r="E136" s="29" t="s">
        <v>91</v>
      </c>
      <c r="F136" s="29" t="s">
        <v>145</v>
      </c>
      <c r="G136" s="25"/>
      <c r="H136" s="57">
        <f t="shared" si="12"/>
        <v>7.04</v>
      </c>
      <c r="I136" s="57">
        <f t="shared" si="12"/>
        <v>7.04</v>
      </c>
    </row>
    <row r="137" spans="1:9" ht="15" customHeight="1">
      <c r="A137" s="37"/>
      <c r="B137" s="266" t="s">
        <v>146</v>
      </c>
      <c r="C137" s="29"/>
      <c r="D137" s="29" t="s">
        <v>12</v>
      </c>
      <c r="E137" s="29" t="s">
        <v>91</v>
      </c>
      <c r="F137" s="29" t="s">
        <v>147</v>
      </c>
      <c r="G137" s="25"/>
      <c r="H137" s="57">
        <f t="shared" si="12"/>
        <v>7.04</v>
      </c>
      <c r="I137" s="57">
        <f t="shared" si="12"/>
        <v>7.04</v>
      </c>
    </row>
    <row r="138" spans="1:9" ht="60" customHeight="1">
      <c r="A138" s="248"/>
      <c r="B138" s="286" t="s">
        <v>371</v>
      </c>
      <c r="C138" s="241"/>
      <c r="D138" s="240" t="s">
        <v>12</v>
      </c>
      <c r="E138" s="240" t="s">
        <v>91</v>
      </c>
      <c r="F138" s="241" t="s">
        <v>169</v>
      </c>
      <c r="G138" s="241" t="s">
        <v>34</v>
      </c>
      <c r="H138" s="242">
        <f>H140</f>
        <v>7.04</v>
      </c>
      <c r="I138" s="242">
        <f>I140</f>
        <v>7.04</v>
      </c>
    </row>
    <row r="139" spans="1:9" ht="30" customHeight="1">
      <c r="A139" s="37"/>
      <c r="B139" s="266" t="s">
        <v>48</v>
      </c>
      <c r="C139" s="30"/>
      <c r="D139" s="29" t="s">
        <v>12</v>
      </c>
      <c r="E139" s="29" t="s">
        <v>91</v>
      </c>
      <c r="F139" s="30" t="s">
        <v>169</v>
      </c>
      <c r="G139" s="30">
        <v>200</v>
      </c>
      <c r="H139" s="57">
        <f>H140</f>
        <v>7.04</v>
      </c>
      <c r="I139" s="57">
        <f>I140</f>
        <v>7.04</v>
      </c>
    </row>
    <row r="140" spans="1:9" ht="30" customHeight="1">
      <c r="A140" s="37"/>
      <c r="B140" s="266" t="s">
        <v>49</v>
      </c>
      <c r="C140" s="30"/>
      <c r="D140" s="29" t="s">
        <v>12</v>
      </c>
      <c r="E140" s="29" t="s">
        <v>91</v>
      </c>
      <c r="F140" s="30" t="s">
        <v>169</v>
      </c>
      <c r="G140" s="33" t="s">
        <v>50</v>
      </c>
      <c r="H140" s="57">
        <f>7.1-0.06</f>
        <v>7.04</v>
      </c>
      <c r="I140" s="57">
        <f>7.1-0.06</f>
        <v>7.04</v>
      </c>
    </row>
    <row r="141" spans="1:9" s="2" customFormat="1" ht="15" customHeight="1">
      <c r="A141" s="18" t="s">
        <v>386</v>
      </c>
      <c r="B141" s="301" t="s">
        <v>13</v>
      </c>
      <c r="C141" s="40"/>
      <c r="D141" s="40" t="s">
        <v>14</v>
      </c>
      <c r="E141" s="40" t="s">
        <v>34</v>
      </c>
      <c r="F141" s="40" t="s">
        <v>34</v>
      </c>
      <c r="G141" s="40" t="s">
        <v>34</v>
      </c>
      <c r="H141" s="62">
        <f>H142+H177</f>
        <v>27627.034</v>
      </c>
      <c r="I141" s="62">
        <f>I142+I177</f>
        <v>21718.69482</v>
      </c>
    </row>
    <row r="142" spans="1:9" ht="15" customHeight="1">
      <c r="A142" s="21"/>
      <c r="B142" s="302" t="s">
        <v>100</v>
      </c>
      <c r="C142" s="22"/>
      <c r="D142" s="22" t="s">
        <v>14</v>
      </c>
      <c r="E142" s="22" t="s">
        <v>101</v>
      </c>
      <c r="F142" s="22" t="s">
        <v>34</v>
      </c>
      <c r="G142" s="22" t="s">
        <v>34</v>
      </c>
      <c r="H142" s="55">
        <f>H143+H163+H171</f>
        <v>26332.034</v>
      </c>
      <c r="I142" s="55">
        <f>I143+I163+I171</f>
        <v>21365.71719</v>
      </c>
    </row>
    <row r="143" spans="1:10" s="3" customFormat="1" ht="45" customHeight="1">
      <c r="A143" s="197"/>
      <c r="B143" s="304" t="s">
        <v>330</v>
      </c>
      <c r="C143" s="195"/>
      <c r="D143" s="195" t="s">
        <v>14</v>
      </c>
      <c r="E143" s="195" t="s">
        <v>101</v>
      </c>
      <c r="F143" s="195" t="s">
        <v>98</v>
      </c>
      <c r="G143" s="195"/>
      <c r="H143" s="189">
        <f>H144+H155</f>
        <v>25982.034</v>
      </c>
      <c r="I143" s="189">
        <f>I144+I155</f>
        <v>21339.71719</v>
      </c>
      <c r="J143" s="64"/>
    </row>
    <row r="144" spans="1:10" s="3" customFormat="1" ht="15" customHeight="1">
      <c r="A144" s="352"/>
      <c r="B144" s="308" t="s">
        <v>469</v>
      </c>
      <c r="C144" s="140"/>
      <c r="D144" s="140" t="s">
        <v>612</v>
      </c>
      <c r="E144" s="140" t="s">
        <v>613</v>
      </c>
      <c r="F144" s="140" t="s">
        <v>492</v>
      </c>
      <c r="G144" s="140"/>
      <c r="H144" s="232">
        <f>H145</f>
        <v>25982.034</v>
      </c>
      <c r="I144" s="232">
        <f>I145</f>
        <v>21339.71719</v>
      </c>
      <c r="J144" s="64"/>
    </row>
    <row r="145" spans="1:10" ht="75" customHeight="1">
      <c r="A145" s="224"/>
      <c r="B145" s="305" t="s">
        <v>493</v>
      </c>
      <c r="C145" s="220"/>
      <c r="D145" s="220" t="s">
        <v>14</v>
      </c>
      <c r="E145" s="220" t="s">
        <v>101</v>
      </c>
      <c r="F145" s="220" t="s">
        <v>494</v>
      </c>
      <c r="G145" s="220"/>
      <c r="H145" s="225">
        <f>H146+H149+H152</f>
        <v>25982.034</v>
      </c>
      <c r="I145" s="225">
        <f>I146+I149+I152</f>
        <v>21339.71719</v>
      </c>
      <c r="J145" s="65"/>
    </row>
    <row r="146" spans="1:10" ht="30" customHeight="1">
      <c r="A146" s="238"/>
      <c r="B146" s="286" t="s">
        <v>99</v>
      </c>
      <c r="C146" s="240"/>
      <c r="D146" s="240" t="s">
        <v>14</v>
      </c>
      <c r="E146" s="240" t="s">
        <v>101</v>
      </c>
      <c r="F146" s="240" t="s">
        <v>495</v>
      </c>
      <c r="G146" s="240"/>
      <c r="H146" s="246">
        <f>H148</f>
        <v>1900</v>
      </c>
      <c r="I146" s="246">
        <f>I148</f>
        <v>1886.42138</v>
      </c>
      <c r="J146" s="65"/>
    </row>
    <row r="147" spans="1:10" ht="30" customHeight="1">
      <c r="A147" s="27"/>
      <c r="B147" s="266" t="s">
        <v>48</v>
      </c>
      <c r="C147" s="29"/>
      <c r="D147" s="29" t="s">
        <v>14</v>
      </c>
      <c r="E147" s="29" t="s">
        <v>101</v>
      </c>
      <c r="F147" s="29" t="s">
        <v>495</v>
      </c>
      <c r="G147" s="29" t="s">
        <v>62</v>
      </c>
      <c r="H147" s="58">
        <f>H148</f>
        <v>1900</v>
      </c>
      <c r="I147" s="58">
        <f>I148</f>
        <v>1886.42138</v>
      </c>
      <c r="J147" s="65"/>
    </row>
    <row r="148" spans="1:10" ht="30" customHeight="1">
      <c r="A148" s="27"/>
      <c r="B148" s="266" t="s">
        <v>49</v>
      </c>
      <c r="C148" s="29"/>
      <c r="D148" s="29" t="s">
        <v>14</v>
      </c>
      <c r="E148" s="29" t="s">
        <v>101</v>
      </c>
      <c r="F148" s="29" t="s">
        <v>495</v>
      </c>
      <c r="G148" s="29" t="s">
        <v>50</v>
      </c>
      <c r="H148" s="333">
        <f>1000+500+100+300</f>
        <v>1900</v>
      </c>
      <c r="I148" s="333">
        <v>1886.42138</v>
      </c>
      <c r="J148" s="65"/>
    </row>
    <row r="149" spans="1:10" ht="30" customHeight="1">
      <c r="A149" s="238"/>
      <c r="B149" s="286" t="s">
        <v>102</v>
      </c>
      <c r="C149" s="240"/>
      <c r="D149" s="240" t="s">
        <v>14</v>
      </c>
      <c r="E149" s="240" t="s">
        <v>101</v>
      </c>
      <c r="F149" s="240" t="s">
        <v>496</v>
      </c>
      <c r="G149" s="240"/>
      <c r="H149" s="246">
        <f>H151</f>
        <v>24082.034</v>
      </c>
      <c r="I149" s="246">
        <f>I151</f>
        <v>19453.29581</v>
      </c>
      <c r="J149" s="65"/>
    </row>
    <row r="150" spans="1:10" ht="30" customHeight="1">
      <c r="A150" s="27"/>
      <c r="B150" s="266" t="s">
        <v>48</v>
      </c>
      <c r="C150" s="29"/>
      <c r="D150" s="29" t="s">
        <v>14</v>
      </c>
      <c r="E150" s="29" t="s">
        <v>101</v>
      </c>
      <c r="F150" s="29" t="s">
        <v>496</v>
      </c>
      <c r="G150" s="29" t="s">
        <v>62</v>
      </c>
      <c r="H150" s="58">
        <f>H151</f>
        <v>24082.034</v>
      </c>
      <c r="I150" s="58">
        <f>I151</f>
        <v>19453.29581</v>
      </c>
      <c r="J150" s="65"/>
    </row>
    <row r="151" spans="1:10" ht="30" customHeight="1">
      <c r="A151" s="27"/>
      <c r="B151" s="266" t="s">
        <v>49</v>
      </c>
      <c r="C151" s="29"/>
      <c r="D151" s="29" t="s">
        <v>14</v>
      </c>
      <c r="E151" s="29" t="s">
        <v>101</v>
      </c>
      <c r="F151" s="29" t="s">
        <v>496</v>
      </c>
      <c r="G151" s="29" t="s">
        <v>50</v>
      </c>
      <c r="H151" s="58">
        <f>(3600+300+300+3000+8000+1500)+7382.034</f>
        <v>24082.034</v>
      </c>
      <c r="I151" s="58">
        <v>19453.29581</v>
      </c>
      <c r="J151" s="65"/>
    </row>
    <row r="152" spans="1:10" ht="45" customHeight="1" hidden="1">
      <c r="A152" s="238"/>
      <c r="B152" s="286" t="s">
        <v>103</v>
      </c>
      <c r="C152" s="240"/>
      <c r="D152" s="240" t="s">
        <v>14</v>
      </c>
      <c r="E152" s="240" t="s">
        <v>101</v>
      </c>
      <c r="F152" s="240" t="s">
        <v>497</v>
      </c>
      <c r="G152" s="240"/>
      <c r="H152" s="246">
        <f>H154</f>
        <v>0</v>
      </c>
      <c r="I152" s="246">
        <f>I154</f>
        <v>0</v>
      </c>
      <c r="J152" s="65"/>
    </row>
    <row r="153" spans="1:10" ht="30" customHeight="1" hidden="1">
      <c r="A153" s="27"/>
      <c r="B153" s="266" t="s">
        <v>48</v>
      </c>
      <c r="C153" s="29"/>
      <c r="D153" s="29" t="s">
        <v>14</v>
      </c>
      <c r="E153" s="29" t="s">
        <v>101</v>
      </c>
      <c r="F153" s="29" t="s">
        <v>497</v>
      </c>
      <c r="G153" s="29" t="s">
        <v>62</v>
      </c>
      <c r="H153" s="58">
        <f>H154</f>
        <v>0</v>
      </c>
      <c r="I153" s="58">
        <f>I154</f>
        <v>0</v>
      </c>
      <c r="J153" s="65"/>
    </row>
    <row r="154" spans="1:10" ht="30" customHeight="1" hidden="1">
      <c r="A154" s="27"/>
      <c r="B154" s="266" t="s">
        <v>49</v>
      </c>
      <c r="C154" s="29"/>
      <c r="D154" s="29" t="s">
        <v>14</v>
      </c>
      <c r="E154" s="29" t="s">
        <v>101</v>
      </c>
      <c r="F154" s="29" t="s">
        <v>497</v>
      </c>
      <c r="G154" s="29" t="s">
        <v>50</v>
      </c>
      <c r="H154" s="58">
        <v>0</v>
      </c>
      <c r="I154" s="58">
        <v>0</v>
      </c>
      <c r="J154" s="65"/>
    </row>
    <row r="155" spans="1:10" ht="15" customHeight="1" hidden="1">
      <c r="A155" s="352"/>
      <c r="B155" s="308" t="s">
        <v>499</v>
      </c>
      <c r="C155" s="140"/>
      <c r="D155" s="140" t="s">
        <v>612</v>
      </c>
      <c r="E155" s="140" t="s">
        <v>613</v>
      </c>
      <c r="F155" s="140" t="s">
        <v>498</v>
      </c>
      <c r="G155" s="140"/>
      <c r="H155" s="232">
        <f>H156</f>
        <v>0</v>
      </c>
      <c r="I155" s="232">
        <f>I156</f>
        <v>0</v>
      </c>
      <c r="J155" s="65"/>
    </row>
    <row r="156" spans="1:10" ht="30" customHeight="1" hidden="1">
      <c r="A156" s="224"/>
      <c r="B156" s="305" t="s">
        <v>501</v>
      </c>
      <c r="C156" s="220"/>
      <c r="D156" s="220" t="s">
        <v>14</v>
      </c>
      <c r="E156" s="220" t="s">
        <v>101</v>
      </c>
      <c r="F156" s="220" t="s">
        <v>500</v>
      </c>
      <c r="G156" s="220"/>
      <c r="H156" s="225">
        <f>H157+H160</f>
        <v>0</v>
      </c>
      <c r="I156" s="225">
        <f>I157+I160</f>
        <v>0</v>
      </c>
      <c r="J156" s="65"/>
    </row>
    <row r="157" spans="1:10" ht="30" customHeight="1" hidden="1">
      <c r="A157" s="238"/>
      <c r="B157" s="286" t="s">
        <v>620</v>
      </c>
      <c r="C157" s="240"/>
      <c r="D157" s="240" t="s">
        <v>14</v>
      </c>
      <c r="E157" s="240" t="s">
        <v>101</v>
      </c>
      <c r="F157" s="240" t="s">
        <v>502</v>
      </c>
      <c r="G157" s="240"/>
      <c r="H157" s="246">
        <f aca="true" t="shared" si="13" ref="H157:I161">H158</f>
        <v>0</v>
      </c>
      <c r="I157" s="246">
        <f t="shared" si="13"/>
        <v>0</v>
      </c>
      <c r="J157" s="65"/>
    </row>
    <row r="158" spans="1:10" ht="30" customHeight="1" hidden="1">
      <c r="A158" s="27"/>
      <c r="B158" s="266" t="s">
        <v>48</v>
      </c>
      <c r="C158" s="29"/>
      <c r="D158" s="29" t="s">
        <v>14</v>
      </c>
      <c r="E158" s="29" t="s">
        <v>101</v>
      </c>
      <c r="F158" s="29" t="s">
        <v>502</v>
      </c>
      <c r="G158" s="29" t="s">
        <v>62</v>
      </c>
      <c r="H158" s="58">
        <f t="shared" si="13"/>
        <v>0</v>
      </c>
      <c r="I158" s="58">
        <f t="shared" si="13"/>
        <v>0</v>
      </c>
      <c r="J158" s="65"/>
    </row>
    <row r="159" spans="1:10" ht="30" customHeight="1" hidden="1">
      <c r="A159" s="27"/>
      <c r="B159" s="266" t="s">
        <v>49</v>
      </c>
      <c r="C159" s="29"/>
      <c r="D159" s="29" t="s">
        <v>14</v>
      </c>
      <c r="E159" s="29" t="s">
        <v>101</v>
      </c>
      <c r="F159" s="29" t="s">
        <v>502</v>
      </c>
      <c r="G159" s="29" t="s">
        <v>50</v>
      </c>
      <c r="H159" s="333">
        <f>700-700</f>
        <v>0</v>
      </c>
      <c r="I159" s="333">
        <v>0</v>
      </c>
      <c r="J159" s="65"/>
    </row>
    <row r="160" spans="1:10" ht="45" customHeight="1" hidden="1">
      <c r="A160" s="238"/>
      <c r="B160" s="286" t="s">
        <v>402</v>
      </c>
      <c r="C160" s="240"/>
      <c r="D160" s="240" t="s">
        <v>14</v>
      </c>
      <c r="E160" s="240" t="s">
        <v>101</v>
      </c>
      <c r="F160" s="240" t="s">
        <v>503</v>
      </c>
      <c r="G160" s="240"/>
      <c r="H160" s="246">
        <f t="shared" si="13"/>
        <v>0</v>
      </c>
      <c r="I160" s="246">
        <f t="shared" si="13"/>
        <v>0</v>
      </c>
      <c r="J160" s="65"/>
    </row>
    <row r="161" spans="1:10" ht="30" customHeight="1" hidden="1">
      <c r="A161" s="27"/>
      <c r="B161" s="266" t="s">
        <v>48</v>
      </c>
      <c r="C161" s="29"/>
      <c r="D161" s="29" t="s">
        <v>14</v>
      </c>
      <c r="E161" s="29" t="s">
        <v>101</v>
      </c>
      <c r="F161" s="29" t="s">
        <v>503</v>
      </c>
      <c r="G161" s="29" t="s">
        <v>62</v>
      </c>
      <c r="H161" s="58">
        <f t="shared" si="13"/>
        <v>0</v>
      </c>
      <c r="I161" s="58">
        <f t="shared" si="13"/>
        <v>0</v>
      </c>
      <c r="J161" s="65"/>
    </row>
    <row r="162" spans="1:10" ht="30" customHeight="1" hidden="1">
      <c r="A162" s="27"/>
      <c r="B162" s="266" t="s">
        <v>49</v>
      </c>
      <c r="C162" s="29"/>
      <c r="D162" s="29" t="s">
        <v>14</v>
      </c>
      <c r="E162" s="29" t="s">
        <v>101</v>
      </c>
      <c r="F162" s="29" t="s">
        <v>503</v>
      </c>
      <c r="G162" s="29" t="s">
        <v>50</v>
      </c>
      <c r="H162" s="333">
        <f>2000-2000</f>
        <v>0</v>
      </c>
      <c r="I162" s="58">
        <v>0</v>
      </c>
      <c r="J162" s="65"/>
    </row>
    <row r="163" spans="1:10" ht="75" customHeight="1" hidden="1">
      <c r="A163" s="210"/>
      <c r="B163" s="304" t="s">
        <v>317</v>
      </c>
      <c r="C163" s="195"/>
      <c r="D163" s="195" t="s">
        <v>14</v>
      </c>
      <c r="E163" s="195" t="s">
        <v>101</v>
      </c>
      <c r="F163" s="195" t="s">
        <v>321</v>
      </c>
      <c r="G163" s="195"/>
      <c r="H163" s="204">
        <f>H164</f>
        <v>0</v>
      </c>
      <c r="I163" s="204">
        <f>I164</f>
        <v>0</v>
      </c>
      <c r="J163" s="65"/>
    </row>
    <row r="164" spans="1:10" ht="30" customHeight="1" hidden="1">
      <c r="A164" s="224"/>
      <c r="B164" s="305" t="s">
        <v>318</v>
      </c>
      <c r="C164" s="220"/>
      <c r="D164" s="220" t="s">
        <v>14</v>
      </c>
      <c r="E164" s="220" t="s">
        <v>101</v>
      </c>
      <c r="F164" s="220" t="s">
        <v>320</v>
      </c>
      <c r="G164" s="220"/>
      <c r="H164" s="225">
        <f>H165+H168</f>
        <v>0</v>
      </c>
      <c r="I164" s="225">
        <f>I165+I168</f>
        <v>0</v>
      </c>
      <c r="J164" s="65"/>
    </row>
    <row r="165" spans="1:10" ht="30" customHeight="1" hidden="1">
      <c r="A165" s="238"/>
      <c r="B165" s="286" t="s">
        <v>102</v>
      </c>
      <c r="C165" s="240"/>
      <c r="D165" s="240" t="s">
        <v>14</v>
      </c>
      <c r="E165" s="240" t="s">
        <v>101</v>
      </c>
      <c r="F165" s="240" t="s">
        <v>438</v>
      </c>
      <c r="G165" s="240"/>
      <c r="H165" s="246">
        <f>H167</f>
        <v>0</v>
      </c>
      <c r="I165" s="246">
        <f>I167</f>
        <v>0</v>
      </c>
      <c r="J165" s="65"/>
    </row>
    <row r="166" spans="1:10" ht="30" customHeight="1" hidden="1">
      <c r="A166" s="27"/>
      <c r="B166" s="266" t="s">
        <v>48</v>
      </c>
      <c r="C166" s="29"/>
      <c r="D166" s="29" t="s">
        <v>14</v>
      </c>
      <c r="E166" s="29" t="s">
        <v>101</v>
      </c>
      <c r="F166" s="29" t="s">
        <v>438</v>
      </c>
      <c r="G166" s="29" t="s">
        <v>62</v>
      </c>
      <c r="H166" s="58">
        <f>H167</f>
        <v>0</v>
      </c>
      <c r="I166" s="58">
        <f>I167</f>
        <v>0</v>
      </c>
      <c r="J166" s="65"/>
    </row>
    <row r="167" spans="1:10" ht="30" customHeight="1" hidden="1">
      <c r="A167" s="27"/>
      <c r="B167" s="266" t="s">
        <v>49</v>
      </c>
      <c r="C167" s="29"/>
      <c r="D167" s="29" t="s">
        <v>14</v>
      </c>
      <c r="E167" s="29" t="s">
        <v>101</v>
      </c>
      <c r="F167" s="29" t="s">
        <v>438</v>
      </c>
      <c r="G167" s="29" t="s">
        <v>50</v>
      </c>
      <c r="H167" s="58">
        <v>0</v>
      </c>
      <c r="I167" s="58">
        <v>0</v>
      </c>
      <c r="J167" s="65"/>
    </row>
    <row r="168" spans="1:10" ht="75" customHeight="1" hidden="1">
      <c r="A168" s="238"/>
      <c r="B168" s="286" t="s">
        <v>358</v>
      </c>
      <c r="C168" s="240"/>
      <c r="D168" s="240" t="s">
        <v>14</v>
      </c>
      <c r="E168" s="240" t="s">
        <v>101</v>
      </c>
      <c r="F168" s="240" t="s">
        <v>319</v>
      </c>
      <c r="G168" s="240"/>
      <c r="H168" s="246">
        <f>H170</f>
        <v>0</v>
      </c>
      <c r="I168" s="246">
        <f>I170</f>
        <v>0</v>
      </c>
      <c r="J168" s="65"/>
    </row>
    <row r="169" spans="1:10" ht="30" customHeight="1" hidden="1">
      <c r="A169" s="27"/>
      <c r="B169" s="266" t="s">
        <v>48</v>
      </c>
      <c r="C169" s="29"/>
      <c r="D169" s="29" t="s">
        <v>14</v>
      </c>
      <c r="E169" s="29" t="s">
        <v>101</v>
      </c>
      <c r="F169" s="29" t="s">
        <v>319</v>
      </c>
      <c r="G169" s="29" t="s">
        <v>62</v>
      </c>
      <c r="H169" s="58">
        <f>H170</f>
        <v>0</v>
      </c>
      <c r="I169" s="58">
        <f>I170</f>
        <v>0</v>
      </c>
      <c r="J169" s="65"/>
    </row>
    <row r="170" spans="1:10" ht="30" customHeight="1" hidden="1">
      <c r="A170" s="27"/>
      <c r="B170" s="266" t="s">
        <v>49</v>
      </c>
      <c r="C170" s="29"/>
      <c r="D170" s="29" t="s">
        <v>14</v>
      </c>
      <c r="E170" s="29" t="s">
        <v>101</v>
      </c>
      <c r="F170" s="29" t="s">
        <v>319</v>
      </c>
      <c r="G170" s="29" t="s">
        <v>50</v>
      </c>
      <c r="H170" s="58">
        <v>0</v>
      </c>
      <c r="I170" s="58">
        <v>0</v>
      </c>
      <c r="J170" s="65"/>
    </row>
    <row r="171" spans="1:10" ht="45" customHeight="1">
      <c r="A171" s="210"/>
      <c r="B171" s="304" t="s">
        <v>395</v>
      </c>
      <c r="C171" s="195"/>
      <c r="D171" s="195" t="s">
        <v>14</v>
      </c>
      <c r="E171" s="195" t="s">
        <v>101</v>
      </c>
      <c r="F171" s="195" t="s">
        <v>343</v>
      </c>
      <c r="G171" s="195"/>
      <c r="H171" s="204">
        <f>H172</f>
        <v>350</v>
      </c>
      <c r="I171" s="204">
        <f>I173</f>
        <v>26</v>
      </c>
      <c r="J171" s="65"/>
    </row>
    <row r="172" spans="1:10" ht="15" customHeight="1">
      <c r="A172" s="235"/>
      <c r="B172" s="308" t="s">
        <v>469</v>
      </c>
      <c r="C172" s="140"/>
      <c r="D172" s="140" t="s">
        <v>14</v>
      </c>
      <c r="E172" s="140" t="s">
        <v>101</v>
      </c>
      <c r="F172" s="140" t="s">
        <v>550</v>
      </c>
      <c r="G172" s="140"/>
      <c r="H172" s="236">
        <f>H173</f>
        <v>350</v>
      </c>
      <c r="I172" s="236">
        <f>I173</f>
        <v>26</v>
      </c>
      <c r="J172" s="65"/>
    </row>
    <row r="173" spans="1:10" ht="30" customHeight="1">
      <c r="A173" s="224"/>
      <c r="B173" s="305" t="s">
        <v>552</v>
      </c>
      <c r="C173" s="220"/>
      <c r="D173" s="220" t="s">
        <v>14</v>
      </c>
      <c r="E173" s="220" t="s">
        <v>101</v>
      </c>
      <c r="F173" s="220" t="s">
        <v>551</v>
      </c>
      <c r="G173" s="220"/>
      <c r="H173" s="225">
        <f>H174</f>
        <v>350</v>
      </c>
      <c r="I173" s="225">
        <f>I174</f>
        <v>26</v>
      </c>
      <c r="J173" s="65"/>
    </row>
    <row r="174" spans="1:10" ht="45" customHeight="1">
      <c r="A174" s="238"/>
      <c r="B174" s="286" t="s">
        <v>103</v>
      </c>
      <c r="C174" s="240"/>
      <c r="D174" s="240" t="s">
        <v>14</v>
      </c>
      <c r="E174" s="240" t="s">
        <v>101</v>
      </c>
      <c r="F174" s="240" t="s">
        <v>553</v>
      </c>
      <c r="G174" s="240"/>
      <c r="H174" s="246">
        <f>H176</f>
        <v>350</v>
      </c>
      <c r="I174" s="246">
        <f>I176</f>
        <v>26</v>
      </c>
      <c r="J174" s="65"/>
    </row>
    <row r="175" spans="1:10" ht="30" customHeight="1">
      <c r="A175" s="27"/>
      <c r="B175" s="266" t="s">
        <v>48</v>
      </c>
      <c r="C175" s="29"/>
      <c r="D175" s="29" t="s">
        <v>14</v>
      </c>
      <c r="E175" s="29" t="s">
        <v>101</v>
      </c>
      <c r="F175" s="29" t="s">
        <v>553</v>
      </c>
      <c r="G175" s="29" t="s">
        <v>62</v>
      </c>
      <c r="H175" s="58">
        <f>H176</f>
        <v>350</v>
      </c>
      <c r="I175" s="58">
        <f>I176</f>
        <v>26</v>
      </c>
      <c r="J175" s="65"/>
    </row>
    <row r="176" spans="1:10" ht="30" customHeight="1">
      <c r="A176" s="27"/>
      <c r="B176" s="266" t="s">
        <v>49</v>
      </c>
      <c r="C176" s="29"/>
      <c r="D176" s="29" t="s">
        <v>14</v>
      </c>
      <c r="E176" s="29" t="s">
        <v>101</v>
      </c>
      <c r="F176" s="29" t="s">
        <v>553</v>
      </c>
      <c r="G176" s="29" t="s">
        <v>50</v>
      </c>
      <c r="H176" s="58">
        <f>(8000+200+150)-2455-5545</f>
        <v>350</v>
      </c>
      <c r="I176" s="58">
        <v>26</v>
      </c>
      <c r="J176" s="65"/>
    </row>
    <row r="177" spans="1:9" ht="15" customHeight="1">
      <c r="A177" s="21"/>
      <c r="B177" s="302" t="s">
        <v>120</v>
      </c>
      <c r="C177" s="22"/>
      <c r="D177" s="22" t="s">
        <v>14</v>
      </c>
      <c r="E177" s="22" t="s">
        <v>121</v>
      </c>
      <c r="F177" s="22" t="s">
        <v>34</v>
      </c>
      <c r="G177" s="22" t="s">
        <v>34</v>
      </c>
      <c r="H177" s="55">
        <f>H178+H187+H193</f>
        <v>1295</v>
      </c>
      <c r="I177" s="55">
        <f>I178+I187+I193</f>
        <v>352.97763</v>
      </c>
    </row>
    <row r="178" spans="1:10" s="3" customFormat="1" ht="60" customHeight="1">
      <c r="A178" s="197"/>
      <c r="B178" s="304" t="s">
        <v>405</v>
      </c>
      <c r="C178" s="195"/>
      <c r="D178" s="195" t="s">
        <v>14</v>
      </c>
      <c r="E178" s="195" t="s">
        <v>121</v>
      </c>
      <c r="F178" s="195" t="s">
        <v>116</v>
      </c>
      <c r="G178" s="195"/>
      <c r="H178" s="189">
        <f>H179</f>
        <v>1100</v>
      </c>
      <c r="I178" s="189">
        <f>I179</f>
        <v>314.97763</v>
      </c>
      <c r="J178" s="64"/>
    </row>
    <row r="179" spans="1:10" s="3" customFormat="1" ht="15" customHeight="1">
      <c r="A179" s="352"/>
      <c r="B179" s="308" t="s">
        <v>469</v>
      </c>
      <c r="C179" s="140"/>
      <c r="D179" s="140" t="s">
        <v>14</v>
      </c>
      <c r="E179" s="140" t="s">
        <v>121</v>
      </c>
      <c r="F179" s="140" t="s">
        <v>518</v>
      </c>
      <c r="G179" s="140"/>
      <c r="H179" s="232">
        <f>H180</f>
        <v>1100</v>
      </c>
      <c r="I179" s="232">
        <f>I180</f>
        <v>314.97763</v>
      </c>
      <c r="J179" s="64"/>
    </row>
    <row r="180" spans="1:10" s="3" customFormat="1" ht="30" customHeight="1">
      <c r="A180" s="226"/>
      <c r="B180" s="305" t="s">
        <v>519</v>
      </c>
      <c r="C180" s="223"/>
      <c r="D180" s="220" t="s">
        <v>14</v>
      </c>
      <c r="E180" s="220" t="s">
        <v>121</v>
      </c>
      <c r="F180" s="220" t="s">
        <v>520</v>
      </c>
      <c r="G180" s="220"/>
      <c r="H180" s="225">
        <f>H181+H184</f>
        <v>1100</v>
      </c>
      <c r="I180" s="225">
        <f>I181+I184</f>
        <v>314.97763</v>
      </c>
      <c r="J180" s="64"/>
    </row>
    <row r="181" spans="1:10" ht="15" customHeight="1">
      <c r="A181" s="238"/>
      <c r="B181" s="286" t="s">
        <v>118</v>
      </c>
      <c r="C181" s="240"/>
      <c r="D181" s="240" t="s">
        <v>14</v>
      </c>
      <c r="E181" s="240" t="s">
        <v>121</v>
      </c>
      <c r="F181" s="240" t="s">
        <v>521</v>
      </c>
      <c r="G181" s="240"/>
      <c r="H181" s="246">
        <f>H183</f>
        <v>1100</v>
      </c>
      <c r="I181" s="246">
        <f>I183</f>
        <v>314.97763</v>
      </c>
      <c r="J181" s="65"/>
    </row>
    <row r="182" spans="1:10" ht="30" customHeight="1">
      <c r="A182" s="27"/>
      <c r="B182" s="266" t="s">
        <v>48</v>
      </c>
      <c r="C182" s="29"/>
      <c r="D182" s="29" t="s">
        <v>14</v>
      </c>
      <c r="E182" s="29" t="s">
        <v>121</v>
      </c>
      <c r="F182" s="29" t="s">
        <v>521</v>
      </c>
      <c r="G182" s="29" t="s">
        <v>62</v>
      </c>
      <c r="H182" s="58">
        <f>H183</f>
        <v>1100</v>
      </c>
      <c r="I182" s="58">
        <f>I183</f>
        <v>314.97763</v>
      </c>
      <c r="J182" s="65"/>
    </row>
    <row r="183" spans="1:10" ht="30" customHeight="1">
      <c r="A183" s="27"/>
      <c r="B183" s="266" t="s">
        <v>49</v>
      </c>
      <c r="C183" s="29"/>
      <c r="D183" s="29" t="s">
        <v>14</v>
      </c>
      <c r="E183" s="29" t="s">
        <v>121</v>
      </c>
      <c r="F183" s="29" t="s">
        <v>521</v>
      </c>
      <c r="G183" s="29" t="s">
        <v>50</v>
      </c>
      <c r="H183" s="58">
        <f>600+500</f>
        <v>1100</v>
      </c>
      <c r="I183" s="58">
        <v>314.97763</v>
      </c>
      <c r="J183" s="65"/>
    </row>
    <row r="184" spans="1:10" ht="30" customHeight="1" hidden="1">
      <c r="A184" s="238"/>
      <c r="B184" s="286" t="s">
        <v>122</v>
      </c>
      <c r="C184" s="240"/>
      <c r="D184" s="240" t="s">
        <v>14</v>
      </c>
      <c r="E184" s="240" t="s">
        <v>121</v>
      </c>
      <c r="F184" s="240" t="s">
        <v>522</v>
      </c>
      <c r="G184" s="240"/>
      <c r="H184" s="246">
        <f>H186</f>
        <v>0</v>
      </c>
      <c r="I184" s="246">
        <f>I186</f>
        <v>0</v>
      </c>
      <c r="J184" s="65"/>
    </row>
    <row r="185" spans="1:10" ht="30" customHeight="1" hidden="1">
      <c r="A185" s="27"/>
      <c r="B185" s="266" t="s">
        <v>48</v>
      </c>
      <c r="C185" s="29"/>
      <c r="D185" s="29" t="s">
        <v>14</v>
      </c>
      <c r="E185" s="29" t="s">
        <v>121</v>
      </c>
      <c r="F185" s="29" t="s">
        <v>522</v>
      </c>
      <c r="G185" s="29" t="s">
        <v>62</v>
      </c>
      <c r="H185" s="58">
        <f>H186</f>
        <v>0</v>
      </c>
      <c r="I185" s="58">
        <f>I186</f>
        <v>0</v>
      </c>
      <c r="J185" s="65"/>
    </row>
    <row r="186" spans="1:10" ht="30" customHeight="1" hidden="1">
      <c r="A186" s="27"/>
      <c r="B186" s="266" t="s">
        <v>49</v>
      </c>
      <c r="C186" s="29"/>
      <c r="D186" s="29" t="s">
        <v>14</v>
      </c>
      <c r="E186" s="29" t="s">
        <v>121</v>
      </c>
      <c r="F186" s="29" t="s">
        <v>522</v>
      </c>
      <c r="G186" s="29" t="s">
        <v>50</v>
      </c>
      <c r="H186" s="58">
        <v>0</v>
      </c>
      <c r="I186" s="58">
        <v>0</v>
      </c>
      <c r="J186" s="65"/>
    </row>
    <row r="187" spans="1:10" ht="75" customHeight="1">
      <c r="A187" s="186"/>
      <c r="B187" s="309" t="s">
        <v>464</v>
      </c>
      <c r="C187" s="188"/>
      <c r="D187" s="195" t="s">
        <v>14</v>
      </c>
      <c r="E187" s="195" t="s">
        <v>121</v>
      </c>
      <c r="F187" s="188" t="s">
        <v>465</v>
      </c>
      <c r="G187" s="195" t="s">
        <v>34</v>
      </c>
      <c r="H187" s="189">
        <f aca="true" t="shared" si="14" ref="H187:I189">H188</f>
        <v>100</v>
      </c>
      <c r="I187" s="189">
        <f t="shared" si="14"/>
        <v>0</v>
      </c>
      <c r="J187" s="65"/>
    </row>
    <row r="188" spans="1:10" ht="15" customHeight="1">
      <c r="A188" s="235"/>
      <c r="B188" s="280" t="s">
        <v>469</v>
      </c>
      <c r="C188" s="139"/>
      <c r="D188" s="140" t="s">
        <v>14</v>
      </c>
      <c r="E188" s="140" t="s">
        <v>121</v>
      </c>
      <c r="F188" s="139" t="s">
        <v>560</v>
      </c>
      <c r="G188" s="140"/>
      <c r="H188" s="232">
        <f t="shared" si="14"/>
        <v>100</v>
      </c>
      <c r="I188" s="232">
        <f t="shared" si="14"/>
        <v>0</v>
      </c>
      <c r="J188" s="65"/>
    </row>
    <row r="189" spans="1:10" ht="75" customHeight="1">
      <c r="A189" s="215"/>
      <c r="B189" s="312" t="s">
        <v>561</v>
      </c>
      <c r="C189" s="217"/>
      <c r="D189" s="220" t="s">
        <v>14</v>
      </c>
      <c r="E189" s="220" t="s">
        <v>121</v>
      </c>
      <c r="F189" s="217" t="s">
        <v>562</v>
      </c>
      <c r="G189" s="220" t="s">
        <v>34</v>
      </c>
      <c r="H189" s="218">
        <f t="shared" si="14"/>
        <v>100</v>
      </c>
      <c r="I189" s="218">
        <f t="shared" si="14"/>
        <v>0</v>
      </c>
      <c r="J189" s="65"/>
    </row>
    <row r="190" spans="1:10" ht="60" customHeight="1">
      <c r="A190" s="243"/>
      <c r="B190" s="290" t="s">
        <v>466</v>
      </c>
      <c r="C190" s="241"/>
      <c r="D190" s="240" t="s">
        <v>14</v>
      </c>
      <c r="E190" s="240" t="s">
        <v>121</v>
      </c>
      <c r="F190" s="241" t="s">
        <v>563</v>
      </c>
      <c r="G190" s="240"/>
      <c r="H190" s="246">
        <f>H192</f>
        <v>100</v>
      </c>
      <c r="I190" s="246">
        <f>I192</f>
        <v>0</v>
      </c>
      <c r="J190" s="65"/>
    </row>
    <row r="191" spans="1:10" ht="30" customHeight="1">
      <c r="A191" s="41"/>
      <c r="B191" s="271" t="s">
        <v>63</v>
      </c>
      <c r="C191" s="30"/>
      <c r="D191" s="29" t="s">
        <v>14</v>
      </c>
      <c r="E191" s="29" t="s">
        <v>121</v>
      </c>
      <c r="F191" s="32" t="s">
        <v>563</v>
      </c>
      <c r="G191" s="29" t="s">
        <v>64</v>
      </c>
      <c r="H191" s="58">
        <f>H192</f>
        <v>100</v>
      </c>
      <c r="I191" s="58">
        <f>I192</f>
        <v>0</v>
      </c>
      <c r="J191" s="65"/>
    </row>
    <row r="192" spans="1:10" ht="30" customHeight="1">
      <c r="A192" s="41"/>
      <c r="B192" s="266" t="s">
        <v>467</v>
      </c>
      <c r="C192" s="30"/>
      <c r="D192" s="29" t="s">
        <v>14</v>
      </c>
      <c r="E192" s="29" t="s">
        <v>121</v>
      </c>
      <c r="F192" s="32" t="s">
        <v>563</v>
      </c>
      <c r="G192" s="29" t="s">
        <v>66</v>
      </c>
      <c r="H192" s="58">
        <v>100</v>
      </c>
      <c r="I192" s="58">
        <v>0</v>
      </c>
      <c r="J192" s="65"/>
    </row>
    <row r="193" spans="1:10" s="3" customFormat="1" ht="45" customHeight="1">
      <c r="A193" s="198"/>
      <c r="B193" s="307" t="s">
        <v>347</v>
      </c>
      <c r="C193" s="199"/>
      <c r="D193" s="192" t="s">
        <v>14</v>
      </c>
      <c r="E193" s="192" t="s">
        <v>121</v>
      </c>
      <c r="F193" s="192" t="s">
        <v>194</v>
      </c>
      <c r="G193" s="183"/>
      <c r="H193" s="185">
        <f>H194</f>
        <v>95</v>
      </c>
      <c r="I193" s="185">
        <f>I194</f>
        <v>38</v>
      </c>
      <c r="J193" s="64"/>
    </row>
    <row r="194" spans="1:10" s="3" customFormat="1" ht="15" customHeight="1">
      <c r="A194" s="46"/>
      <c r="B194" s="266" t="s">
        <v>146</v>
      </c>
      <c r="C194" s="33"/>
      <c r="D194" s="29" t="s">
        <v>14</v>
      </c>
      <c r="E194" s="29" t="s">
        <v>121</v>
      </c>
      <c r="F194" s="33" t="s">
        <v>195</v>
      </c>
      <c r="G194" s="29"/>
      <c r="H194" s="58">
        <f>H195</f>
        <v>95</v>
      </c>
      <c r="I194" s="58">
        <f>I195</f>
        <v>38</v>
      </c>
      <c r="J194" s="64"/>
    </row>
    <row r="195" spans="1:10" s="3" customFormat="1" ht="15" customHeight="1">
      <c r="A195" s="46"/>
      <c r="B195" s="266" t="s">
        <v>146</v>
      </c>
      <c r="C195" s="33"/>
      <c r="D195" s="29" t="s">
        <v>14</v>
      </c>
      <c r="E195" s="29" t="s">
        <v>121</v>
      </c>
      <c r="F195" s="33" t="s">
        <v>196</v>
      </c>
      <c r="G195" s="29"/>
      <c r="H195" s="58">
        <f>H196+H199</f>
        <v>95</v>
      </c>
      <c r="I195" s="58">
        <f>I196+I199</f>
        <v>38</v>
      </c>
      <c r="J195" s="64"/>
    </row>
    <row r="196" spans="1:10" ht="15" customHeight="1">
      <c r="A196" s="238"/>
      <c r="B196" s="286" t="s">
        <v>211</v>
      </c>
      <c r="C196" s="240"/>
      <c r="D196" s="240" t="s">
        <v>14</v>
      </c>
      <c r="E196" s="240" t="s">
        <v>121</v>
      </c>
      <c r="F196" s="249" t="s">
        <v>300</v>
      </c>
      <c r="G196" s="240"/>
      <c r="H196" s="246">
        <f>H197</f>
        <v>95</v>
      </c>
      <c r="I196" s="246">
        <f>I197</f>
        <v>38</v>
      </c>
      <c r="J196" s="65"/>
    </row>
    <row r="197" spans="1:10" ht="30" customHeight="1">
      <c r="A197" s="27"/>
      <c r="B197" s="266" t="s">
        <v>48</v>
      </c>
      <c r="C197" s="29"/>
      <c r="D197" s="29" t="s">
        <v>14</v>
      </c>
      <c r="E197" s="29" t="s">
        <v>121</v>
      </c>
      <c r="F197" s="33" t="s">
        <v>300</v>
      </c>
      <c r="G197" s="29" t="s">
        <v>62</v>
      </c>
      <c r="H197" s="58">
        <f>H198</f>
        <v>95</v>
      </c>
      <c r="I197" s="58">
        <f>I198</f>
        <v>38</v>
      </c>
      <c r="J197" s="65"/>
    </row>
    <row r="198" spans="1:10" ht="30" customHeight="1">
      <c r="A198" s="27"/>
      <c r="B198" s="266" t="s">
        <v>49</v>
      </c>
      <c r="C198" s="29"/>
      <c r="D198" s="29" t="s">
        <v>14</v>
      </c>
      <c r="E198" s="29" t="s">
        <v>121</v>
      </c>
      <c r="F198" s="33" t="s">
        <v>300</v>
      </c>
      <c r="G198" s="29" t="s">
        <v>50</v>
      </c>
      <c r="H198" s="58">
        <v>95</v>
      </c>
      <c r="I198" s="58">
        <v>38</v>
      </c>
      <c r="J198" s="65"/>
    </row>
    <row r="199" spans="1:10" ht="30" customHeight="1" hidden="1">
      <c r="A199" s="238"/>
      <c r="B199" s="286" t="s">
        <v>122</v>
      </c>
      <c r="C199" s="241"/>
      <c r="D199" s="240" t="s">
        <v>14</v>
      </c>
      <c r="E199" s="240" t="s">
        <v>121</v>
      </c>
      <c r="F199" s="249" t="s">
        <v>352</v>
      </c>
      <c r="G199" s="241" t="s">
        <v>34</v>
      </c>
      <c r="H199" s="263">
        <f>H201</f>
        <v>0</v>
      </c>
      <c r="I199" s="263">
        <f>I201</f>
        <v>0</v>
      </c>
      <c r="J199" s="65"/>
    </row>
    <row r="200" spans="1:10" ht="30" customHeight="1" hidden="1">
      <c r="A200" s="27"/>
      <c r="B200" s="266" t="s">
        <v>48</v>
      </c>
      <c r="C200" s="30"/>
      <c r="D200" s="29" t="s">
        <v>14</v>
      </c>
      <c r="E200" s="29" t="s">
        <v>121</v>
      </c>
      <c r="F200" s="33" t="s">
        <v>352</v>
      </c>
      <c r="G200" s="30">
        <v>200</v>
      </c>
      <c r="H200" s="262">
        <f>H201</f>
        <v>0</v>
      </c>
      <c r="I200" s="262">
        <f>I201</f>
        <v>0</v>
      </c>
      <c r="J200" s="65"/>
    </row>
    <row r="201" spans="1:10" ht="30" customHeight="1" hidden="1">
      <c r="A201" s="27"/>
      <c r="B201" s="266" t="s">
        <v>49</v>
      </c>
      <c r="C201" s="30"/>
      <c r="D201" s="29" t="s">
        <v>14</v>
      </c>
      <c r="E201" s="29" t="s">
        <v>121</v>
      </c>
      <c r="F201" s="33" t="s">
        <v>352</v>
      </c>
      <c r="G201" s="30">
        <v>240</v>
      </c>
      <c r="H201" s="262">
        <v>0</v>
      </c>
      <c r="I201" s="262">
        <v>0</v>
      </c>
      <c r="J201" s="65"/>
    </row>
    <row r="202" spans="1:10" ht="15" customHeight="1">
      <c r="A202" s="18" t="s">
        <v>387</v>
      </c>
      <c r="B202" s="301" t="s">
        <v>15</v>
      </c>
      <c r="C202" s="47"/>
      <c r="D202" s="47" t="s">
        <v>16</v>
      </c>
      <c r="E202" s="47"/>
      <c r="F202" s="47" t="s">
        <v>54</v>
      </c>
      <c r="G202" s="47"/>
      <c r="H202" s="62">
        <f>H203+H250+H308</f>
        <v>112539.77579000001</v>
      </c>
      <c r="I202" s="62">
        <f>I203+I250+I308</f>
        <v>105039.34424</v>
      </c>
      <c r="J202" s="60"/>
    </row>
    <row r="203" spans="1:9" ht="15" customHeight="1">
      <c r="A203" s="21"/>
      <c r="B203" s="302" t="s">
        <v>58</v>
      </c>
      <c r="C203" s="23"/>
      <c r="D203" s="23" t="s">
        <v>16</v>
      </c>
      <c r="E203" s="22" t="s">
        <v>59</v>
      </c>
      <c r="F203" s="23"/>
      <c r="G203" s="23"/>
      <c r="H203" s="55">
        <f>H204+H236+H242</f>
        <v>65866.10996</v>
      </c>
      <c r="I203" s="55">
        <f>I204+I236+I242</f>
        <v>62792.46482</v>
      </c>
    </row>
    <row r="204" spans="1:9" ht="60" customHeight="1">
      <c r="A204" s="258"/>
      <c r="B204" s="313" t="s">
        <v>341</v>
      </c>
      <c r="C204" s="195"/>
      <c r="D204" s="195" t="s">
        <v>16</v>
      </c>
      <c r="E204" s="195" t="s">
        <v>59</v>
      </c>
      <c r="F204" s="195" t="s">
        <v>53</v>
      </c>
      <c r="G204" s="259"/>
      <c r="H204" s="204">
        <f>H205+H216</f>
        <v>65866.10996</v>
      </c>
      <c r="I204" s="204">
        <f>I205+I216</f>
        <v>62792.46482</v>
      </c>
    </row>
    <row r="205" spans="1:9" ht="30" customHeight="1">
      <c r="A205" s="237"/>
      <c r="B205" s="314" t="s">
        <v>546</v>
      </c>
      <c r="C205" s="139"/>
      <c r="D205" s="139" t="s">
        <v>16</v>
      </c>
      <c r="E205" s="140" t="s">
        <v>59</v>
      </c>
      <c r="F205" s="140" t="s">
        <v>342</v>
      </c>
      <c r="G205" s="231"/>
      <c r="H205" s="232">
        <f>H206</f>
        <v>60765.88014</v>
      </c>
      <c r="I205" s="232">
        <f>I206</f>
        <v>58224.21733</v>
      </c>
    </row>
    <row r="206" spans="1:9" ht="30" customHeight="1">
      <c r="A206" s="227"/>
      <c r="B206" s="312" t="s">
        <v>448</v>
      </c>
      <c r="C206" s="217"/>
      <c r="D206" s="217" t="s">
        <v>16</v>
      </c>
      <c r="E206" s="220" t="s">
        <v>59</v>
      </c>
      <c r="F206" s="220" t="s">
        <v>569</v>
      </c>
      <c r="G206" s="217"/>
      <c r="H206" s="218">
        <f>H207+H210+H213</f>
        <v>60765.88014</v>
      </c>
      <c r="I206" s="218">
        <f>I207+I210+I213</f>
        <v>58224.21733</v>
      </c>
    </row>
    <row r="207" spans="1:9" ht="45" customHeight="1">
      <c r="A207" s="252"/>
      <c r="B207" s="290" t="s">
        <v>458</v>
      </c>
      <c r="C207" s="241"/>
      <c r="D207" s="241" t="s">
        <v>16</v>
      </c>
      <c r="E207" s="240" t="s">
        <v>59</v>
      </c>
      <c r="F207" s="240" t="s">
        <v>570</v>
      </c>
      <c r="G207" s="241"/>
      <c r="H207" s="242">
        <f>H208</f>
        <v>60164.23776</v>
      </c>
      <c r="I207" s="242">
        <f>I208</f>
        <v>57647.82859</v>
      </c>
    </row>
    <row r="208" spans="1:9" ht="30" customHeight="1">
      <c r="A208" s="48"/>
      <c r="B208" s="273" t="s">
        <v>55</v>
      </c>
      <c r="C208" s="30"/>
      <c r="D208" s="30" t="s">
        <v>16</v>
      </c>
      <c r="E208" s="29" t="s">
        <v>59</v>
      </c>
      <c r="F208" s="29" t="s">
        <v>570</v>
      </c>
      <c r="G208" s="30">
        <v>400</v>
      </c>
      <c r="H208" s="57">
        <f>H209</f>
        <v>60164.23776</v>
      </c>
      <c r="I208" s="57">
        <f>I209</f>
        <v>57647.82859</v>
      </c>
    </row>
    <row r="209" spans="1:9" ht="15" customHeight="1">
      <c r="A209" s="48"/>
      <c r="B209" s="266" t="s">
        <v>56</v>
      </c>
      <c r="C209" s="30"/>
      <c r="D209" s="30" t="s">
        <v>16</v>
      </c>
      <c r="E209" s="29" t="s">
        <v>59</v>
      </c>
      <c r="F209" s="29" t="s">
        <v>570</v>
      </c>
      <c r="G209" s="29" t="s">
        <v>57</v>
      </c>
      <c r="H209" s="57">
        <v>60164.23776</v>
      </c>
      <c r="I209" s="57">
        <v>57647.82859</v>
      </c>
    </row>
    <row r="210" spans="1:9" ht="45" customHeight="1" hidden="1">
      <c r="A210" s="252"/>
      <c r="B210" s="290" t="s">
        <v>459</v>
      </c>
      <c r="C210" s="241"/>
      <c r="D210" s="241" t="s">
        <v>16</v>
      </c>
      <c r="E210" s="240" t="s">
        <v>59</v>
      </c>
      <c r="F210" s="240" t="s">
        <v>571</v>
      </c>
      <c r="G210" s="241"/>
      <c r="H210" s="242">
        <f>H211</f>
        <v>0</v>
      </c>
      <c r="I210" s="242">
        <f>I211</f>
        <v>0</v>
      </c>
    </row>
    <row r="211" spans="1:9" ht="30" customHeight="1" hidden="1">
      <c r="A211" s="48"/>
      <c r="B211" s="273" t="s">
        <v>55</v>
      </c>
      <c r="C211" s="30"/>
      <c r="D211" s="30" t="s">
        <v>16</v>
      </c>
      <c r="E211" s="29" t="s">
        <v>59</v>
      </c>
      <c r="F211" s="29" t="s">
        <v>571</v>
      </c>
      <c r="G211" s="30">
        <v>400</v>
      </c>
      <c r="H211" s="57">
        <f>H212</f>
        <v>0</v>
      </c>
      <c r="I211" s="57">
        <f>I212</f>
        <v>0</v>
      </c>
    </row>
    <row r="212" spans="1:9" ht="15" customHeight="1" hidden="1">
      <c r="A212" s="48"/>
      <c r="B212" s="266" t="s">
        <v>56</v>
      </c>
      <c r="C212" s="30"/>
      <c r="D212" s="30" t="s">
        <v>16</v>
      </c>
      <c r="E212" s="29" t="s">
        <v>59</v>
      </c>
      <c r="F212" s="29" t="s">
        <v>571</v>
      </c>
      <c r="G212" s="29" t="s">
        <v>57</v>
      </c>
      <c r="H212" s="57">
        <v>0</v>
      </c>
      <c r="I212" s="57">
        <v>0</v>
      </c>
    </row>
    <row r="213" spans="1:9" ht="30" customHeight="1">
      <c r="A213" s="252"/>
      <c r="B213" s="290" t="s">
        <v>444</v>
      </c>
      <c r="C213" s="241"/>
      <c r="D213" s="241" t="s">
        <v>16</v>
      </c>
      <c r="E213" s="240" t="s">
        <v>59</v>
      </c>
      <c r="F213" s="240" t="s">
        <v>572</v>
      </c>
      <c r="G213" s="241"/>
      <c r="H213" s="242">
        <f>H214</f>
        <v>601.64238</v>
      </c>
      <c r="I213" s="242">
        <f>I214</f>
        <v>576.38874</v>
      </c>
    </row>
    <row r="214" spans="1:9" ht="30" customHeight="1">
      <c r="A214" s="48"/>
      <c r="B214" s="273" t="s">
        <v>55</v>
      </c>
      <c r="C214" s="30"/>
      <c r="D214" s="30" t="s">
        <v>16</v>
      </c>
      <c r="E214" s="29" t="s">
        <v>59</v>
      </c>
      <c r="F214" s="29" t="s">
        <v>572</v>
      </c>
      <c r="G214" s="30">
        <v>400</v>
      </c>
      <c r="H214" s="57">
        <f>H215</f>
        <v>601.64238</v>
      </c>
      <c r="I214" s="57">
        <f>I215</f>
        <v>576.38874</v>
      </c>
    </row>
    <row r="215" spans="1:9" ht="15" customHeight="1">
      <c r="A215" s="48"/>
      <c r="B215" s="266" t="s">
        <v>56</v>
      </c>
      <c r="C215" s="30"/>
      <c r="D215" s="30" t="s">
        <v>16</v>
      </c>
      <c r="E215" s="29" t="s">
        <v>59</v>
      </c>
      <c r="F215" s="29" t="s">
        <v>572</v>
      </c>
      <c r="G215" s="29" t="s">
        <v>57</v>
      </c>
      <c r="H215" s="57">
        <v>601.64238</v>
      </c>
      <c r="I215" s="57">
        <v>576.38874</v>
      </c>
    </row>
    <row r="216" spans="1:9" ht="15" customHeight="1">
      <c r="A216" s="237"/>
      <c r="B216" s="280" t="s">
        <v>469</v>
      </c>
      <c r="C216" s="139"/>
      <c r="D216" s="139" t="s">
        <v>16</v>
      </c>
      <c r="E216" s="140" t="s">
        <v>59</v>
      </c>
      <c r="F216" s="140" t="s">
        <v>573</v>
      </c>
      <c r="G216" s="231"/>
      <c r="H216" s="232">
        <f>H217+H223+H232</f>
        <v>5100.2298200000005</v>
      </c>
      <c r="I216" s="232">
        <f>I217+I223+I232</f>
        <v>4568.247490000001</v>
      </c>
    </row>
    <row r="217" spans="1:9" ht="30" customHeight="1">
      <c r="A217" s="227"/>
      <c r="B217" s="312" t="s">
        <v>574</v>
      </c>
      <c r="C217" s="217"/>
      <c r="D217" s="217" t="s">
        <v>16</v>
      </c>
      <c r="E217" s="220" t="s">
        <v>59</v>
      </c>
      <c r="F217" s="220" t="s">
        <v>575</v>
      </c>
      <c r="G217" s="222"/>
      <c r="H217" s="218">
        <f>H218</f>
        <v>1071.62982</v>
      </c>
      <c r="I217" s="218">
        <f>I218</f>
        <v>1071.62982</v>
      </c>
    </row>
    <row r="218" spans="1:9" ht="30" customHeight="1">
      <c r="A218" s="252"/>
      <c r="B218" s="290" t="s">
        <v>61</v>
      </c>
      <c r="C218" s="241"/>
      <c r="D218" s="241" t="s">
        <v>16</v>
      </c>
      <c r="E218" s="240" t="s">
        <v>59</v>
      </c>
      <c r="F218" s="240" t="s">
        <v>576</v>
      </c>
      <c r="G218" s="253"/>
      <c r="H218" s="242">
        <f>H220+H222</f>
        <v>1071.62982</v>
      </c>
      <c r="I218" s="242">
        <f>I220+I222</f>
        <v>1071.62982</v>
      </c>
    </row>
    <row r="219" spans="1:9" ht="30" customHeight="1">
      <c r="A219" s="48"/>
      <c r="B219" s="271" t="s">
        <v>48</v>
      </c>
      <c r="C219" s="30"/>
      <c r="D219" s="30" t="s">
        <v>16</v>
      </c>
      <c r="E219" s="29" t="s">
        <v>59</v>
      </c>
      <c r="F219" s="29" t="s">
        <v>576</v>
      </c>
      <c r="G219" s="30">
        <v>200</v>
      </c>
      <c r="H219" s="57">
        <f>H220</f>
        <v>1071.62982</v>
      </c>
      <c r="I219" s="57">
        <f>I220</f>
        <v>1071.62982</v>
      </c>
    </row>
    <row r="220" spans="1:9" ht="30" customHeight="1">
      <c r="A220" s="48"/>
      <c r="B220" s="266" t="s">
        <v>49</v>
      </c>
      <c r="C220" s="30"/>
      <c r="D220" s="30" t="s">
        <v>16</v>
      </c>
      <c r="E220" s="29" t="s">
        <v>59</v>
      </c>
      <c r="F220" s="29" t="s">
        <v>576</v>
      </c>
      <c r="G220" s="29" t="s">
        <v>50</v>
      </c>
      <c r="H220" s="58">
        <f>896+175.62982</f>
        <v>1071.62982</v>
      </c>
      <c r="I220" s="58">
        <v>1071.62982</v>
      </c>
    </row>
    <row r="221" spans="1:9" ht="30" customHeight="1" hidden="1">
      <c r="A221" s="48"/>
      <c r="B221" s="272" t="s">
        <v>63</v>
      </c>
      <c r="C221" s="30"/>
      <c r="D221" s="30" t="s">
        <v>16</v>
      </c>
      <c r="E221" s="29" t="s">
        <v>59</v>
      </c>
      <c r="F221" s="29" t="s">
        <v>576</v>
      </c>
      <c r="G221" s="29" t="s">
        <v>64</v>
      </c>
      <c r="H221" s="58">
        <f>H222</f>
        <v>0</v>
      </c>
      <c r="I221" s="58">
        <f>I222</f>
        <v>0</v>
      </c>
    </row>
    <row r="222" spans="1:9" ht="30" customHeight="1" hidden="1">
      <c r="A222" s="48"/>
      <c r="B222" s="266" t="s">
        <v>65</v>
      </c>
      <c r="C222" s="30"/>
      <c r="D222" s="30" t="s">
        <v>16</v>
      </c>
      <c r="E222" s="29" t="s">
        <v>59</v>
      </c>
      <c r="F222" s="29" t="s">
        <v>576</v>
      </c>
      <c r="G222" s="30">
        <v>630</v>
      </c>
      <c r="H222" s="57">
        <v>0</v>
      </c>
      <c r="I222" s="57">
        <v>0</v>
      </c>
    </row>
    <row r="223" spans="1:9" ht="30" customHeight="1">
      <c r="A223" s="227"/>
      <c r="B223" s="312" t="s">
        <v>577</v>
      </c>
      <c r="C223" s="217"/>
      <c r="D223" s="217" t="s">
        <v>16</v>
      </c>
      <c r="E223" s="220" t="s">
        <v>59</v>
      </c>
      <c r="F223" s="220" t="s">
        <v>578</v>
      </c>
      <c r="G223" s="217"/>
      <c r="H223" s="218">
        <f>H224+H229</f>
        <v>4000</v>
      </c>
      <c r="I223" s="218">
        <f>I224+I229</f>
        <v>3468.01767</v>
      </c>
    </row>
    <row r="224" spans="1:9" ht="30" customHeight="1">
      <c r="A224" s="252"/>
      <c r="B224" s="290" t="s">
        <v>67</v>
      </c>
      <c r="C224" s="241"/>
      <c r="D224" s="241" t="s">
        <v>16</v>
      </c>
      <c r="E224" s="240" t="s">
        <v>59</v>
      </c>
      <c r="F224" s="240" t="s">
        <v>579</v>
      </c>
      <c r="G224" s="241"/>
      <c r="H224" s="242">
        <f>H225+H227</f>
        <v>4000</v>
      </c>
      <c r="I224" s="242">
        <f>I225+I227</f>
        <v>3468.01767</v>
      </c>
    </row>
    <row r="225" spans="1:9" ht="30" customHeight="1" hidden="1">
      <c r="A225" s="48"/>
      <c r="B225" s="273" t="s">
        <v>48</v>
      </c>
      <c r="C225" s="30"/>
      <c r="D225" s="30" t="s">
        <v>16</v>
      </c>
      <c r="E225" s="29" t="s">
        <v>59</v>
      </c>
      <c r="F225" s="29" t="s">
        <v>579</v>
      </c>
      <c r="G225" s="30">
        <v>200</v>
      </c>
      <c r="H225" s="57">
        <f>H226</f>
        <v>0</v>
      </c>
      <c r="I225" s="57">
        <f>I226</f>
        <v>0</v>
      </c>
    </row>
    <row r="226" spans="1:9" ht="30" customHeight="1" hidden="1">
      <c r="A226" s="48"/>
      <c r="B226" s="266" t="s">
        <v>49</v>
      </c>
      <c r="C226" s="30"/>
      <c r="D226" s="30" t="s">
        <v>16</v>
      </c>
      <c r="E226" s="29" t="s">
        <v>59</v>
      </c>
      <c r="F226" s="29" t="s">
        <v>579</v>
      </c>
      <c r="G226" s="29" t="s">
        <v>50</v>
      </c>
      <c r="H226" s="57">
        <f>1000-1000</f>
        <v>0</v>
      </c>
      <c r="I226" s="57">
        <f>434.97494-434.97494</f>
        <v>0</v>
      </c>
    </row>
    <row r="227" spans="1:9" ht="30" customHeight="1">
      <c r="A227" s="48"/>
      <c r="B227" s="273" t="s">
        <v>55</v>
      </c>
      <c r="C227" s="30"/>
      <c r="D227" s="30" t="s">
        <v>16</v>
      </c>
      <c r="E227" s="29" t="s">
        <v>59</v>
      </c>
      <c r="F227" s="29" t="s">
        <v>579</v>
      </c>
      <c r="G227" s="30">
        <v>400</v>
      </c>
      <c r="H227" s="57">
        <f>H228</f>
        <v>4000</v>
      </c>
      <c r="I227" s="57">
        <f>I228</f>
        <v>3468.01767</v>
      </c>
    </row>
    <row r="228" spans="1:9" ht="15" customHeight="1">
      <c r="A228" s="48"/>
      <c r="B228" s="266" t="s">
        <v>56</v>
      </c>
      <c r="C228" s="30"/>
      <c r="D228" s="30" t="s">
        <v>16</v>
      </c>
      <c r="E228" s="29" t="s">
        <v>59</v>
      </c>
      <c r="F228" s="29" t="s">
        <v>579</v>
      </c>
      <c r="G228" s="29" t="s">
        <v>57</v>
      </c>
      <c r="H228" s="57">
        <f>1000+3000</f>
        <v>4000</v>
      </c>
      <c r="I228" s="57">
        <v>3468.01767</v>
      </c>
    </row>
    <row r="229" spans="1:9" ht="45" customHeight="1" hidden="1">
      <c r="A229" s="252"/>
      <c r="B229" s="290" t="s">
        <v>416</v>
      </c>
      <c r="C229" s="241"/>
      <c r="D229" s="241" t="s">
        <v>16</v>
      </c>
      <c r="E229" s="240" t="s">
        <v>59</v>
      </c>
      <c r="F229" s="240" t="s">
        <v>580</v>
      </c>
      <c r="G229" s="241"/>
      <c r="H229" s="242">
        <f>H230</f>
        <v>0</v>
      </c>
      <c r="I229" s="242">
        <f>I230</f>
        <v>0</v>
      </c>
    </row>
    <row r="230" spans="1:9" ht="30" customHeight="1" hidden="1">
      <c r="A230" s="48"/>
      <c r="B230" s="273" t="s">
        <v>48</v>
      </c>
      <c r="C230" s="30"/>
      <c r="D230" s="30" t="s">
        <v>16</v>
      </c>
      <c r="E230" s="29" t="s">
        <v>59</v>
      </c>
      <c r="F230" s="29" t="s">
        <v>580</v>
      </c>
      <c r="G230" s="30">
        <v>200</v>
      </c>
      <c r="H230" s="57">
        <f>H231</f>
        <v>0</v>
      </c>
      <c r="I230" s="57">
        <f>I231</f>
        <v>0</v>
      </c>
    </row>
    <row r="231" spans="1:9" ht="30" customHeight="1" hidden="1">
      <c r="A231" s="48"/>
      <c r="B231" s="266" t="s">
        <v>49</v>
      </c>
      <c r="C231" s="30"/>
      <c r="D231" s="30" t="s">
        <v>16</v>
      </c>
      <c r="E231" s="29" t="s">
        <v>59</v>
      </c>
      <c r="F231" s="29" t="s">
        <v>580</v>
      </c>
      <c r="G231" s="29" t="s">
        <v>50</v>
      </c>
      <c r="H231" s="57">
        <v>0</v>
      </c>
      <c r="I231" s="57">
        <v>0</v>
      </c>
    </row>
    <row r="232" spans="1:9" ht="30" customHeight="1">
      <c r="A232" s="227"/>
      <c r="B232" s="312" t="s">
        <v>581</v>
      </c>
      <c r="C232" s="217"/>
      <c r="D232" s="217" t="s">
        <v>16</v>
      </c>
      <c r="E232" s="220" t="s">
        <v>59</v>
      </c>
      <c r="F232" s="220" t="s">
        <v>582</v>
      </c>
      <c r="G232" s="222"/>
      <c r="H232" s="218">
        <f>H233</f>
        <v>28.6</v>
      </c>
      <c r="I232" s="218">
        <f>I233</f>
        <v>28.6</v>
      </c>
    </row>
    <row r="233" spans="1:9" ht="15" customHeight="1">
      <c r="A233" s="252"/>
      <c r="B233" s="290" t="s">
        <v>129</v>
      </c>
      <c r="C233" s="241"/>
      <c r="D233" s="241" t="s">
        <v>16</v>
      </c>
      <c r="E233" s="240" t="s">
        <v>59</v>
      </c>
      <c r="F233" s="240" t="s">
        <v>583</v>
      </c>
      <c r="G233" s="240"/>
      <c r="H233" s="242">
        <f>H235</f>
        <v>28.6</v>
      </c>
      <c r="I233" s="242">
        <f>I235</f>
        <v>28.6</v>
      </c>
    </row>
    <row r="234" spans="1:9" ht="30" customHeight="1">
      <c r="A234" s="48"/>
      <c r="B234" s="271" t="s">
        <v>48</v>
      </c>
      <c r="C234" s="30"/>
      <c r="D234" s="30" t="s">
        <v>16</v>
      </c>
      <c r="E234" s="29" t="s">
        <v>59</v>
      </c>
      <c r="F234" s="29" t="s">
        <v>583</v>
      </c>
      <c r="G234" s="29" t="s">
        <v>62</v>
      </c>
      <c r="H234" s="57">
        <f>H235</f>
        <v>28.6</v>
      </c>
      <c r="I234" s="57">
        <f>I235</f>
        <v>28.6</v>
      </c>
    </row>
    <row r="235" spans="1:9" ht="30" customHeight="1">
      <c r="A235" s="48"/>
      <c r="B235" s="266" t="s">
        <v>49</v>
      </c>
      <c r="C235" s="30"/>
      <c r="D235" s="30" t="s">
        <v>16</v>
      </c>
      <c r="E235" s="29" t="s">
        <v>59</v>
      </c>
      <c r="F235" s="29" t="s">
        <v>583</v>
      </c>
      <c r="G235" s="29" t="s">
        <v>50</v>
      </c>
      <c r="H235" s="57">
        <v>28.6</v>
      </c>
      <c r="I235" s="57">
        <v>28.6</v>
      </c>
    </row>
    <row r="236" spans="1:9" ht="75" customHeight="1" hidden="1">
      <c r="A236" s="200"/>
      <c r="B236" s="309" t="s">
        <v>331</v>
      </c>
      <c r="C236" s="188"/>
      <c r="D236" s="188" t="s">
        <v>16</v>
      </c>
      <c r="E236" s="195" t="s">
        <v>59</v>
      </c>
      <c r="F236" s="195" t="s">
        <v>564</v>
      </c>
      <c r="G236" s="188"/>
      <c r="H236" s="189">
        <f>H237</f>
        <v>0</v>
      </c>
      <c r="I236" s="189">
        <f>I237</f>
        <v>0</v>
      </c>
    </row>
    <row r="237" spans="1:9" ht="15" customHeight="1" hidden="1">
      <c r="A237" s="354"/>
      <c r="B237" s="280" t="s">
        <v>499</v>
      </c>
      <c r="C237" s="139"/>
      <c r="D237" s="140" t="s">
        <v>16</v>
      </c>
      <c r="E237" s="140" t="s">
        <v>59</v>
      </c>
      <c r="F237" s="140" t="s">
        <v>565</v>
      </c>
      <c r="G237" s="139"/>
      <c r="H237" s="232">
        <f>H238</f>
        <v>0</v>
      </c>
      <c r="I237" s="232">
        <f>I238</f>
        <v>0</v>
      </c>
    </row>
    <row r="238" spans="1:9" ht="30" customHeight="1" hidden="1">
      <c r="A238" s="227"/>
      <c r="B238" s="312" t="s">
        <v>566</v>
      </c>
      <c r="C238" s="217"/>
      <c r="D238" s="217" t="s">
        <v>16</v>
      </c>
      <c r="E238" s="220" t="s">
        <v>59</v>
      </c>
      <c r="F238" s="220" t="s">
        <v>567</v>
      </c>
      <c r="G238" s="220" t="s">
        <v>34</v>
      </c>
      <c r="H238" s="218">
        <f aca="true" t="shared" si="15" ref="H238:I240">H239</f>
        <v>0</v>
      </c>
      <c r="I238" s="218">
        <f t="shared" si="15"/>
        <v>0</v>
      </c>
    </row>
    <row r="239" spans="1:9" ht="60" customHeight="1" hidden="1">
      <c r="A239" s="250"/>
      <c r="B239" s="289" t="s">
        <v>425</v>
      </c>
      <c r="C239" s="240"/>
      <c r="D239" s="240" t="s">
        <v>16</v>
      </c>
      <c r="E239" s="240" t="s">
        <v>59</v>
      </c>
      <c r="F239" s="240" t="s">
        <v>568</v>
      </c>
      <c r="G239" s="251"/>
      <c r="H239" s="246">
        <f t="shared" si="15"/>
        <v>0</v>
      </c>
      <c r="I239" s="246">
        <f t="shared" si="15"/>
        <v>0</v>
      </c>
    </row>
    <row r="240" spans="1:9" ht="30" customHeight="1" hidden="1">
      <c r="A240" s="48"/>
      <c r="B240" s="277" t="s">
        <v>55</v>
      </c>
      <c r="C240" s="30"/>
      <c r="D240" s="30" t="s">
        <v>16</v>
      </c>
      <c r="E240" s="29" t="s">
        <v>59</v>
      </c>
      <c r="F240" s="29" t="s">
        <v>568</v>
      </c>
      <c r="G240" s="29" t="s">
        <v>60</v>
      </c>
      <c r="H240" s="58">
        <f t="shared" si="15"/>
        <v>0</v>
      </c>
      <c r="I240" s="58">
        <f t="shared" si="15"/>
        <v>0</v>
      </c>
    </row>
    <row r="241" spans="1:9" ht="15" customHeight="1" hidden="1">
      <c r="A241" s="10"/>
      <c r="B241" s="269" t="s">
        <v>56</v>
      </c>
      <c r="C241" s="29"/>
      <c r="D241" s="29" t="s">
        <v>16</v>
      </c>
      <c r="E241" s="29" t="s">
        <v>59</v>
      </c>
      <c r="F241" s="29" t="s">
        <v>568</v>
      </c>
      <c r="G241" s="12">
        <v>410</v>
      </c>
      <c r="H241" s="58">
        <v>0</v>
      </c>
      <c r="I241" s="58">
        <v>0</v>
      </c>
    </row>
    <row r="242" spans="1:9" ht="45" customHeight="1" hidden="1">
      <c r="A242" s="191"/>
      <c r="B242" s="307" t="s">
        <v>347</v>
      </c>
      <c r="C242" s="202"/>
      <c r="D242" s="202" t="s">
        <v>16</v>
      </c>
      <c r="E242" s="192" t="s">
        <v>59</v>
      </c>
      <c r="F242" s="192" t="s">
        <v>194</v>
      </c>
      <c r="G242" s="183"/>
      <c r="H242" s="185">
        <f>H243</f>
        <v>0</v>
      </c>
      <c r="I242" s="185">
        <f aca="true" t="shared" si="16" ref="I242:I248">I243</f>
        <v>0</v>
      </c>
    </row>
    <row r="243" spans="1:9" ht="15" customHeight="1" hidden="1">
      <c r="A243" s="27"/>
      <c r="B243" s="266" t="s">
        <v>146</v>
      </c>
      <c r="C243" s="33"/>
      <c r="D243" s="30" t="s">
        <v>16</v>
      </c>
      <c r="E243" s="29" t="s">
        <v>59</v>
      </c>
      <c r="F243" s="33" t="s">
        <v>195</v>
      </c>
      <c r="G243" s="25"/>
      <c r="H243" s="57">
        <f>H244</f>
        <v>0</v>
      </c>
      <c r="I243" s="57">
        <f t="shared" si="16"/>
        <v>0</v>
      </c>
    </row>
    <row r="244" spans="1:9" ht="15" customHeight="1" hidden="1">
      <c r="A244" s="27"/>
      <c r="B244" s="266" t="s">
        <v>146</v>
      </c>
      <c r="C244" s="33"/>
      <c r="D244" s="30" t="s">
        <v>16</v>
      </c>
      <c r="E244" s="29" t="s">
        <v>59</v>
      </c>
      <c r="F244" s="33" t="s">
        <v>196</v>
      </c>
      <c r="G244" s="25"/>
      <c r="H244" s="57">
        <f>H245</f>
        <v>0</v>
      </c>
      <c r="I244" s="57">
        <f t="shared" si="16"/>
        <v>0</v>
      </c>
    </row>
    <row r="245" spans="1:9" ht="30" customHeight="1" hidden="1">
      <c r="A245" s="238"/>
      <c r="B245" s="286" t="s">
        <v>61</v>
      </c>
      <c r="C245" s="241"/>
      <c r="D245" s="241" t="s">
        <v>16</v>
      </c>
      <c r="E245" s="240" t="s">
        <v>59</v>
      </c>
      <c r="F245" s="241" t="s">
        <v>407</v>
      </c>
      <c r="G245" s="240"/>
      <c r="H245" s="242">
        <f>H246+H248</f>
        <v>0</v>
      </c>
      <c r="I245" s="242">
        <f>I246+I248</f>
        <v>0</v>
      </c>
    </row>
    <row r="246" spans="1:9" ht="30" customHeight="1" hidden="1">
      <c r="A246" s="27"/>
      <c r="B246" s="272" t="s">
        <v>63</v>
      </c>
      <c r="C246" s="30"/>
      <c r="D246" s="30" t="s">
        <v>16</v>
      </c>
      <c r="E246" s="29" t="s">
        <v>59</v>
      </c>
      <c r="F246" s="30" t="s">
        <v>407</v>
      </c>
      <c r="G246" s="29" t="s">
        <v>64</v>
      </c>
      <c r="H246" s="57">
        <f>H247</f>
        <v>0</v>
      </c>
      <c r="I246" s="57">
        <f t="shared" si="16"/>
        <v>0</v>
      </c>
    </row>
    <row r="247" spans="1:9" ht="30" customHeight="1" hidden="1">
      <c r="A247" s="27"/>
      <c r="B247" s="266" t="s">
        <v>65</v>
      </c>
      <c r="C247" s="30"/>
      <c r="D247" s="30" t="s">
        <v>16</v>
      </c>
      <c r="E247" s="29" t="s">
        <v>59</v>
      </c>
      <c r="F247" s="30" t="s">
        <v>407</v>
      </c>
      <c r="G247" s="30">
        <v>630</v>
      </c>
      <c r="H247" s="58">
        <v>0</v>
      </c>
      <c r="I247" s="58">
        <v>0</v>
      </c>
    </row>
    <row r="248" spans="1:9" ht="15" customHeight="1" hidden="1">
      <c r="A248" s="27"/>
      <c r="B248" s="266" t="s">
        <v>76</v>
      </c>
      <c r="C248" s="30"/>
      <c r="D248" s="30" t="s">
        <v>16</v>
      </c>
      <c r="E248" s="29" t="s">
        <v>59</v>
      </c>
      <c r="F248" s="30" t="s">
        <v>407</v>
      </c>
      <c r="G248" s="29" t="s">
        <v>77</v>
      </c>
      <c r="H248" s="57">
        <f>H249</f>
        <v>0</v>
      </c>
      <c r="I248" s="57">
        <f t="shared" si="16"/>
        <v>0</v>
      </c>
    </row>
    <row r="249" spans="1:9" ht="15" customHeight="1" hidden="1">
      <c r="A249" s="27"/>
      <c r="B249" s="266" t="s">
        <v>186</v>
      </c>
      <c r="C249" s="30"/>
      <c r="D249" s="30" t="s">
        <v>16</v>
      </c>
      <c r="E249" s="29" t="s">
        <v>59</v>
      </c>
      <c r="F249" s="30" t="s">
        <v>407</v>
      </c>
      <c r="G249" s="30">
        <v>830</v>
      </c>
      <c r="H249" s="58">
        <v>0</v>
      </c>
      <c r="I249" s="58">
        <v>0</v>
      </c>
    </row>
    <row r="250" spans="1:9" ht="15" customHeight="1">
      <c r="A250" s="21"/>
      <c r="B250" s="302" t="s">
        <v>108</v>
      </c>
      <c r="C250" s="23"/>
      <c r="D250" s="23" t="s">
        <v>16</v>
      </c>
      <c r="E250" s="22" t="s">
        <v>109</v>
      </c>
      <c r="F250" s="23"/>
      <c r="G250" s="23"/>
      <c r="H250" s="55">
        <f>H251+H295+H300</f>
        <v>3500</v>
      </c>
      <c r="I250" s="55">
        <f>I251+I295+I300</f>
        <v>2637.58597</v>
      </c>
    </row>
    <row r="251" spans="1:10" ht="90" customHeight="1">
      <c r="A251" s="186"/>
      <c r="B251" s="309" t="s">
        <v>344</v>
      </c>
      <c r="C251" s="188"/>
      <c r="D251" s="188" t="s">
        <v>16</v>
      </c>
      <c r="E251" s="195" t="s">
        <v>109</v>
      </c>
      <c r="F251" s="188" t="s">
        <v>587</v>
      </c>
      <c r="G251" s="195" t="s">
        <v>34</v>
      </c>
      <c r="H251" s="189">
        <f>H252+H278</f>
        <v>2450</v>
      </c>
      <c r="I251" s="189">
        <f>I252+I278</f>
        <v>1655.66296</v>
      </c>
      <c r="J251" s="66"/>
    </row>
    <row r="252" spans="1:9" ht="15" customHeight="1">
      <c r="A252" s="235"/>
      <c r="B252" s="280" t="s">
        <v>469</v>
      </c>
      <c r="C252" s="139"/>
      <c r="D252" s="139" t="s">
        <v>16</v>
      </c>
      <c r="E252" s="140" t="s">
        <v>109</v>
      </c>
      <c r="F252" s="139" t="s">
        <v>588</v>
      </c>
      <c r="G252" s="140"/>
      <c r="H252" s="236">
        <f>H253+H262+H269</f>
        <v>2450</v>
      </c>
      <c r="I252" s="236">
        <f>I253+I262+I269</f>
        <v>1655.66296</v>
      </c>
    </row>
    <row r="253" spans="1:9" ht="30" customHeight="1">
      <c r="A253" s="215"/>
      <c r="B253" s="312" t="s">
        <v>589</v>
      </c>
      <c r="C253" s="217"/>
      <c r="D253" s="217" t="s">
        <v>16</v>
      </c>
      <c r="E253" s="220" t="s">
        <v>109</v>
      </c>
      <c r="F253" s="217" t="s">
        <v>590</v>
      </c>
      <c r="G253" s="220" t="s">
        <v>34</v>
      </c>
      <c r="H253" s="225">
        <f>H254+H257</f>
        <v>100</v>
      </c>
      <c r="I253" s="225">
        <f>I254+I257</f>
        <v>0</v>
      </c>
    </row>
    <row r="254" spans="1:9" ht="30" customHeight="1">
      <c r="A254" s="243"/>
      <c r="B254" s="286" t="s">
        <v>468</v>
      </c>
      <c r="C254" s="241"/>
      <c r="D254" s="241" t="s">
        <v>16</v>
      </c>
      <c r="E254" s="240" t="s">
        <v>109</v>
      </c>
      <c r="F254" s="241" t="s">
        <v>591</v>
      </c>
      <c r="G254" s="240"/>
      <c r="H254" s="246">
        <f>H255</f>
        <v>100</v>
      </c>
      <c r="I254" s="246">
        <f>I255</f>
        <v>0</v>
      </c>
    </row>
    <row r="255" spans="1:9" ht="30" customHeight="1">
      <c r="A255" s="42"/>
      <c r="B255" s="266" t="s">
        <v>48</v>
      </c>
      <c r="C255" s="30"/>
      <c r="D255" s="30" t="s">
        <v>16</v>
      </c>
      <c r="E255" s="29" t="s">
        <v>109</v>
      </c>
      <c r="F255" s="30" t="s">
        <v>591</v>
      </c>
      <c r="G255" s="29" t="s">
        <v>62</v>
      </c>
      <c r="H255" s="58">
        <f>H256</f>
        <v>100</v>
      </c>
      <c r="I255" s="58">
        <f>I256</f>
        <v>0</v>
      </c>
    </row>
    <row r="256" spans="1:9" ht="30" customHeight="1">
      <c r="A256" s="42"/>
      <c r="B256" s="271" t="s">
        <v>49</v>
      </c>
      <c r="C256" s="30"/>
      <c r="D256" s="30" t="s">
        <v>16</v>
      </c>
      <c r="E256" s="29" t="s">
        <v>109</v>
      </c>
      <c r="F256" s="30" t="s">
        <v>591</v>
      </c>
      <c r="G256" s="29" t="s">
        <v>50</v>
      </c>
      <c r="H256" s="333">
        <v>100</v>
      </c>
      <c r="I256" s="333">
        <v>0</v>
      </c>
    </row>
    <row r="257" spans="1:9" ht="30" customHeight="1" hidden="1">
      <c r="A257" s="243"/>
      <c r="B257" s="286" t="s">
        <v>310</v>
      </c>
      <c r="C257" s="241"/>
      <c r="D257" s="241" t="s">
        <v>16</v>
      </c>
      <c r="E257" s="240" t="s">
        <v>109</v>
      </c>
      <c r="F257" s="241" t="s">
        <v>600</v>
      </c>
      <c r="G257" s="240"/>
      <c r="H257" s="246">
        <f>H258+H260</f>
        <v>0</v>
      </c>
      <c r="I257" s="246">
        <f>I258+I260</f>
        <v>0</v>
      </c>
    </row>
    <row r="258" spans="1:9" ht="30" customHeight="1" hidden="1">
      <c r="A258" s="42"/>
      <c r="B258" s="266" t="s">
        <v>48</v>
      </c>
      <c r="C258" s="30"/>
      <c r="D258" s="30" t="s">
        <v>16</v>
      </c>
      <c r="E258" s="29" t="s">
        <v>109</v>
      </c>
      <c r="F258" s="30" t="s">
        <v>600</v>
      </c>
      <c r="G258" s="29" t="s">
        <v>62</v>
      </c>
      <c r="H258" s="58">
        <f>H259</f>
        <v>0</v>
      </c>
      <c r="I258" s="58">
        <f>I259</f>
        <v>0</v>
      </c>
    </row>
    <row r="259" spans="1:9" ht="30" customHeight="1" hidden="1">
      <c r="A259" s="42"/>
      <c r="B259" s="271" t="s">
        <v>49</v>
      </c>
      <c r="C259" s="30"/>
      <c r="D259" s="30" t="s">
        <v>16</v>
      </c>
      <c r="E259" s="29" t="s">
        <v>109</v>
      </c>
      <c r="F259" s="30" t="s">
        <v>600</v>
      </c>
      <c r="G259" s="29" t="s">
        <v>50</v>
      </c>
      <c r="H259" s="333">
        <v>0</v>
      </c>
      <c r="I259" s="333">
        <v>0</v>
      </c>
    </row>
    <row r="260" spans="1:9" ht="30" customHeight="1" hidden="1">
      <c r="A260" s="42"/>
      <c r="B260" s="268" t="s">
        <v>55</v>
      </c>
      <c r="C260" s="30"/>
      <c r="D260" s="30" t="s">
        <v>16</v>
      </c>
      <c r="E260" s="29" t="s">
        <v>109</v>
      </c>
      <c r="F260" s="30" t="s">
        <v>600</v>
      </c>
      <c r="G260" s="29" t="s">
        <v>60</v>
      </c>
      <c r="H260" s="333">
        <f>H261</f>
        <v>0</v>
      </c>
      <c r="I260" s="333">
        <f>I261</f>
        <v>0</v>
      </c>
    </row>
    <row r="261" spans="1:9" ht="15" customHeight="1" hidden="1">
      <c r="A261" s="42"/>
      <c r="B261" s="268" t="s">
        <v>56</v>
      </c>
      <c r="C261" s="30"/>
      <c r="D261" s="30" t="s">
        <v>16</v>
      </c>
      <c r="E261" s="29" t="s">
        <v>109</v>
      </c>
      <c r="F261" s="146" t="s">
        <v>600</v>
      </c>
      <c r="G261" s="29" t="s">
        <v>57</v>
      </c>
      <c r="H261" s="333">
        <v>0</v>
      </c>
      <c r="I261" s="333">
        <v>0</v>
      </c>
    </row>
    <row r="262" spans="1:10" ht="30" customHeight="1">
      <c r="A262" s="215"/>
      <c r="B262" s="312" t="s">
        <v>592</v>
      </c>
      <c r="C262" s="217"/>
      <c r="D262" s="217" t="s">
        <v>16</v>
      </c>
      <c r="E262" s="220" t="s">
        <v>109</v>
      </c>
      <c r="F262" s="217" t="s">
        <v>593</v>
      </c>
      <c r="G262" s="220" t="s">
        <v>34</v>
      </c>
      <c r="H262" s="218">
        <f>H263+H266</f>
        <v>1950</v>
      </c>
      <c r="I262" s="218">
        <f>I263+I266</f>
        <v>1655.66296</v>
      </c>
      <c r="J262" s="66"/>
    </row>
    <row r="263" spans="1:10" s="4" customFormat="1" ht="45" customHeight="1">
      <c r="A263" s="238"/>
      <c r="B263" s="290" t="s">
        <v>107</v>
      </c>
      <c r="C263" s="241"/>
      <c r="D263" s="241" t="s">
        <v>16</v>
      </c>
      <c r="E263" s="240" t="s">
        <v>109</v>
      </c>
      <c r="F263" s="241" t="s">
        <v>595</v>
      </c>
      <c r="G263" s="240"/>
      <c r="H263" s="246">
        <f>H264</f>
        <v>350</v>
      </c>
      <c r="I263" s="246">
        <f>I264</f>
        <v>55.903</v>
      </c>
      <c r="J263" s="67"/>
    </row>
    <row r="264" spans="1:10" s="4" customFormat="1" ht="30" customHeight="1">
      <c r="A264" s="27"/>
      <c r="B264" s="277" t="s">
        <v>55</v>
      </c>
      <c r="C264" s="30"/>
      <c r="D264" s="30" t="s">
        <v>16</v>
      </c>
      <c r="E264" s="29" t="s">
        <v>109</v>
      </c>
      <c r="F264" s="30" t="s">
        <v>595</v>
      </c>
      <c r="G264" s="29" t="s">
        <v>60</v>
      </c>
      <c r="H264" s="58">
        <f>H265</f>
        <v>350</v>
      </c>
      <c r="I264" s="58">
        <f>I265</f>
        <v>55.903</v>
      </c>
      <c r="J264" s="67"/>
    </row>
    <row r="265" spans="1:10" s="4" customFormat="1" ht="15" customHeight="1">
      <c r="A265" s="27"/>
      <c r="B265" s="269" t="s">
        <v>56</v>
      </c>
      <c r="C265" s="30"/>
      <c r="D265" s="30" t="s">
        <v>16</v>
      </c>
      <c r="E265" s="29" t="s">
        <v>109</v>
      </c>
      <c r="F265" s="30" t="s">
        <v>595</v>
      </c>
      <c r="G265" s="29" t="s">
        <v>57</v>
      </c>
      <c r="H265" s="58">
        <v>350</v>
      </c>
      <c r="I265" s="58">
        <v>55.903</v>
      </c>
      <c r="J265" s="67"/>
    </row>
    <row r="266" spans="1:10" s="4" customFormat="1" ht="15" customHeight="1">
      <c r="A266" s="238"/>
      <c r="B266" s="290" t="s">
        <v>111</v>
      </c>
      <c r="C266" s="241"/>
      <c r="D266" s="241" t="s">
        <v>16</v>
      </c>
      <c r="E266" s="240" t="s">
        <v>109</v>
      </c>
      <c r="F266" s="241" t="s">
        <v>594</v>
      </c>
      <c r="G266" s="240"/>
      <c r="H266" s="246">
        <f>H268</f>
        <v>1600</v>
      </c>
      <c r="I266" s="246">
        <f>I268</f>
        <v>1599.75996</v>
      </c>
      <c r="J266" s="67"/>
    </row>
    <row r="267" spans="1:10" s="4" customFormat="1" ht="30" customHeight="1">
      <c r="A267" s="27"/>
      <c r="B267" s="271" t="s">
        <v>48</v>
      </c>
      <c r="C267" s="30"/>
      <c r="D267" s="30" t="s">
        <v>16</v>
      </c>
      <c r="E267" s="29" t="s">
        <v>109</v>
      </c>
      <c r="F267" s="30" t="s">
        <v>594</v>
      </c>
      <c r="G267" s="29" t="s">
        <v>62</v>
      </c>
      <c r="H267" s="58">
        <f>H268</f>
        <v>1600</v>
      </c>
      <c r="I267" s="58">
        <f>I268</f>
        <v>1599.75996</v>
      </c>
      <c r="J267" s="67"/>
    </row>
    <row r="268" spans="1:10" s="4" customFormat="1" ht="30" customHeight="1">
      <c r="A268" s="27"/>
      <c r="B268" s="266" t="s">
        <v>49</v>
      </c>
      <c r="C268" s="30"/>
      <c r="D268" s="30" t="s">
        <v>16</v>
      </c>
      <c r="E268" s="29" t="s">
        <v>109</v>
      </c>
      <c r="F268" s="30" t="s">
        <v>594</v>
      </c>
      <c r="G268" s="29" t="s">
        <v>50</v>
      </c>
      <c r="H268" s="58">
        <v>1600</v>
      </c>
      <c r="I268" s="58">
        <v>1599.75996</v>
      </c>
      <c r="J268" s="67"/>
    </row>
    <row r="269" spans="1:10" ht="30" customHeight="1">
      <c r="A269" s="215"/>
      <c r="B269" s="312" t="s">
        <v>596</v>
      </c>
      <c r="C269" s="217"/>
      <c r="D269" s="217" t="s">
        <v>16</v>
      </c>
      <c r="E269" s="220" t="s">
        <v>109</v>
      </c>
      <c r="F269" s="217" t="s">
        <v>597</v>
      </c>
      <c r="G269" s="220" t="s">
        <v>34</v>
      </c>
      <c r="H269" s="218">
        <f>H270+H275</f>
        <v>400</v>
      </c>
      <c r="I269" s="218">
        <f>I270+I275</f>
        <v>0</v>
      </c>
      <c r="J269" s="66"/>
    </row>
    <row r="270" spans="1:10" ht="30" customHeight="1" hidden="1">
      <c r="A270" s="243"/>
      <c r="B270" s="286" t="s">
        <v>112</v>
      </c>
      <c r="C270" s="241"/>
      <c r="D270" s="241" t="s">
        <v>16</v>
      </c>
      <c r="E270" s="240" t="s">
        <v>109</v>
      </c>
      <c r="F270" s="241" t="s">
        <v>598</v>
      </c>
      <c r="G270" s="240"/>
      <c r="H270" s="242">
        <f>H272+H274</f>
        <v>0</v>
      </c>
      <c r="I270" s="242">
        <f>I272+I274</f>
        <v>0</v>
      </c>
      <c r="J270" s="66"/>
    </row>
    <row r="271" spans="1:10" ht="30" customHeight="1" hidden="1">
      <c r="A271" s="42"/>
      <c r="B271" s="266" t="s">
        <v>48</v>
      </c>
      <c r="C271" s="30"/>
      <c r="D271" s="30" t="s">
        <v>16</v>
      </c>
      <c r="E271" s="29" t="s">
        <v>109</v>
      </c>
      <c r="F271" s="30" t="s">
        <v>598</v>
      </c>
      <c r="G271" s="29" t="s">
        <v>62</v>
      </c>
      <c r="H271" s="57">
        <f>H272</f>
        <v>0</v>
      </c>
      <c r="I271" s="57">
        <f>I272</f>
        <v>0</v>
      </c>
      <c r="J271" s="66"/>
    </row>
    <row r="272" spans="1:10" ht="30" customHeight="1" hidden="1">
      <c r="A272" s="42"/>
      <c r="B272" s="271" t="s">
        <v>49</v>
      </c>
      <c r="C272" s="30"/>
      <c r="D272" s="30" t="s">
        <v>16</v>
      </c>
      <c r="E272" s="29" t="s">
        <v>109</v>
      </c>
      <c r="F272" s="30" t="s">
        <v>598</v>
      </c>
      <c r="G272" s="29" t="s">
        <v>50</v>
      </c>
      <c r="H272" s="57">
        <v>0</v>
      </c>
      <c r="I272" s="57">
        <v>0</v>
      </c>
      <c r="J272" s="66"/>
    </row>
    <row r="273" spans="1:10" ht="30" customHeight="1" hidden="1">
      <c r="A273" s="42"/>
      <c r="B273" s="277" t="s">
        <v>55</v>
      </c>
      <c r="C273" s="30"/>
      <c r="D273" s="30" t="s">
        <v>16</v>
      </c>
      <c r="E273" s="29" t="s">
        <v>109</v>
      </c>
      <c r="F273" s="30" t="s">
        <v>598</v>
      </c>
      <c r="G273" s="29" t="s">
        <v>60</v>
      </c>
      <c r="H273" s="57">
        <f>H274</f>
        <v>0</v>
      </c>
      <c r="I273" s="57">
        <f>I274</f>
        <v>0</v>
      </c>
      <c r="J273" s="66"/>
    </row>
    <row r="274" spans="1:10" ht="15" customHeight="1" hidden="1">
      <c r="A274" s="42"/>
      <c r="B274" s="269" t="s">
        <v>56</v>
      </c>
      <c r="C274" s="30"/>
      <c r="D274" s="30" t="s">
        <v>16</v>
      </c>
      <c r="E274" s="29" t="s">
        <v>109</v>
      </c>
      <c r="F274" s="30" t="s">
        <v>598</v>
      </c>
      <c r="G274" s="29" t="s">
        <v>57</v>
      </c>
      <c r="H274" s="57">
        <v>0</v>
      </c>
      <c r="I274" s="57">
        <v>0</v>
      </c>
      <c r="J274" s="66"/>
    </row>
    <row r="275" spans="1:10" ht="45" customHeight="1">
      <c r="A275" s="238"/>
      <c r="B275" s="286" t="s">
        <v>113</v>
      </c>
      <c r="C275" s="241"/>
      <c r="D275" s="241" t="s">
        <v>16</v>
      </c>
      <c r="E275" s="240" t="s">
        <v>109</v>
      </c>
      <c r="F275" s="241" t="s">
        <v>599</v>
      </c>
      <c r="G275" s="240"/>
      <c r="H275" s="242">
        <f>H277</f>
        <v>400</v>
      </c>
      <c r="I275" s="242">
        <f>I277</f>
        <v>0</v>
      </c>
      <c r="J275" s="66"/>
    </row>
    <row r="276" spans="1:10" ht="30" customHeight="1">
      <c r="A276" s="27"/>
      <c r="B276" s="315" t="s">
        <v>48</v>
      </c>
      <c r="C276" s="30"/>
      <c r="D276" s="30" t="s">
        <v>16</v>
      </c>
      <c r="E276" s="29" t="s">
        <v>109</v>
      </c>
      <c r="F276" s="30" t="s">
        <v>599</v>
      </c>
      <c r="G276" s="29" t="s">
        <v>62</v>
      </c>
      <c r="H276" s="57">
        <f>H277</f>
        <v>400</v>
      </c>
      <c r="I276" s="57">
        <f>I277</f>
        <v>0</v>
      </c>
      <c r="J276" s="66"/>
    </row>
    <row r="277" spans="1:10" ht="30" customHeight="1">
      <c r="A277" s="27"/>
      <c r="B277" s="266" t="s">
        <v>49</v>
      </c>
      <c r="C277" s="30"/>
      <c r="D277" s="30" t="s">
        <v>16</v>
      </c>
      <c r="E277" s="29" t="s">
        <v>109</v>
      </c>
      <c r="F277" s="30" t="s">
        <v>599</v>
      </c>
      <c r="G277" s="29" t="s">
        <v>50</v>
      </c>
      <c r="H277" s="333">
        <f>200+200</f>
        <v>400</v>
      </c>
      <c r="I277" s="333">
        <v>0</v>
      </c>
      <c r="J277" s="66"/>
    </row>
    <row r="278" spans="1:10" ht="15" customHeight="1" hidden="1">
      <c r="A278" s="235"/>
      <c r="B278" s="308" t="s">
        <v>499</v>
      </c>
      <c r="C278" s="139"/>
      <c r="D278" s="140" t="s">
        <v>16</v>
      </c>
      <c r="E278" s="140" t="s">
        <v>109</v>
      </c>
      <c r="F278" s="139" t="s">
        <v>603</v>
      </c>
      <c r="G278" s="140"/>
      <c r="H278" s="357">
        <f>H279</f>
        <v>0</v>
      </c>
      <c r="I278" s="357">
        <f>I279</f>
        <v>0</v>
      </c>
      <c r="J278" s="66"/>
    </row>
    <row r="279" spans="1:10" ht="60" customHeight="1" hidden="1">
      <c r="A279" s="215"/>
      <c r="B279" s="312" t="s">
        <v>621</v>
      </c>
      <c r="C279" s="217"/>
      <c r="D279" s="217" t="s">
        <v>16</v>
      </c>
      <c r="E279" s="220" t="s">
        <v>109</v>
      </c>
      <c r="F279" s="217" t="s">
        <v>605</v>
      </c>
      <c r="G279" s="220" t="s">
        <v>34</v>
      </c>
      <c r="H279" s="218">
        <f>H280+H283+H286+H289+H292</f>
        <v>0</v>
      </c>
      <c r="I279" s="218">
        <f>I280+I283+I286+I289+I292</f>
        <v>0</v>
      </c>
      <c r="J279" s="66"/>
    </row>
    <row r="280" spans="1:10" s="4" customFormat="1" ht="45" customHeight="1" hidden="1">
      <c r="A280" s="238"/>
      <c r="B280" s="295" t="s">
        <v>345</v>
      </c>
      <c r="C280" s="241"/>
      <c r="D280" s="241" t="s">
        <v>16</v>
      </c>
      <c r="E280" s="240" t="s">
        <v>109</v>
      </c>
      <c r="F280" s="241" t="s">
        <v>615</v>
      </c>
      <c r="G280" s="240"/>
      <c r="H280" s="246">
        <f>H281</f>
        <v>0</v>
      </c>
      <c r="I280" s="246">
        <f>I281</f>
        <v>0</v>
      </c>
      <c r="J280" s="67"/>
    </row>
    <row r="281" spans="1:10" s="4" customFormat="1" ht="15" customHeight="1" hidden="1">
      <c r="A281" s="27"/>
      <c r="B281" s="268" t="s">
        <v>76</v>
      </c>
      <c r="C281" s="30"/>
      <c r="D281" s="30" t="s">
        <v>16</v>
      </c>
      <c r="E281" s="29" t="s">
        <v>109</v>
      </c>
      <c r="F281" s="30" t="s">
        <v>615</v>
      </c>
      <c r="G281" s="29" t="s">
        <v>77</v>
      </c>
      <c r="H281" s="58">
        <f>H282</f>
        <v>0</v>
      </c>
      <c r="I281" s="58">
        <f>I282</f>
        <v>0</v>
      </c>
      <c r="J281" s="67"/>
    </row>
    <row r="282" spans="1:10" s="4" customFormat="1" ht="45" customHeight="1" hidden="1">
      <c r="A282" s="27"/>
      <c r="B282" s="268" t="s">
        <v>110</v>
      </c>
      <c r="C282" s="30"/>
      <c r="D282" s="30" t="s">
        <v>16</v>
      </c>
      <c r="E282" s="29" t="s">
        <v>109</v>
      </c>
      <c r="F282" s="30" t="s">
        <v>615</v>
      </c>
      <c r="G282" s="29" t="s">
        <v>17</v>
      </c>
      <c r="H282" s="58">
        <v>0</v>
      </c>
      <c r="I282" s="58">
        <v>0</v>
      </c>
      <c r="J282" s="67"/>
    </row>
    <row r="283" spans="1:10" s="4" customFormat="1" ht="45" customHeight="1" hidden="1">
      <c r="A283" s="238"/>
      <c r="B283" s="290" t="s">
        <v>107</v>
      </c>
      <c r="C283" s="241"/>
      <c r="D283" s="241" t="s">
        <v>16</v>
      </c>
      <c r="E283" s="240" t="s">
        <v>109</v>
      </c>
      <c r="F283" s="241" t="s">
        <v>607</v>
      </c>
      <c r="G283" s="240"/>
      <c r="H283" s="246">
        <f>H285</f>
        <v>0</v>
      </c>
      <c r="I283" s="246">
        <f>I285</f>
        <v>0</v>
      </c>
      <c r="J283" s="67"/>
    </row>
    <row r="284" spans="1:10" s="4" customFormat="1" ht="30" customHeight="1" hidden="1">
      <c r="A284" s="27"/>
      <c r="B284" s="277" t="s">
        <v>55</v>
      </c>
      <c r="C284" s="30"/>
      <c r="D284" s="30" t="s">
        <v>16</v>
      </c>
      <c r="E284" s="29" t="s">
        <v>109</v>
      </c>
      <c r="F284" s="30" t="s">
        <v>607</v>
      </c>
      <c r="G284" s="29" t="s">
        <v>60</v>
      </c>
      <c r="H284" s="58">
        <f>H285</f>
        <v>0</v>
      </c>
      <c r="I284" s="58">
        <f>I285</f>
        <v>0</v>
      </c>
      <c r="J284" s="67"/>
    </row>
    <row r="285" spans="1:10" s="4" customFormat="1" ht="15" customHeight="1" hidden="1">
      <c r="A285" s="27"/>
      <c r="B285" s="269" t="s">
        <v>56</v>
      </c>
      <c r="C285" s="30"/>
      <c r="D285" s="30" t="s">
        <v>16</v>
      </c>
      <c r="E285" s="29" t="s">
        <v>109</v>
      </c>
      <c r="F285" s="30" t="s">
        <v>607</v>
      </c>
      <c r="G285" s="29" t="s">
        <v>57</v>
      </c>
      <c r="H285" s="58">
        <f>500-500</f>
        <v>0</v>
      </c>
      <c r="I285" s="58">
        <v>0</v>
      </c>
      <c r="J285" s="67"/>
    </row>
    <row r="286" spans="1:9" ht="30" customHeight="1" hidden="1">
      <c r="A286" s="243"/>
      <c r="B286" s="286" t="s">
        <v>356</v>
      </c>
      <c r="C286" s="241"/>
      <c r="D286" s="241" t="s">
        <v>16</v>
      </c>
      <c r="E286" s="240" t="s">
        <v>109</v>
      </c>
      <c r="F286" s="241" t="s">
        <v>608</v>
      </c>
      <c r="G286" s="240"/>
      <c r="H286" s="242">
        <f>H287</f>
        <v>0</v>
      </c>
      <c r="I286" s="242">
        <f>I287</f>
        <v>0</v>
      </c>
    </row>
    <row r="287" spans="1:9" ht="30" customHeight="1" hidden="1">
      <c r="A287" s="42"/>
      <c r="B287" s="268" t="s">
        <v>55</v>
      </c>
      <c r="C287" s="30"/>
      <c r="D287" s="30" t="s">
        <v>16</v>
      </c>
      <c r="E287" s="29" t="s">
        <v>109</v>
      </c>
      <c r="F287" s="30" t="s">
        <v>608</v>
      </c>
      <c r="G287" s="29" t="s">
        <v>60</v>
      </c>
      <c r="H287" s="57">
        <f>H288</f>
        <v>0</v>
      </c>
      <c r="I287" s="57">
        <f>I288</f>
        <v>0</v>
      </c>
    </row>
    <row r="288" spans="1:9" ht="15" customHeight="1" hidden="1">
      <c r="A288" s="42"/>
      <c r="B288" s="268" t="s">
        <v>56</v>
      </c>
      <c r="C288" s="30"/>
      <c r="D288" s="30" t="s">
        <v>16</v>
      </c>
      <c r="E288" s="29" t="s">
        <v>109</v>
      </c>
      <c r="F288" s="30" t="s">
        <v>608</v>
      </c>
      <c r="G288" s="29" t="s">
        <v>57</v>
      </c>
      <c r="H288" s="57">
        <v>0</v>
      </c>
      <c r="I288" s="57">
        <v>0</v>
      </c>
    </row>
    <row r="289" spans="1:9" ht="45" customHeight="1" hidden="1">
      <c r="A289" s="243"/>
      <c r="B289" s="286" t="s">
        <v>299</v>
      </c>
      <c r="C289" s="241"/>
      <c r="D289" s="241" t="s">
        <v>16</v>
      </c>
      <c r="E289" s="240" t="s">
        <v>109</v>
      </c>
      <c r="F289" s="241" t="s">
        <v>609</v>
      </c>
      <c r="G289" s="240"/>
      <c r="H289" s="242">
        <f>H290</f>
        <v>0</v>
      </c>
      <c r="I289" s="242">
        <f>I290</f>
        <v>0</v>
      </c>
    </row>
    <row r="290" spans="1:9" ht="30" customHeight="1" hidden="1">
      <c r="A290" s="42"/>
      <c r="B290" s="273" t="s">
        <v>48</v>
      </c>
      <c r="C290" s="30"/>
      <c r="D290" s="30" t="s">
        <v>16</v>
      </c>
      <c r="E290" s="29" t="s">
        <v>109</v>
      </c>
      <c r="F290" s="30" t="s">
        <v>609</v>
      </c>
      <c r="G290" s="29" t="s">
        <v>62</v>
      </c>
      <c r="H290" s="57">
        <f>H291</f>
        <v>0</v>
      </c>
      <c r="I290" s="57">
        <f>I291</f>
        <v>0</v>
      </c>
    </row>
    <row r="291" spans="1:9" ht="30" customHeight="1" hidden="1">
      <c r="A291" s="42"/>
      <c r="B291" s="266" t="s">
        <v>49</v>
      </c>
      <c r="C291" s="30"/>
      <c r="D291" s="30" t="s">
        <v>16</v>
      </c>
      <c r="E291" s="29" t="s">
        <v>109</v>
      </c>
      <c r="F291" s="30" t="s">
        <v>609</v>
      </c>
      <c r="G291" s="29" t="s">
        <v>50</v>
      </c>
      <c r="H291" s="57">
        <v>0</v>
      </c>
      <c r="I291" s="57">
        <v>0</v>
      </c>
    </row>
    <row r="292" spans="1:9" ht="30" customHeight="1" hidden="1">
      <c r="A292" s="243"/>
      <c r="B292" s="286" t="s">
        <v>622</v>
      </c>
      <c r="C292" s="241"/>
      <c r="D292" s="241" t="s">
        <v>16</v>
      </c>
      <c r="E292" s="240" t="s">
        <v>109</v>
      </c>
      <c r="F292" s="241" t="s">
        <v>611</v>
      </c>
      <c r="G292" s="240"/>
      <c r="H292" s="246">
        <f>H293</f>
        <v>0</v>
      </c>
      <c r="I292" s="246">
        <f>I293</f>
        <v>0</v>
      </c>
    </row>
    <row r="293" spans="1:9" ht="30" customHeight="1" hidden="1">
      <c r="A293" s="42"/>
      <c r="B293" s="268" t="s">
        <v>55</v>
      </c>
      <c r="C293" s="30"/>
      <c r="D293" s="30" t="s">
        <v>16</v>
      </c>
      <c r="E293" s="29" t="s">
        <v>109</v>
      </c>
      <c r="F293" s="30" t="s">
        <v>611</v>
      </c>
      <c r="G293" s="29" t="s">
        <v>60</v>
      </c>
      <c r="H293" s="333">
        <f>H294</f>
        <v>0</v>
      </c>
      <c r="I293" s="333">
        <f>I294</f>
        <v>0</v>
      </c>
    </row>
    <row r="294" spans="1:9" ht="15" customHeight="1" hidden="1">
      <c r="A294" s="42"/>
      <c r="B294" s="268" t="s">
        <v>56</v>
      </c>
      <c r="C294" s="30"/>
      <c r="D294" s="30" t="s">
        <v>16</v>
      </c>
      <c r="E294" s="29" t="s">
        <v>109</v>
      </c>
      <c r="F294" s="146" t="s">
        <v>611</v>
      </c>
      <c r="G294" s="29" t="s">
        <v>57</v>
      </c>
      <c r="H294" s="333">
        <f>1000-1000</f>
        <v>0</v>
      </c>
      <c r="I294" s="333">
        <v>0</v>
      </c>
    </row>
    <row r="295" spans="1:9" ht="45" customHeight="1" hidden="1">
      <c r="A295" s="201"/>
      <c r="B295" s="309" t="s">
        <v>404</v>
      </c>
      <c r="C295" s="188"/>
      <c r="D295" s="188" t="s">
        <v>16</v>
      </c>
      <c r="E295" s="195" t="s">
        <v>109</v>
      </c>
      <c r="F295" s="188" t="s">
        <v>133</v>
      </c>
      <c r="G295" s="195" t="s">
        <v>34</v>
      </c>
      <c r="H295" s="189">
        <f>H296</f>
        <v>0</v>
      </c>
      <c r="I295" s="189">
        <f>I296</f>
        <v>0</v>
      </c>
    </row>
    <row r="296" spans="1:10" ht="15" customHeight="1" hidden="1">
      <c r="A296" s="215"/>
      <c r="B296" s="312" t="s">
        <v>134</v>
      </c>
      <c r="C296" s="217"/>
      <c r="D296" s="217" t="s">
        <v>16</v>
      </c>
      <c r="E296" s="220" t="s">
        <v>109</v>
      </c>
      <c r="F296" s="217" t="s">
        <v>135</v>
      </c>
      <c r="G296" s="220" t="s">
        <v>34</v>
      </c>
      <c r="H296" s="218">
        <f>H297</f>
        <v>0</v>
      </c>
      <c r="I296" s="218">
        <f>I297</f>
        <v>0</v>
      </c>
      <c r="J296" s="66"/>
    </row>
    <row r="297" spans="1:9" ht="15" customHeight="1" hidden="1">
      <c r="A297" s="238"/>
      <c r="B297" s="286" t="s">
        <v>136</v>
      </c>
      <c r="C297" s="241"/>
      <c r="D297" s="241" t="s">
        <v>16</v>
      </c>
      <c r="E297" s="240" t="s">
        <v>109</v>
      </c>
      <c r="F297" s="247" t="s">
        <v>137</v>
      </c>
      <c r="G297" s="240"/>
      <c r="H297" s="246">
        <f>H299</f>
        <v>0</v>
      </c>
      <c r="I297" s="246">
        <f>I299</f>
        <v>0</v>
      </c>
    </row>
    <row r="298" spans="1:9" ht="30" customHeight="1" hidden="1">
      <c r="A298" s="27"/>
      <c r="B298" s="315" t="s">
        <v>48</v>
      </c>
      <c r="C298" s="30"/>
      <c r="D298" s="30" t="s">
        <v>16</v>
      </c>
      <c r="E298" s="29" t="s">
        <v>109</v>
      </c>
      <c r="F298" s="32" t="s">
        <v>137</v>
      </c>
      <c r="G298" s="29" t="s">
        <v>62</v>
      </c>
      <c r="H298" s="58">
        <f>H299</f>
        <v>0</v>
      </c>
      <c r="I298" s="58">
        <f>I299</f>
        <v>0</v>
      </c>
    </row>
    <row r="299" spans="1:9" ht="30" customHeight="1" hidden="1">
      <c r="A299" s="27"/>
      <c r="B299" s="266" t="s">
        <v>49</v>
      </c>
      <c r="C299" s="30"/>
      <c r="D299" s="30" t="s">
        <v>16</v>
      </c>
      <c r="E299" s="29" t="s">
        <v>109</v>
      </c>
      <c r="F299" s="32" t="s">
        <v>137</v>
      </c>
      <c r="G299" s="29" t="s">
        <v>50</v>
      </c>
      <c r="H299" s="58">
        <v>0</v>
      </c>
      <c r="I299" s="58">
        <v>0</v>
      </c>
    </row>
    <row r="300" spans="1:9" ht="45" customHeight="1">
      <c r="A300" s="191"/>
      <c r="B300" s="307" t="s">
        <v>347</v>
      </c>
      <c r="C300" s="202"/>
      <c r="D300" s="202" t="s">
        <v>16</v>
      </c>
      <c r="E300" s="192" t="s">
        <v>109</v>
      </c>
      <c r="F300" s="192" t="s">
        <v>194</v>
      </c>
      <c r="G300" s="183"/>
      <c r="H300" s="185">
        <f aca="true" t="shared" si="17" ref="H300:I302">H301</f>
        <v>1050</v>
      </c>
      <c r="I300" s="185">
        <f t="shared" si="17"/>
        <v>981.92301</v>
      </c>
    </row>
    <row r="301" spans="1:9" ht="15" customHeight="1">
      <c r="A301" s="27"/>
      <c r="B301" s="266" t="s">
        <v>146</v>
      </c>
      <c r="C301" s="33"/>
      <c r="D301" s="30" t="s">
        <v>16</v>
      </c>
      <c r="E301" s="29" t="s">
        <v>109</v>
      </c>
      <c r="F301" s="33" t="s">
        <v>195</v>
      </c>
      <c r="G301" s="25"/>
      <c r="H301" s="57">
        <f t="shared" si="17"/>
        <v>1050</v>
      </c>
      <c r="I301" s="57">
        <f t="shared" si="17"/>
        <v>981.92301</v>
      </c>
    </row>
    <row r="302" spans="1:9" ht="15" customHeight="1">
      <c r="A302" s="27"/>
      <c r="B302" s="266" t="s">
        <v>146</v>
      </c>
      <c r="C302" s="33"/>
      <c r="D302" s="30" t="s">
        <v>16</v>
      </c>
      <c r="E302" s="29" t="s">
        <v>109</v>
      </c>
      <c r="F302" s="33" t="s">
        <v>196</v>
      </c>
      <c r="G302" s="25"/>
      <c r="H302" s="57">
        <f t="shared" si="17"/>
        <v>1050</v>
      </c>
      <c r="I302" s="57">
        <f t="shared" si="17"/>
        <v>981.92301</v>
      </c>
    </row>
    <row r="303" spans="1:9" ht="45" customHeight="1">
      <c r="A303" s="238"/>
      <c r="B303" s="286" t="s">
        <v>214</v>
      </c>
      <c r="C303" s="241"/>
      <c r="D303" s="241" t="s">
        <v>16</v>
      </c>
      <c r="E303" s="240" t="s">
        <v>109</v>
      </c>
      <c r="F303" s="241" t="s">
        <v>213</v>
      </c>
      <c r="G303" s="240"/>
      <c r="H303" s="242">
        <f>H304+H306</f>
        <v>1050</v>
      </c>
      <c r="I303" s="242">
        <f>I304+I306</f>
        <v>981.92301</v>
      </c>
    </row>
    <row r="304" spans="1:9" ht="30" customHeight="1">
      <c r="A304" s="27"/>
      <c r="B304" s="315" t="s">
        <v>48</v>
      </c>
      <c r="C304" s="30"/>
      <c r="D304" s="30" t="s">
        <v>16</v>
      </c>
      <c r="E304" s="29" t="s">
        <v>109</v>
      </c>
      <c r="F304" s="30" t="s">
        <v>213</v>
      </c>
      <c r="G304" s="29" t="s">
        <v>62</v>
      </c>
      <c r="H304" s="57">
        <f>H305</f>
        <v>1050</v>
      </c>
      <c r="I304" s="57">
        <f>I305</f>
        <v>981.92301</v>
      </c>
    </row>
    <row r="305" spans="1:9" ht="30" customHeight="1">
      <c r="A305" s="27"/>
      <c r="B305" s="266" t="s">
        <v>49</v>
      </c>
      <c r="C305" s="30"/>
      <c r="D305" s="30" t="s">
        <v>16</v>
      </c>
      <c r="E305" s="29" t="s">
        <v>109</v>
      </c>
      <c r="F305" s="30" t="s">
        <v>213</v>
      </c>
      <c r="G305" s="33" t="s">
        <v>50</v>
      </c>
      <c r="H305" s="58">
        <f>(500+600)-50</f>
        <v>1050</v>
      </c>
      <c r="I305" s="58">
        <v>981.92301</v>
      </c>
    </row>
    <row r="306" spans="1:9" ht="15" customHeight="1" hidden="1">
      <c r="A306" s="27"/>
      <c r="B306" s="268" t="s">
        <v>76</v>
      </c>
      <c r="C306" s="30"/>
      <c r="D306" s="30" t="s">
        <v>16</v>
      </c>
      <c r="E306" s="29" t="s">
        <v>109</v>
      </c>
      <c r="F306" s="30" t="s">
        <v>213</v>
      </c>
      <c r="G306" s="33" t="s">
        <v>77</v>
      </c>
      <c r="H306" s="58">
        <f>H307</f>
        <v>0</v>
      </c>
      <c r="I306" s="58">
        <f>I307</f>
        <v>0</v>
      </c>
    </row>
    <row r="307" spans="1:9" ht="15" customHeight="1" hidden="1">
      <c r="A307" s="27"/>
      <c r="B307" s="266" t="s">
        <v>186</v>
      </c>
      <c r="C307" s="30"/>
      <c r="D307" s="30" t="s">
        <v>16</v>
      </c>
      <c r="E307" s="29" t="s">
        <v>109</v>
      </c>
      <c r="F307" s="30" t="s">
        <v>213</v>
      </c>
      <c r="G307" s="33" t="s">
        <v>187</v>
      </c>
      <c r="H307" s="58">
        <v>0</v>
      </c>
      <c r="I307" s="58">
        <v>0</v>
      </c>
    </row>
    <row r="308" spans="1:9" s="5" customFormat="1" ht="15" customHeight="1">
      <c r="A308" s="21"/>
      <c r="B308" s="302" t="s">
        <v>105</v>
      </c>
      <c r="C308" s="23"/>
      <c r="D308" s="23" t="s">
        <v>16</v>
      </c>
      <c r="E308" s="22" t="s">
        <v>106</v>
      </c>
      <c r="F308" s="23"/>
      <c r="G308" s="22"/>
      <c r="H308" s="55">
        <f>H309+H318+H324+H361+H330+H339+H344+H372+H383+H405</f>
        <v>43173.665830000005</v>
      </c>
      <c r="I308" s="55">
        <f>I309+I318+I324+I361+I330+I339+I344+I372+I383+I405</f>
        <v>39609.29345</v>
      </c>
    </row>
    <row r="309" spans="1:9" s="5" customFormat="1" ht="60" customHeight="1">
      <c r="A309" s="186"/>
      <c r="B309" s="309" t="s">
        <v>419</v>
      </c>
      <c r="C309" s="188"/>
      <c r="D309" s="188" t="s">
        <v>16</v>
      </c>
      <c r="E309" s="195" t="s">
        <v>106</v>
      </c>
      <c r="F309" s="188" t="s">
        <v>93</v>
      </c>
      <c r="G309" s="195" t="s">
        <v>34</v>
      </c>
      <c r="H309" s="189">
        <f>H310</f>
        <v>380</v>
      </c>
      <c r="I309" s="189">
        <f>I310</f>
        <v>380</v>
      </c>
    </row>
    <row r="310" spans="1:9" s="5" customFormat="1" ht="15" customHeight="1">
      <c r="A310" s="235"/>
      <c r="B310" s="280" t="s">
        <v>469</v>
      </c>
      <c r="C310" s="139"/>
      <c r="D310" s="140" t="s">
        <v>16</v>
      </c>
      <c r="E310" s="140" t="s">
        <v>106</v>
      </c>
      <c r="F310" s="139" t="s">
        <v>508</v>
      </c>
      <c r="G310" s="140"/>
      <c r="H310" s="232">
        <f>H311</f>
        <v>380</v>
      </c>
      <c r="I310" s="232">
        <f>I311</f>
        <v>380</v>
      </c>
    </row>
    <row r="311" spans="1:9" s="5" customFormat="1" ht="45" customHeight="1">
      <c r="A311" s="215"/>
      <c r="B311" s="312" t="s">
        <v>511</v>
      </c>
      <c r="C311" s="217"/>
      <c r="D311" s="217" t="s">
        <v>16</v>
      </c>
      <c r="E311" s="220" t="s">
        <v>106</v>
      </c>
      <c r="F311" s="217" t="s">
        <v>509</v>
      </c>
      <c r="G311" s="220" t="s">
        <v>34</v>
      </c>
      <c r="H311" s="218">
        <f>H312+H315</f>
        <v>380</v>
      </c>
      <c r="I311" s="218">
        <f>I312+I315</f>
        <v>380</v>
      </c>
    </row>
    <row r="312" spans="1:9" s="5" customFormat="1" ht="15" customHeight="1">
      <c r="A312" s="243"/>
      <c r="B312" s="290" t="s">
        <v>221</v>
      </c>
      <c r="C312" s="241"/>
      <c r="D312" s="241" t="s">
        <v>16</v>
      </c>
      <c r="E312" s="240" t="s">
        <v>106</v>
      </c>
      <c r="F312" s="241" t="s">
        <v>510</v>
      </c>
      <c r="G312" s="240"/>
      <c r="H312" s="246">
        <f>H314</f>
        <v>30</v>
      </c>
      <c r="I312" s="246">
        <f>I314</f>
        <v>30</v>
      </c>
    </row>
    <row r="313" spans="1:9" s="5" customFormat="1" ht="30" customHeight="1">
      <c r="A313" s="41"/>
      <c r="B313" s="271" t="s">
        <v>48</v>
      </c>
      <c r="C313" s="30"/>
      <c r="D313" s="30" t="s">
        <v>16</v>
      </c>
      <c r="E313" s="29" t="s">
        <v>106</v>
      </c>
      <c r="F313" s="32" t="s">
        <v>510</v>
      </c>
      <c r="G313" s="29" t="s">
        <v>62</v>
      </c>
      <c r="H313" s="58">
        <f>H314</f>
        <v>30</v>
      </c>
      <c r="I313" s="58">
        <f>I314</f>
        <v>30</v>
      </c>
    </row>
    <row r="314" spans="1:9" s="5" customFormat="1" ht="30" customHeight="1">
      <c r="A314" s="41"/>
      <c r="B314" s="266" t="s">
        <v>49</v>
      </c>
      <c r="C314" s="30"/>
      <c r="D314" s="30" t="s">
        <v>16</v>
      </c>
      <c r="E314" s="29" t="s">
        <v>106</v>
      </c>
      <c r="F314" s="32" t="s">
        <v>510</v>
      </c>
      <c r="G314" s="29" t="s">
        <v>50</v>
      </c>
      <c r="H314" s="58">
        <v>30</v>
      </c>
      <c r="I314" s="58">
        <v>30</v>
      </c>
    </row>
    <row r="315" spans="1:9" s="5" customFormat="1" ht="30" customHeight="1">
      <c r="A315" s="243"/>
      <c r="B315" s="290" t="s">
        <v>298</v>
      </c>
      <c r="C315" s="241"/>
      <c r="D315" s="241" t="s">
        <v>16</v>
      </c>
      <c r="E315" s="240" t="s">
        <v>106</v>
      </c>
      <c r="F315" s="241" t="s">
        <v>616</v>
      </c>
      <c r="G315" s="240"/>
      <c r="H315" s="246">
        <f>H317</f>
        <v>350</v>
      </c>
      <c r="I315" s="246">
        <f>I317</f>
        <v>350</v>
      </c>
    </row>
    <row r="316" spans="1:9" s="5" customFormat="1" ht="30" customHeight="1">
      <c r="A316" s="41"/>
      <c r="B316" s="271" t="s">
        <v>48</v>
      </c>
      <c r="C316" s="30"/>
      <c r="D316" s="30" t="s">
        <v>16</v>
      </c>
      <c r="E316" s="29" t="s">
        <v>106</v>
      </c>
      <c r="F316" s="32" t="s">
        <v>616</v>
      </c>
      <c r="G316" s="29" t="s">
        <v>62</v>
      </c>
      <c r="H316" s="58">
        <f>H317</f>
        <v>350</v>
      </c>
      <c r="I316" s="58">
        <f>I317</f>
        <v>350</v>
      </c>
    </row>
    <row r="317" spans="1:9" s="5" customFormat="1" ht="30" customHeight="1">
      <c r="A317" s="41"/>
      <c r="B317" s="266" t="s">
        <v>49</v>
      </c>
      <c r="C317" s="30"/>
      <c r="D317" s="30" t="s">
        <v>16</v>
      </c>
      <c r="E317" s="29" t="s">
        <v>106</v>
      </c>
      <c r="F317" s="32" t="s">
        <v>616</v>
      </c>
      <c r="G317" s="29" t="s">
        <v>50</v>
      </c>
      <c r="H317" s="58">
        <f>300+50</f>
        <v>350</v>
      </c>
      <c r="I317" s="58">
        <v>350</v>
      </c>
    </row>
    <row r="318" spans="1:9" s="5" customFormat="1" ht="45" customHeight="1">
      <c r="A318" s="197"/>
      <c r="B318" s="304" t="s">
        <v>330</v>
      </c>
      <c r="C318" s="195"/>
      <c r="D318" s="195" t="s">
        <v>16</v>
      </c>
      <c r="E318" s="195" t="s">
        <v>106</v>
      </c>
      <c r="F318" s="195" t="s">
        <v>98</v>
      </c>
      <c r="G318" s="195"/>
      <c r="H318" s="189">
        <f aca="true" t="shared" si="18" ref="H318:I322">H319</f>
        <v>10900</v>
      </c>
      <c r="I318" s="189">
        <f t="shared" si="18"/>
        <v>10260.64472</v>
      </c>
    </row>
    <row r="319" spans="1:9" s="5" customFormat="1" ht="15" customHeight="1">
      <c r="A319" s="353"/>
      <c r="B319" s="280" t="s">
        <v>469</v>
      </c>
      <c r="C319" s="234"/>
      <c r="D319" s="140" t="s">
        <v>16</v>
      </c>
      <c r="E319" s="140" t="s">
        <v>106</v>
      </c>
      <c r="F319" s="140" t="s">
        <v>492</v>
      </c>
      <c r="G319" s="140"/>
      <c r="H319" s="232">
        <f t="shared" si="18"/>
        <v>10900</v>
      </c>
      <c r="I319" s="232">
        <f t="shared" si="18"/>
        <v>10260.64472</v>
      </c>
    </row>
    <row r="320" spans="1:9" s="5" customFormat="1" ht="75" customHeight="1">
      <c r="A320" s="224"/>
      <c r="B320" s="305" t="s">
        <v>493</v>
      </c>
      <c r="C320" s="220"/>
      <c r="D320" s="220" t="s">
        <v>16</v>
      </c>
      <c r="E320" s="220" t="s">
        <v>106</v>
      </c>
      <c r="F320" s="220" t="s">
        <v>494</v>
      </c>
      <c r="G320" s="220"/>
      <c r="H320" s="225">
        <f t="shared" si="18"/>
        <v>10900</v>
      </c>
      <c r="I320" s="225">
        <f t="shared" si="18"/>
        <v>10260.64472</v>
      </c>
    </row>
    <row r="321" spans="1:9" s="5" customFormat="1" ht="30" customHeight="1">
      <c r="A321" s="238"/>
      <c r="B321" s="286" t="s">
        <v>99</v>
      </c>
      <c r="C321" s="240"/>
      <c r="D321" s="240" t="s">
        <v>16</v>
      </c>
      <c r="E321" s="240" t="s">
        <v>106</v>
      </c>
      <c r="F321" s="240" t="s">
        <v>495</v>
      </c>
      <c r="G321" s="240"/>
      <c r="H321" s="246">
        <f t="shared" si="18"/>
        <v>10900</v>
      </c>
      <c r="I321" s="246">
        <f t="shared" si="18"/>
        <v>10260.64472</v>
      </c>
    </row>
    <row r="322" spans="1:9" s="5" customFormat="1" ht="30" customHeight="1">
      <c r="A322" s="27"/>
      <c r="B322" s="266" t="s">
        <v>48</v>
      </c>
      <c r="C322" s="29"/>
      <c r="D322" s="29" t="s">
        <v>16</v>
      </c>
      <c r="E322" s="29" t="s">
        <v>106</v>
      </c>
      <c r="F322" s="29" t="s">
        <v>495</v>
      </c>
      <c r="G322" s="29" t="s">
        <v>62</v>
      </c>
      <c r="H322" s="58">
        <f t="shared" si="18"/>
        <v>10900</v>
      </c>
      <c r="I322" s="58">
        <f t="shared" si="18"/>
        <v>10260.64472</v>
      </c>
    </row>
    <row r="323" spans="1:9" s="5" customFormat="1" ht="30" customHeight="1">
      <c r="A323" s="27"/>
      <c r="B323" s="266" t="s">
        <v>49</v>
      </c>
      <c r="C323" s="29"/>
      <c r="D323" s="29" t="s">
        <v>16</v>
      </c>
      <c r="E323" s="29" t="s">
        <v>106</v>
      </c>
      <c r="F323" s="29" t="s">
        <v>495</v>
      </c>
      <c r="G323" s="29" t="s">
        <v>50</v>
      </c>
      <c r="H323" s="58">
        <f>300+800+500+1000+8000+200+100</f>
        <v>10900</v>
      </c>
      <c r="I323" s="58">
        <v>10260.64472</v>
      </c>
    </row>
    <row r="324" spans="1:9" s="6" customFormat="1" ht="75" customHeight="1">
      <c r="A324" s="186"/>
      <c r="B324" s="309" t="s">
        <v>403</v>
      </c>
      <c r="C324" s="188"/>
      <c r="D324" s="188" t="s">
        <v>16</v>
      </c>
      <c r="E324" s="195" t="s">
        <v>106</v>
      </c>
      <c r="F324" s="188" t="s">
        <v>104</v>
      </c>
      <c r="G324" s="195" t="s">
        <v>34</v>
      </c>
      <c r="H324" s="189">
        <f aca="true" t="shared" si="19" ref="H324:I326">H325</f>
        <v>2520</v>
      </c>
      <c r="I324" s="189">
        <f t="shared" si="19"/>
        <v>2369.34191</v>
      </c>
    </row>
    <row r="325" spans="1:9" s="6" customFormat="1" ht="15" customHeight="1">
      <c r="A325" s="235"/>
      <c r="B325" s="280" t="s">
        <v>469</v>
      </c>
      <c r="C325" s="139"/>
      <c r="D325" s="140" t="s">
        <v>16</v>
      </c>
      <c r="E325" s="140" t="s">
        <v>106</v>
      </c>
      <c r="F325" s="139" t="s">
        <v>504</v>
      </c>
      <c r="G325" s="140"/>
      <c r="H325" s="232">
        <f t="shared" si="19"/>
        <v>2520</v>
      </c>
      <c r="I325" s="232">
        <f t="shared" si="19"/>
        <v>2369.34191</v>
      </c>
    </row>
    <row r="326" spans="1:9" s="6" customFormat="1" ht="45" customHeight="1">
      <c r="A326" s="215"/>
      <c r="B326" s="312" t="s">
        <v>505</v>
      </c>
      <c r="C326" s="217"/>
      <c r="D326" s="217" t="s">
        <v>16</v>
      </c>
      <c r="E326" s="220" t="s">
        <v>106</v>
      </c>
      <c r="F326" s="217" t="s">
        <v>506</v>
      </c>
      <c r="G326" s="220" t="s">
        <v>34</v>
      </c>
      <c r="H326" s="218">
        <f t="shared" si="19"/>
        <v>2520</v>
      </c>
      <c r="I326" s="218">
        <f t="shared" si="19"/>
        <v>2369.34191</v>
      </c>
    </row>
    <row r="327" spans="1:9" s="6" customFormat="1" ht="15" customHeight="1">
      <c r="A327" s="243"/>
      <c r="B327" s="290" t="s">
        <v>221</v>
      </c>
      <c r="C327" s="241"/>
      <c r="D327" s="241" t="s">
        <v>16</v>
      </c>
      <c r="E327" s="240" t="s">
        <v>106</v>
      </c>
      <c r="F327" s="241" t="s">
        <v>507</v>
      </c>
      <c r="G327" s="240"/>
      <c r="H327" s="246">
        <f>H329</f>
        <v>2520</v>
      </c>
      <c r="I327" s="246">
        <f>I329</f>
        <v>2369.34191</v>
      </c>
    </row>
    <row r="328" spans="1:9" s="6" customFormat="1" ht="30" customHeight="1">
      <c r="A328" s="41"/>
      <c r="B328" s="271" t="s">
        <v>48</v>
      </c>
      <c r="C328" s="30"/>
      <c r="D328" s="30" t="s">
        <v>16</v>
      </c>
      <c r="E328" s="29" t="s">
        <v>106</v>
      </c>
      <c r="F328" s="32" t="s">
        <v>507</v>
      </c>
      <c r="G328" s="29" t="s">
        <v>62</v>
      </c>
      <c r="H328" s="58">
        <f>H329</f>
        <v>2520</v>
      </c>
      <c r="I328" s="58">
        <f>I329</f>
        <v>2369.34191</v>
      </c>
    </row>
    <row r="329" spans="1:9" s="6" customFormat="1" ht="30" customHeight="1">
      <c r="A329" s="41"/>
      <c r="B329" s="266" t="s">
        <v>49</v>
      </c>
      <c r="C329" s="30"/>
      <c r="D329" s="30" t="s">
        <v>16</v>
      </c>
      <c r="E329" s="29" t="s">
        <v>106</v>
      </c>
      <c r="F329" s="32" t="s">
        <v>507</v>
      </c>
      <c r="G329" s="29" t="s">
        <v>50</v>
      </c>
      <c r="H329" s="58">
        <f>(100+600+100)+1720</f>
        <v>2520</v>
      </c>
      <c r="I329" s="58">
        <v>2369.34191</v>
      </c>
    </row>
    <row r="330" spans="1:9" ht="75" customHeight="1">
      <c r="A330" s="201"/>
      <c r="B330" s="304" t="s">
        <v>317</v>
      </c>
      <c r="C330" s="203"/>
      <c r="D330" s="188" t="s">
        <v>16</v>
      </c>
      <c r="E330" s="195" t="s">
        <v>106</v>
      </c>
      <c r="F330" s="188" t="s">
        <v>321</v>
      </c>
      <c r="G330" s="195"/>
      <c r="H330" s="204">
        <f>H331</f>
        <v>2638.82366</v>
      </c>
      <c r="I330" s="204">
        <f>I331</f>
        <v>2456.40604</v>
      </c>
    </row>
    <row r="331" spans="1:9" ht="15" customHeight="1">
      <c r="A331" s="235"/>
      <c r="B331" s="308" t="s">
        <v>469</v>
      </c>
      <c r="C331" s="139"/>
      <c r="D331" s="140" t="s">
        <v>16</v>
      </c>
      <c r="E331" s="140" t="s">
        <v>106</v>
      </c>
      <c r="F331" s="139" t="s">
        <v>512</v>
      </c>
      <c r="G331" s="140"/>
      <c r="H331" s="236">
        <f>H332</f>
        <v>2638.82366</v>
      </c>
      <c r="I331" s="236">
        <f>I332</f>
        <v>2456.40604</v>
      </c>
    </row>
    <row r="332" spans="1:9" ht="30" customHeight="1">
      <c r="A332" s="224"/>
      <c r="B332" s="305" t="s">
        <v>513</v>
      </c>
      <c r="C332" s="217"/>
      <c r="D332" s="217" t="s">
        <v>16</v>
      </c>
      <c r="E332" s="220" t="s">
        <v>106</v>
      </c>
      <c r="F332" s="217" t="s">
        <v>514</v>
      </c>
      <c r="G332" s="220"/>
      <c r="H332" s="225">
        <f>H333+H336</f>
        <v>2638.82366</v>
      </c>
      <c r="I332" s="225">
        <f>I333+I336</f>
        <v>2456.40604</v>
      </c>
    </row>
    <row r="333" spans="1:9" ht="75" customHeight="1">
      <c r="A333" s="238"/>
      <c r="B333" s="286" t="s">
        <v>517</v>
      </c>
      <c r="C333" s="241"/>
      <c r="D333" s="241" t="s">
        <v>16</v>
      </c>
      <c r="E333" s="240" t="s">
        <v>106</v>
      </c>
      <c r="F333" s="241" t="s">
        <v>516</v>
      </c>
      <c r="G333" s="240"/>
      <c r="H333" s="246">
        <f>H334</f>
        <v>150</v>
      </c>
      <c r="I333" s="246">
        <f>I334</f>
        <v>50</v>
      </c>
    </row>
    <row r="334" spans="1:9" ht="30" customHeight="1">
      <c r="A334" s="27"/>
      <c r="B334" s="271" t="s">
        <v>48</v>
      </c>
      <c r="C334" s="30"/>
      <c r="D334" s="30" t="s">
        <v>16</v>
      </c>
      <c r="E334" s="29" t="s">
        <v>106</v>
      </c>
      <c r="F334" s="30" t="s">
        <v>516</v>
      </c>
      <c r="G334" s="29" t="s">
        <v>62</v>
      </c>
      <c r="H334" s="58">
        <f>H335</f>
        <v>150</v>
      </c>
      <c r="I334" s="58">
        <f>I335</f>
        <v>50</v>
      </c>
    </row>
    <row r="335" spans="1:9" ht="30" customHeight="1">
      <c r="A335" s="27"/>
      <c r="B335" s="266" t="s">
        <v>49</v>
      </c>
      <c r="C335" s="30"/>
      <c r="D335" s="30" t="s">
        <v>16</v>
      </c>
      <c r="E335" s="29" t="s">
        <v>106</v>
      </c>
      <c r="F335" s="30" t="s">
        <v>516</v>
      </c>
      <c r="G335" s="29" t="s">
        <v>50</v>
      </c>
      <c r="H335" s="58">
        <f>75+75</f>
        <v>150</v>
      </c>
      <c r="I335" s="58">
        <v>50</v>
      </c>
    </row>
    <row r="336" spans="1:9" ht="75" customHeight="1">
      <c r="A336" s="238"/>
      <c r="B336" s="286" t="s">
        <v>358</v>
      </c>
      <c r="C336" s="241"/>
      <c r="D336" s="241" t="s">
        <v>16</v>
      </c>
      <c r="E336" s="240" t="s">
        <v>106</v>
      </c>
      <c r="F336" s="241" t="s">
        <v>515</v>
      </c>
      <c r="G336" s="240"/>
      <c r="H336" s="246">
        <f>H337</f>
        <v>2488.82366</v>
      </c>
      <c r="I336" s="246">
        <f>I337</f>
        <v>2406.40604</v>
      </c>
    </row>
    <row r="337" spans="1:9" ht="30" customHeight="1">
      <c r="A337" s="27"/>
      <c r="B337" s="271" t="s">
        <v>48</v>
      </c>
      <c r="C337" s="30"/>
      <c r="D337" s="30" t="s">
        <v>16</v>
      </c>
      <c r="E337" s="29" t="s">
        <v>106</v>
      </c>
      <c r="F337" s="30" t="s">
        <v>515</v>
      </c>
      <c r="G337" s="29" t="s">
        <v>62</v>
      </c>
      <c r="H337" s="58">
        <f>H338</f>
        <v>2488.82366</v>
      </c>
      <c r="I337" s="58">
        <f>I338</f>
        <v>2406.40604</v>
      </c>
    </row>
    <row r="338" spans="1:9" ht="30" customHeight="1">
      <c r="A338" s="27"/>
      <c r="B338" s="266" t="s">
        <v>49</v>
      </c>
      <c r="C338" s="30"/>
      <c r="D338" s="30" t="s">
        <v>16</v>
      </c>
      <c r="E338" s="29" t="s">
        <v>106</v>
      </c>
      <c r="F338" s="30" t="s">
        <v>515</v>
      </c>
      <c r="G338" s="29" t="s">
        <v>50</v>
      </c>
      <c r="H338" s="58">
        <f>2109.7+380-0.87634</f>
        <v>2488.82366</v>
      </c>
      <c r="I338" s="58">
        <v>2406.40604</v>
      </c>
    </row>
    <row r="339" spans="1:9" ht="60" customHeight="1" hidden="1">
      <c r="A339" s="201"/>
      <c r="B339" s="304" t="s">
        <v>405</v>
      </c>
      <c r="C339" s="195"/>
      <c r="D339" s="187" t="s">
        <v>16</v>
      </c>
      <c r="E339" s="205" t="s">
        <v>106</v>
      </c>
      <c r="F339" s="195" t="s">
        <v>116</v>
      </c>
      <c r="G339" s="195"/>
      <c r="H339" s="204">
        <f aca="true" t="shared" si="20" ref="H339:I342">H340</f>
        <v>0</v>
      </c>
      <c r="I339" s="204">
        <f t="shared" si="20"/>
        <v>0</v>
      </c>
    </row>
    <row r="340" spans="1:9" ht="30" customHeight="1" hidden="1">
      <c r="A340" s="224"/>
      <c r="B340" s="305" t="s">
        <v>361</v>
      </c>
      <c r="C340" s="223"/>
      <c r="D340" s="217" t="s">
        <v>16</v>
      </c>
      <c r="E340" s="220" t="s">
        <v>106</v>
      </c>
      <c r="F340" s="220" t="s">
        <v>117</v>
      </c>
      <c r="G340" s="220"/>
      <c r="H340" s="225">
        <f t="shared" si="20"/>
        <v>0</v>
      </c>
      <c r="I340" s="225">
        <f t="shared" si="20"/>
        <v>0</v>
      </c>
    </row>
    <row r="341" spans="1:9" ht="15" customHeight="1" hidden="1">
      <c r="A341" s="238"/>
      <c r="B341" s="286" t="s">
        <v>118</v>
      </c>
      <c r="C341" s="240"/>
      <c r="D341" s="241" t="s">
        <v>16</v>
      </c>
      <c r="E341" s="240" t="s">
        <v>106</v>
      </c>
      <c r="F341" s="240" t="s">
        <v>119</v>
      </c>
      <c r="G341" s="240"/>
      <c r="H341" s="246">
        <f t="shared" si="20"/>
        <v>0</v>
      </c>
      <c r="I341" s="246">
        <f t="shared" si="20"/>
        <v>0</v>
      </c>
    </row>
    <row r="342" spans="1:9" ht="30" customHeight="1" hidden="1">
      <c r="A342" s="27"/>
      <c r="B342" s="266" t="s">
        <v>48</v>
      </c>
      <c r="C342" s="29"/>
      <c r="D342" s="30" t="s">
        <v>16</v>
      </c>
      <c r="E342" s="29" t="s">
        <v>106</v>
      </c>
      <c r="F342" s="29" t="s">
        <v>119</v>
      </c>
      <c r="G342" s="29" t="s">
        <v>62</v>
      </c>
      <c r="H342" s="58">
        <f t="shared" si="20"/>
        <v>0</v>
      </c>
      <c r="I342" s="58">
        <f t="shared" si="20"/>
        <v>0</v>
      </c>
    </row>
    <row r="343" spans="1:9" ht="30" customHeight="1" hidden="1">
      <c r="A343" s="27"/>
      <c r="B343" s="266" t="s">
        <v>49</v>
      </c>
      <c r="C343" s="29"/>
      <c r="D343" s="30" t="s">
        <v>16</v>
      </c>
      <c r="E343" s="29" t="s">
        <v>106</v>
      </c>
      <c r="F343" s="29" t="s">
        <v>119</v>
      </c>
      <c r="G343" s="29" t="s">
        <v>50</v>
      </c>
      <c r="H343" s="58">
        <v>0</v>
      </c>
      <c r="I343" s="58">
        <v>0</v>
      </c>
    </row>
    <row r="344" spans="1:9" ht="45" customHeight="1">
      <c r="A344" s="201"/>
      <c r="B344" s="309" t="s">
        <v>404</v>
      </c>
      <c r="C344" s="188"/>
      <c r="D344" s="188" t="s">
        <v>16</v>
      </c>
      <c r="E344" s="195" t="s">
        <v>106</v>
      </c>
      <c r="F344" s="188" t="s">
        <v>133</v>
      </c>
      <c r="G344" s="195" t="s">
        <v>34</v>
      </c>
      <c r="H344" s="189">
        <f>H345+H356</f>
        <v>9895.966</v>
      </c>
      <c r="I344" s="189">
        <f>I345+I356</f>
        <v>8770.34818</v>
      </c>
    </row>
    <row r="345" spans="1:9" ht="15" customHeight="1">
      <c r="A345" s="235"/>
      <c r="B345" s="280" t="s">
        <v>469</v>
      </c>
      <c r="C345" s="139"/>
      <c r="D345" s="140" t="s">
        <v>16</v>
      </c>
      <c r="E345" s="140" t="s">
        <v>106</v>
      </c>
      <c r="F345" s="139" t="s">
        <v>527</v>
      </c>
      <c r="G345" s="140"/>
      <c r="H345" s="232">
        <f>H346</f>
        <v>9847.966</v>
      </c>
      <c r="I345" s="232">
        <f>I346</f>
        <v>8770.34818</v>
      </c>
    </row>
    <row r="346" spans="1:9" ht="30" customHeight="1">
      <c r="A346" s="215"/>
      <c r="B346" s="312" t="s">
        <v>528</v>
      </c>
      <c r="C346" s="217"/>
      <c r="D346" s="217" t="s">
        <v>16</v>
      </c>
      <c r="E346" s="220" t="s">
        <v>106</v>
      </c>
      <c r="F346" s="217" t="s">
        <v>529</v>
      </c>
      <c r="G346" s="220" t="s">
        <v>34</v>
      </c>
      <c r="H346" s="218">
        <f>H347+H350+H353</f>
        <v>9847.966</v>
      </c>
      <c r="I346" s="218">
        <f>I347+I350+I353</f>
        <v>8770.34818</v>
      </c>
    </row>
    <row r="347" spans="1:9" ht="15" customHeight="1">
      <c r="A347" s="238"/>
      <c r="B347" s="286" t="s">
        <v>221</v>
      </c>
      <c r="C347" s="241"/>
      <c r="D347" s="241" t="s">
        <v>16</v>
      </c>
      <c r="E347" s="240" t="s">
        <v>106</v>
      </c>
      <c r="F347" s="247" t="s">
        <v>530</v>
      </c>
      <c r="G347" s="240"/>
      <c r="H347" s="246">
        <f>H349</f>
        <v>6125</v>
      </c>
      <c r="I347" s="246">
        <f>I349</f>
        <v>5424.70784</v>
      </c>
    </row>
    <row r="348" spans="1:9" ht="30" customHeight="1">
      <c r="A348" s="27"/>
      <c r="B348" s="315" t="s">
        <v>48</v>
      </c>
      <c r="C348" s="30"/>
      <c r="D348" s="30" t="s">
        <v>16</v>
      </c>
      <c r="E348" s="29" t="s">
        <v>106</v>
      </c>
      <c r="F348" s="32" t="s">
        <v>530</v>
      </c>
      <c r="G348" s="29" t="s">
        <v>62</v>
      </c>
      <c r="H348" s="58">
        <f>H349</f>
        <v>6125</v>
      </c>
      <c r="I348" s="58">
        <f>I349</f>
        <v>5424.70784</v>
      </c>
    </row>
    <row r="349" spans="1:9" ht="30" customHeight="1">
      <c r="A349" s="27"/>
      <c r="B349" s="266" t="s">
        <v>49</v>
      </c>
      <c r="C349" s="30"/>
      <c r="D349" s="30" t="s">
        <v>16</v>
      </c>
      <c r="E349" s="29" t="s">
        <v>106</v>
      </c>
      <c r="F349" s="32" t="s">
        <v>530</v>
      </c>
      <c r="G349" s="29" t="s">
        <v>50</v>
      </c>
      <c r="H349" s="58">
        <f>(700+3400+100)+1925</f>
        <v>6125</v>
      </c>
      <c r="I349" s="58">
        <v>5424.70784</v>
      </c>
    </row>
    <row r="350" spans="1:9" ht="30" customHeight="1">
      <c r="A350" s="238"/>
      <c r="B350" s="286" t="s">
        <v>136</v>
      </c>
      <c r="C350" s="241"/>
      <c r="D350" s="241" t="s">
        <v>16</v>
      </c>
      <c r="E350" s="240" t="s">
        <v>106</v>
      </c>
      <c r="F350" s="247" t="s">
        <v>531</v>
      </c>
      <c r="G350" s="240"/>
      <c r="H350" s="246">
        <f>H351</f>
        <v>3722.966</v>
      </c>
      <c r="I350" s="246">
        <f>I351</f>
        <v>3345.64034</v>
      </c>
    </row>
    <row r="351" spans="1:9" ht="30" customHeight="1">
      <c r="A351" s="27"/>
      <c r="B351" s="315" t="s">
        <v>48</v>
      </c>
      <c r="C351" s="30"/>
      <c r="D351" s="30" t="s">
        <v>16</v>
      </c>
      <c r="E351" s="29" t="s">
        <v>106</v>
      </c>
      <c r="F351" s="32" t="s">
        <v>531</v>
      </c>
      <c r="G351" s="29" t="s">
        <v>62</v>
      </c>
      <c r="H351" s="58">
        <f>H352</f>
        <v>3722.966</v>
      </c>
      <c r="I351" s="58">
        <f>I352</f>
        <v>3345.64034</v>
      </c>
    </row>
    <row r="352" spans="1:9" ht="30" customHeight="1">
      <c r="A352" s="27"/>
      <c r="B352" s="266" t="s">
        <v>49</v>
      </c>
      <c r="C352" s="30"/>
      <c r="D352" s="30" t="s">
        <v>16</v>
      </c>
      <c r="E352" s="29" t="s">
        <v>106</v>
      </c>
      <c r="F352" s="32" t="s">
        <v>531</v>
      </c>
      <c r="G352" s="29" t="s">
        <v>50</v>
      </c>
      <c r="H352" s="58">
        <f>(4000+400)-677.034</f>
        <v>3722.966</v>
      </c>
      <c r="I352" s="58">
        <v>3345.64034</v>
      </c>
    </row>
    <row r="353" spans="1:9" ht="15" customHeight="1" hidden="1">
      <c r="A353" s="238"/>
      <c r="B353" s="286" t="s">
        <v>432</v>
      </c>
      <c r="C353" s="241"/>
      <c r="D353" s="241" t="s">
        <v>16</v>
      </c>
      <c r="E353" s="240" t="s">
        <v>106</v>
      </c>
      <c r="F353" s="247" t="s">
        <v>617</v>
      </c>
      <c r="G353" s="240"/>
      <c r="H353" s="246">
        <f>H354</f>
        <v>0</v>
      </c>
      <c r="I353" s="246">
        <f>I354</f>
        <v>0</v>
      </c>
    </row>
    <row r="354" spans="1:9" ht="30" customHeight="1" hidden="1">
      <c r="A354" s="27"/>
      <c r="B354" s="315" t="s">
        <v>48</v>
      </c>
      <c r="C354" s="30"/>
      <c r="D354" s="30" t="s">
        <v>16</v>
      </c>
      <c r="E354" s="29" t="s">
        <v>106</v>
      </c>
      <c r="F354" s="32" t="s">
        <v>617</v>
      </c>
      <c r="G354" s="29" t="s">
        <v>62</v>
      </c>
      <c r="H354" s="58">
        <f>H355</f>
        <v>0</v>
      </c>
      <c r="I354" s="58">
        <f>I355</f>
        <v>0</v>
      </c>
    </row>
    <row r="355" spans="1:9" ht="30" customHeight="1" hidden="1">
      <c r="A355" s="27"/>
      <c r="B355" s="266" t="s">
        <v>49</v>
      </c>
      <c r="C355" s="30"/>
      <c r="D355" s="30" t="s">
        <v>16</v>
      </c>
      <c r="E355" s="29" t="s">
        <v>106</v>
      </c>
      <c r="F355" s="32" t="s">
        <v>617</v>
      </c>
      <c r="G355" s="29" t="s">
        <v>50</v>
      </c>
      <c r="H355" s="58">
        <f>123.2-123.2</f>
        <v>0</v>
      </c>
      <c r="I355" s="58">
        <v>0</v>
      </c>
    </row>
    <row r="356" spans="1:9" ht="15" customHeight="1">
      <c r="A356" s="235"/>
      <c r="B356" s="280" t="s">
        <v>499</v>
      </c>
      <c r="C356" s="139"/>
      <c r="D356" s="140" t="s">
        <v>16</v>
      </c>
      <c r="E356" s="140" t="s">
        <v>106</v>
      </c>
      <c r="F356" s="139" t="s">
        <v>533</v>
      </c>
      <c r="G356" s="140"/>
      <c r="H356" s="232">
        <f aca="true" t="shared" si="21" ref="H356:I359">H357</f>
        <v>48</v>
      </c>
      <c r="I356" s="232">
        <f t="shared" si="21"/>
        <v>0</v>
      </c>
    </row>
    <row r="357" spans="1:9" ht="45" customHeight="1">
      <c r="A357" s="215"/>
      <c r="B357" s="312" t="s">
        <v>625</v>
      </c>
      <c r="C357" s="217"/>
      <c r="D357" s="217" t="s">
        <v>16</v>
      </c>
      <c r="E357" s="220" t="s">
        <v>106</v>
      </c>
      <c r="F357" s="217" t="s">
        <v>626</v>
      </c>
      <c r="G357" s="220" t="s">
        <v>34</v>
      </c>
      <c r="H357" s="218">
        <f t="shared" si="21"/>
        <v>48</v>
      </c>
      <c r="I357" s="218">
        <f t="shared" si="21"/>
        <v>0</v>
      </c>
    </row>
    <row r="358" spans="1:9" ht="30" customHeight="1">
      <c r="A358" s="238"/>
      <c r="B358" s="286" t="s">
        <v>430</v>
      </c>
      <c r="C358" s="241"/>
      <c r="D358" s="241" t="s">
        <v>16</v>
      </c>
      <c r="E358" s="240" t="s">
        <v>106</v>
      </c>
      <c r="F358" s="247" t="s">
        <v>627</v>
      </c>
      <c r="G358" s="240"/>
      <c r="H358" s="246">
        <f t="shared" si="21"/>
        <v>48</v>
      </c>
      <c r="I358" s="246">
        <f t="shared" si="21"/>
        <v>0</v>
      </c>
    </row>
    <row r="359" spans="1:9" ht="30" customHeight="1">
      <c r="A359" s="27"/>
      <c r="B359" s="315" t="s">
        <v>48</v>
      </c>
      <c r="C359" s="30"/>
      <c r="D359" s="30" t="s">
        <v>16</v>
      </c>
      <c r="E359" s="29" t="s">
        <v>106</v>
      </c>
      <c r="F359" s="32" t="s">
        <v>627</v>
      </c>
      <c r="G359" s="29" t="s">
        <v>62</v>
      </c>
      <c r="H359" s="58">
        <f t="shared" si="21"/>
        <v>48</v>
      </c>
      <c r="I359" s="58">
        <f t="shared" si="21"/>
        <v>0</v>
      </c>
    </row>
    <row r="360" spans="1:9" ht="30" customHeight="1">
      <c r="A360" s="27"/>
      <c r="B360" s="266" t="s">
        <v>49</v>
      </c>
      <c r="C360" s="30"/>
      <c r="D360" s="30" t="s">
        <v>16</v>
      </c>
      <c r="E360" s="29" t="s">
        <v>106</v>
      </c>
      <c r="F360" s="32" t="s">
        <v>627</v>
      </c>
      <c r="G360" s="29" t="s">
        <v>50</v>
      </c>
      <c r="H360" s="58">
        <f>(552+48)-552</f>
        <v>48</v>
      </c>
      <c r="I360" s="58">
        <v>0</v>
      </c>
    </row>
    <row r="361" spans="1:9" ht="90" customHeight="1">
      <c r="A361" s="186"/>
      <c r="B361" s="309" t="s">
        <v>344</v>
      </c>
      <c r="C361" s="188"/>
      <c r="D361" s="188" t="s">
        <v>16</v>
      </c>
      <c r="E361" s="195" t="s">
        <v>106</v>
      </c>
      <c r="F361" s="188" t="s">
        <v>587</v>
      </c>
      <c r="G361" s="195" t="s">
        <v>34</v>
      </c>
      <c r="H361" s="189">
        <f>H362+H367</f>
        <v>12100</v>
      </c>
      <c r="I361" s="189">
        <f>I362+I367</f>
        <v>11420.85861</v>
      </c>
    </row>
    <row r="362" spans="1:9" ht="15" customHeight="1">
      <c r="A362" s="233"/>
      <c r="B362" s="280" t="s">
        <v>469</v>
      </c>
      <c r="C362" s="139"/>
      <c r="D362" s="139" t="s">
        <v>16</v>
      </c>
      <c r="E362" s="140" t="s">
        <v>106</v>
      </c>
      <c r="F362" s="139" t="s">
        <v>588</v>
      </c>
      <c r="G362" s="140"/>
      <c r="H362" s="232">
        <f>H363</f>
        <v>12100</v>
      </c>
      <c r="I362" s="232">
        <f>I363</f>
        <v>11420.85861</v>
      </c>
    </row>
    <row r="363" spans="1:9" ht="30" customHeight="1">
      <c r="A363" s="215"/>
      <c r="B363" s="312" t="s">
        <v>614</v>
      </c>
      <c r="C363" s="217"/>
      <c r="D363" s="217" t="s">
        <v>16</v>
      </c>
      <c r="E363" s="220" t="s">
        <v>106</v>
      </c>
      <c r="F363" s="217" t="s">
        <v>601</v>
      </c>
      <c r="G363" s="220"/>
      <c r="H363" s="218">
        <f>H364</f>
        <v>12100</v>
      </c>
      <c r="I363" s="218">
        <f>I364</f>
        <v>11420.85861</v>
      </c>
    </row>
    <row r="364" spans="1:10" s="4" customFormat="1" ht="30" customHeight="1">
      <c r="A364" s="238"/>
      <c r="B364" s="290" t="s">
        <v>114</v>
      </c>
      <c r="C364" s="241"/>
      <c r="D364" s="241" t="s">
        <v>16</v>
      </c>
      <c r="E364" s="240" t="s">
        <v>106</v>
      </c>
      <c r="F364" s="241" t="s">
        <v>602</v>
      </c>
      <c r="G364" s="240"/>
      <c r="H364" s="246">
        <f>H366</f>
        <v>12100</v>
      </c>
      <c r="I364" s="246">
        <f>I366</f>
        <v>11420.85861</v>
      </c>
      <c r="J364" s="69"/>
    </row>
    <row r="365" spans="1:10" s="4" customFormat="1" ht="30" customHeight="1">
      <c r="A365" s="27"/>
      <c r="B365" s="271" t="s">
        <v>48</v>
      </c>
      <c r="C365" s="30"/>
      <c r="D365" s="30" t="s">
        <v>16</v>
      </c>
      <c r="E365" s="29" t="s">
        <v>106</v>
      </c>
      <c r="F365" s="30" t="s">
        <v>602</v>
      </c>
      <c r="G365" s="29" t="s">
        <v>62</v>
      </c>
      <c r="H365" s="58">
        <f>H366</f>
        <v>12100</v>
      </c>
      <c r="I365" s="58">
        <f>I366</f>
        <v>11420.85861</v>
      </c>
      <c r="J365" s="69"/>
    </row>
    <row r="366" spans="1:9" ht="30" customHeight="1">
      <c r="A366" s="27"/>
      <c r="B366" s="266" t="s">
        <v>49</v>
      </c>
      <c r="C366" s="30"/>
      <c r="D366" s="30" t="s">
        <v>16</v>
      </c>
      <c r="E366" s="29" t="s">
        <v>106</v>
      </c>
      <c r="F366" s="30" t="s">
        <v>602</v>
      </c>
      <c r="G366" s="29" t="s">
        <v>50</v>
      </c>
      <c r="H366" s="58">
        <f>10600+200+600+500+100+100</f>
        <v>12100</v>
      </c>
      <c r="I366" s="58">
        <v>11420.85861</v>
      </c>
    </row>
    <row r="367" spans="1:9" ht="15" customHeight="1" hidden="1">
      <c r="A367" s="233"/>
      <c r="B367" s="280" t="s">
        <v>532</v>
      </c>
      <c r="C367" s="139"/>
      <c r="D367" s="139" t="s">
        <v>16</v>
      </c>
      <c r="E367" s="140" t="s">
        <v>106</v>
      </c>
      <c r="F367" s="139" t="s">
        <v>603</v>
      </c>
      <c r="G367" s="140"/>
      <c r="H367" s="232">
        <f>H368</f>
        <v>0</v>
      </c>
      <c r="I367" s="232">
        <f>I368</f>
        <v>0</v>
      </c>
    </row>
    <row r="368" spans="1:9" ht="60" customHeight="1" hidden="1">
      <c r="A368" s="215"/>
      <c r="B368" s="312" t="s">
        <v>606</v>
      </c>
      <c r="C368" s="217"/>
      <c r="D368" s="217" t="s">
        <v>16</v>
      </c>
      <c r="E368" s="220" t="s">
        <v>106</v>
      </c>
      <c r="F368" s="217" t="s">
        <v>605</v>
      </c>
      <c r="G368" s="220"/>
      <c r="H368" s="218">
        <f>H369</f>
        <v>0</v>
      </c>
      <c r="I368" s="218">
        <f>I369</f>
        <v>0</v>
      </c>
    </row>
    <row r="369" spans="1:9" ht="60" customHeight="1" hidden="1">
      <c r="A369" s="238"/>
      <c r="B369" s="296" t="s">
        <v>115</v>
      </c>
      <c r="C369" s="241"/>
      <c r="D369" s="241" t="s">
        <v>16</v>
      </c>
      <c r="E369" s="240" t="s">
        <v>106</v>
      </c>
      <c r="F369" s="241" t="s">
        <v>610</v>
      </c>
      <c r="G369" s="240"/>
      <c r="H369" s="246">
        <f>H371</f>
        <v>0</v>
      </c>
      <c r="I369" s="246">
        <f>I371</f>
        <v>0</v>
      </c>
    </row>
    <row r="370" spans="1:9" ht="30" customHeight="1" hidden="1">
      <c r="A370" s="27"/>
      <c r="B370" s="282" t="s">
        <v>48</v>
      </c>
      <c r="C370" s="30"/>
      <c r="D370" s="30" t="s">
        <v>16</v>
      </c>
      <c r="E370" s="29" t="s">
        <v>106</v>
      </c>
      <c r="F370" s="30" t="s">
        <v>610</v>
      </c>
      <c r="G370" s="29" t="s">
        <v>62</v>
      </c>
      <c r="H370" s="58">
        <f>H371</f>
        <v>0</v>
      </c>
      <c r="I370" s="58">
        <f>I371</f>
        <v>0</v>
      </c>
    </row>
    <row r="371" spans="1:9" ht="30" customHeight="1" hidden="1">
      <c r="A371" s="27"/>
      <c r="B371" s="266" t="s">
        <v>49</v>
      </c>
      <c r="C371" s="30"/>
      <c r="D371" s="30" t="s">
        <v>16</v>
      </c>
      <c r="E371" s="29" t="s">
        <v>106</v>
      </c>
      <c r="F371" s="30" t="s">
        <v>610</v>
      </c>
      <c r="G371" s="29" t="s">
        <v>50</v>
      </c>
      <c r="H371" s="58">
        <v>0</v>
      </c>
      <c r="I371" s="58">
        <v>0</v>
      </c>
    </row>
    <row r="372" spans="1:9" ht="60" customHeight="1">
      <c r="A372" s="201"/>
      <c r="B372" s="304" t="s">
        <v>436</v>
      </c>
      <c r="C372" s="195"/>
      <c r="D372" s="187" t="s">
        <v>16</v>
      </c>
      <c r="E372" s="205" t="s">
        <v>106</v>
      </c>
      <c r="F372" s="195" t="s">
        <v>437</v>
      </c>
      <c r="G372" s="195"/>
      <c r="H372" s="204">
        <f>H373+H378</f>
        <v>58.87617</v>
      </c>
      <c r="I372" s="204">
        <f>I373+I378</f>
        <v>8.45237</v>
      </c>
    </row>
    <row r="373" spans="1:9" ht="15" customHeight="1">
      <c r="A373" s="235"/>
      <c r="B373" s="308" t="s">
        <v>469</v>
      </c>
      <c r="C373" s="140"/>
      <c r="D373" s="140" t="s">
        <v>16</v>
      </c>
      <c r="E373" s="140" t="s">
        <v>106</v>
      </c>
      <c r="F373" s="140" t="s">
        <v>539</v>
      </c>
      <c r="G373" s="140"/>
      <c r="H373" s="236">
        <f>H374</f>
        <v>50</v>
      </c>
      <c r="I373" s="236">
        <f>I374</f>
        <v>0</v>
      </c>
    </row>
    <row r="374" spans="1:9" ht="45" customHeight="1">
      <c r="A374" s="224"/>
      <c r="B374" s="305" t="s">
        <v>540</v>
      </c>
      <c r="C374" s="223"/>
      <c r="D374" s="217" t="s">
        <v>16</v>
      </c>
      <c r="E374" s="220" t="s">
        <v>106</v>
      </c>
      <c r="F374" s="220" t="s">
        <v>541</v>
      </c>
      <c r="G374" s="220"/>
      <c r="H374" s="225">
        <f>H375</f>
        <v>50</v>
      </c>
      <c r="I374" s="225">
        <f>I375</f>
        <v>0</v>
      </c>
    </row>
    <row r="375" spans="1:9" ht="45" customHeight="1">
      <c r="A375" s="238"/>
      <c r="B375" s="286" t="s">
        <v>446</v>
      </c>
      <c r="C375" s="240"/>
      <c r="D375" s="241" t="s">
        <v>16</v>
      </c>
      <c r="E375" s="240" t="s">
        <v>106</v>
      </c>
      <c r="F375" s="240" t="s">
        <v>542</v>
      </c>
      <c r="G375" s="240"/>
      <c r="H375" s="246">
        <f aca="true" t="shared" si="22" ref="H375:I381">H376</f>
        <v>50</v>
      </c>
      <c r="I375" s="246">
        <f t="shared" si="22"/>
        <v>0</v>
      </c>
    </row>
    <row r="376" spans="1:9" ht="30" customHeight="1">
      <c r="A376" s="27"/>
      <c r="B376" s="266" t="s">
        <v>48</v>
      </c>
      <c r="C376" s="29"/>
      <c r="D376" s="30" t="s">
        <v>16</v>
      </c>
      <c r="E376" s="29" t="s">
        <v>106</v>
      </c>
      <c r="F376" s="29" t="s">
        <v>542</v>
      </c>
      <c r="G376" s="29" t="s">
        <v>62</v>
      </c>
      <c r="H376" s="58">
        <f t="shared" si="22"/>
        <v>50</v>
      </c>
      <c r="I376" s="58">
        <f t="shared" si="22"/>
        <v>0</v>
      </c>
    </row>
    <row r="377" spans="1:9" ht="30" customHeight="1">
      <c r="A377" s="27"/>
      <c r="B377" s="266" t="s">
        <v>49</v>
      </c>
      <c r="C377" s="29"/>
      <c r="D377" s="30" t="s">
        <v>16</v>
      </c>
      <c r="E377" s="29" t="s">
        <v>106</v>
      </c>
      <c r="F377" s="29" t="s">
        <v>542</v>
      </c>
      <c r="G377" s="29" t="s">
        <v>50</v>
      </c>
      <c r="H377" s="58">
        <f>15+20+15</f>
        <v>50</v>
      </c>
      <c r="I377" s="58">
        <v>0</v>
      </c>
    </row>
    <row r="378" spans="1:9" ht="15" customHeight="1">
      <c r="A378" s="235"/>
      <c r="B378" s="308" t="s">
        <v>499</v>
      </c>
      <c r="C378" s="140"/>
      <c r="D378" s="140" t="s">
        <v>16</v>
      </c>
      <c r="E378" s="140" t="s">
        <v>106</v>
      </c>
      <c r="F378" s="140" t="s">
        <v>543</v>
      </c>
      <c r="G378" s="140"/>
      <c r="H378" s="236">
        <f>H379</f>
        <v>8.876169999999998</v>
      </c>
      <c r="I378" s="236">
        <f>I379</f>
        <v>8.45237</v>
      </c>
    </row>
    <row r="379" spans="1:9" ht="45" customHeight="1">
      <c r="A379" s="224"/>
      <c r="B379" s="305" t="s">
        <v>618</v>
      </c>
      <c r="C379" s="223"/>
      <c r="D379" s="217" t="s">
        <v>16</v>
      </c>
      <c r="E379" s="220" t="s">
        <v>106</v>
      </c>
      <c r="F379" s="220" t="s">
        <v>544</v>
      </c>
      <c r="G379" s="220"/>
      <c r="H379" s="225">
        <f>H380</f>
        <v>8.876169999999998</v>
      </c>
      <c r="I379" s="225">
        <f>I380</f>
        <v>8.45237</v>
      </c>
    </row>
    <row r="380" spans="1:9" ht="45" customHeight="1">
      <c r="A380" s="238"/>
      <c r="B380" s="286" t="s">
        <v>447</v>
      </c>
      <c r="C380" s="240"/>
      <c r="D380" s="241" t="s">
        <v>16</v>
      </c>
      <c r="E380" s="240" t="s">
        <v>106</v>
      </c>
      <c r="F380" s="240" t="s">
        <v>545</v>
      </c>
      <c r="G380" s="240"/>
      <c r="H380" s="246">
        <f t="shared" si="22"/>
        <v>8.876169999999998</v>
      </c>
      <c r="I380" s="246">
        <f t="shared" si="22"/>
        <v>8.45237</v>
      </c>
    </row>
    <row r="381" spans="1:9" ht="30" customHeight="1">
      <c r="A381" s="27"/>
      <c r="B381" s="266" t="s">
        <v>48</v>
      </c>
      <c r="C381" s="29"/>
      <c r="D381" s="30" t="s">
        <v>16</v>
      </c>
      <c r="E381" s="29" t="s">
        <v>106</v>
      </c>
      <c r="F381" s="29" t="s">
        <v>545</v>
      </c>
      <c r="G381" s="29" t="s">
        <v>62</v>
      </c>
      <c r="H381" s="58">
        <f t="shared" si="22"/>
        <v>8.876169999999998</v>
      </c>
      <c r="I381" s="58">
        <f t="shared" si="22"/>
        <v>8.45237</v>
      </c>
    </row>
    <row r="382" spans="1:9" ht="30" customHeight="1">
      <c r="A382" s="27"/>
      <c r="B382" s="266" t="s">
        <v>49</v>
      </c>
      <c r="C382" s="29"/>
      <c r="D382" s="30" t="s">
        <v>16</v>
      </c>
      <c r="E382" s="29" t="s">
        <v>106</v>
      </c>
      <c r="F382" s="29" t="s">
        <v>545</v>
      </c>
      <c r="G382" s="29" t="s">
        <v>50</v>
      </c>
      <c r="H382" s="58">
        <f>12.6+1.1-4.82383</f>
        <v>8.876169999999998</v>
      </c>
      <c r="I382" s="58">
        <v>8.45237</v>
      </c>
    </row>
    <row r="383" spans="1:9" ht="45" customHeight="1">
      <c r="A383" s="201"/>
      <c r="B383" s="309" t="s">
        <v>395</v>
      </c>
      <c r="C383" s="188"/>
      <c r="D383" s="188" t="s">
        <v>16</v>
      </c>
      <c r="E383" s="195" t="s">
        <v>106</v>
      </c>
      <c r="F383" s="188" t="s">
        <v>343</v>
      </c>
      <c r="G383" s="195" t="s">
        <v>34</v>
      </c>
      <c r="H383" s="189">
        <f>H384+H389+H397</f>
        <v>450</v>
      </c>
      <c r="I383" s="189">
        <f>I384+I389+I397</f>
        <v>170</v>
      </c>
    </row>
    <row r="384" spans="1:9" ht="30" customHeight="1" hidden="1">
      <c r="A384" s="235"/>
      <c r="B384" s="280" t="s">
        <v>546</v>
      </c>
      <c r="C384" s="139"/>
      <c r="D384" s="140" t="s">
        <v>16</v>
      </c>
      <c r="E384" s="140" t="s">
        <v>106</v>
      </c>
      <c r="F384" s="139" t="s">
        <v>547</v>
      </c>
      <c r="G384" s="140"/>
      <c r="H384" s="232">
        <f>H385</f>
        <v>0</v>
      </c>
      <c r="I384" s="232">
        <f>I385</f>
        <v>0</v>
      </c>
    </row>
    <row r="385" spans="1:9" ht="30" customHeight="1" hidden="1">
      <c r="A385" s="215"/>
      <c r="B385" s="312" t="s">
        <v>396</v>
      </c>
      <c r="C385" s="217"/>
      <c r="D385" s="217" t="s">
        <v>16</v>
      </c>
      <c r="E385" s="220" t="s">
        <v>106</v>
      </c>
      <c r="F385" s="217" t="s">
        <v>548</v>
      </c>
      <c r="G385" s="220" t="s">
        <v>34</v>
      </c>
      <c r="H385" s="218">
        <f>H386</f>
        <v>0</v>
      </c>
      <c r="I385" s="218">
        <f>I386</f>
        <v>0</v>
      </c>
    </row>
    <row r="386" spans="1:9" ht="30" customHeight="1" hidden="1">
      <c r="A386" s="238"/>
      <c r="B386" s="286" t="s">
        <v>394</v>
      </c>
      <c r="C386" s="241"/>
      <c r="D386" s="241" t="s">
        <v>16</v>
      </c>
      <c r="E386" s="240" t="s">
        <v>106</v>
      </c>
      <c r="F386" s="247" t="s">
        <v>549</v>
      </c>
      <c r="G386" s="240"/>
      <c r="H386" s="246">
        <f>H388</f>
        <v>0</v>
      </c>
      <c r="I386" s="246">
        <f>I388</f>
        <v>0</v>
      </c>
    </row>
    <row r="387" spans="1:9" ht="30" customHeight="1" hidden="1">
      <c r="A387" s="27"/>
      <c r="B387" s="315" t="s">
        <v>48</v>
      </c>
      <c r="C387" s="30"/>
      <c r="D387" s="30" t="s">
        <v>16</v>
      </c>
      <c r="E387" s="29" t="s">
        <v>106</v>
      </c>
      <c r="F387" s="32" t="s">
        <v>549</v>
      </c>
      <c r="G387" s="29" t="s">
        <v>62</v>
      </c>
      <c r="H387" s="58">
        <f>H388</f>
        <v>0</v>
      </c>
      <c r="I387" s="58">
        <f>I388</f>
        <v>0</v>
      </c>
    </row>
    <row r="388" spans="1:9" ht="30" customHeight="1" hidden="1">
      <c r="A388" s="27"/>
      <c r="B388" s="266" t="s">
        <v>49</v>
      </c>
      <c r="C388" s="30"/>
      <c r="D388" s="30" t="s">
        <v>16</v>
      </c>
      <c r="E388" s="29" t="s">
        <v>106</v>
      </c>
      <c r="F388" s="32" t="s">
        <v>549</v>
      </c>
      <c r="G388" s="29" t="s">
        <v>50</v>
      </c>
      <c r="H388" s="58">
        <v>0</v>
      </c>
      <c r="I388" s="58">
        <v>0</v>
      </c>
    </row>
    <row r="389" spans="1:9" ht="15" customHeight="1">
      <c r="A389" s="235"/>
      <c r="B389" s="308" t="s">
        <v>469</v>
      </c>
      <c r="C389" s="140"/>
      <c r="D389" s="140" t="s">
        <v>16</v>
      </c>
      <c r="E389" s="140" t="s">
        <v>106</v>
      </c>
      <c r="F389" s="355" t="s">
        <v>550</v>
      </c>
      <c r="G389" s="140"/>
      <c r="H389" s="236">
        <f>H390</f>
        <v>450</v>
      </c>
      <c r="I389" s="236">
        <f>I390</f>
        <v>170</v>
      </c>
    </row>
    <row r="390" spans="1:9" ht="30" customHeight="1">
      <c r="A390" s="215"/>
      <c r="B390" s="312" t="s">
        <v>552</v>
      </c>
      <c r="C390" s="217"/>
      <c r="D390" s="217" t="s">
        <v>16</v>
      </c>
      <c r="E390" s="220" t="s">
        <v>106</v>
      </c>
      <c r="F390" s="217" t="s">
        <v>551</v>
      </c>
      <c r="G390" s="220" t="s">
        <v>34</v>
      </c>
      <c r="H390" s="218">
        <f>H391+H394</f>
        <v>450</v>
      </c>
      <c r="I390" s="218">
        <f>I391+I394</f>
        <v>170</v>
      </c>
    </row>
    <row r="391" spans="1:9" ht="45" customHeight="1" hidden="1">
      <c r="A391" s="238"/>
      <c r="B391" s="286" t="s">
        <v>103</v>
      </c>
      <c r="C391" s="240"/>
      <c r="D391" s="240" t="s">
        <v>16</v>
      </c>
      <c r="E391" s="240" t="s">
        <v>106</v>
      </c>
      <c r="F391" s="240" t="s">
        <v>553</v>
      </c>
      <c r="G391" s="240"/>
      <c r="H391" s="246">
        <f>H393</f>
        <v>0</v>
      </c>
      <c r="I391" s="246">
        <f>I393</f>
        <v>0</v>
      </c>
    </row>
    <row r="392" spans="1:9" ht="30" customHeight="1" hidden="1">
      <c r="A392" s="27"/>
      <c r="B392" s="266" t="s">
        <v>48</v>
      </c>
      <c r="C392" s="29"/>
      <c r="D392" s="29" t="s">
        <v>16</v>
      </c>
      <c r="E392" s="29" t="s">
        <v>106</v>
      </c>
      <c r="F392" s="29" t="s">
        <v>553</v>
      </c>
      <c r="G392" s="29" t="s">
        <v>62</v>
      </c>
      <c r="H392" s="58">
        <f>H393</f>
        <v>0</v>
      </c>
      <c r="I392" s="58">
        <f>I393</f>
        <v>0</v>
      </c>
    </row>
    <row r="393" spans="1:9" ht="30" customHeight="1" hidden="1">
      <c r="A393" s="27"/>
      <c r="B393" s="266" t="s">
        <v>49</v>
      </c>
      <c r="C393" s="29"/>
      <c r="D393" s="29" t="s">
        <v>16</v>
      </c>
      <c r="E393" s="29" t="s">
        <v>106</v>
      </c>
      <c r="F393" s="29" t="s">
        <v>553</v>
      </c>
      <c r="G393" s="29" t="s">
        <v>50</v>
      </c>
      <c r="H393" s="58">
        <v>0</v>
      </c>
      <c r="I393" s="58">
        <v>0</v>
      </c>
    </row>
    <row r="394" spans="1:9" ht="15" customHeight="1">
      <c r="A394" s="238"/>
      <c r="B394" s="286" t="s">
        <v>221</v>
      </c>
      <c r="C394" s="240"/>
      <c r="D394" s="240" t="s">
        <v>16</v>
      </c>
      <c r="E394" s="240" t="s">
        <v>106</v>
      </c>
      <c r="F394" s="240" t="s">
        <v>554</v>
      </c>
      <c r="G394" s="240"/>
      <c r="H394" s="246">
        <f>H395</f>
        <v>450</v>
      </c>
      <c r="I394" s="246">
        <f>I395</f>
        <v>170</v>
      </c>
    </row>
    <row r="395" spans="1:9" ht="30" customHeight="1">
      <c r="A395" s="27"/>
      <c r="B395" s="266" t="s">
        <v>48</v>
      </c>
      <c r="C395" s="29"/>
      <c r="D395" s="29" t="s">
        <v>16</v>
      </c>
      <c r="E395" s="29" t="s">
        <v>106</v>
      </c>
      <c r="F395" s="29" t="s">
        <v>554</v>
      </c>
      <c r="G395" s="29" t="s">
        <v>62</v>
      </c>
      <c r="H395" s="58">
        <f>H396</f>
        <v>450</v>
      </c>
      <c r="I395" s="58">
        <f>I396</f>
        <v>170</v>
      </c>
    </row>
    <row r="396" spans="1:9" ht="30" customHeight="1">
      <c r="A396" s="27"/>
      <c r="B396" s="266" t="s">
        <v>49</v>
      </c>
      <c r="C396" s="29"/>
      <c r="D396" s="29" t="s">
        <v>16</v>
      </c>
      <c r="E396" s="29" t="s">
        <v>106</v>
      </c>
      <c r="F396" s="29" t="s">
        <v>554</v>
      </c>
      <c r="G396" s="29" t="s">
        <v>50</v>
      </c>
      <c r="H396" s="58">
        <f>150+100+200</f>
        <v>450</v>
      </c>
      <c r="I396" s="58">
        <v>170</v>
      </c>
    </row>
    <row r="397" spans="1:9" ht="15" customHeight="1" hidden="1">
      <c r="A397" s="235"/>
      <c r="B397" s="308" t="s">
        <v>499</v>
      </c>
      <c r="C397" s="140"/>
      <c r="D397" s="140" t="s">
        <v>16</v>
      </c>
      <c r="E397" s="140" t="s">
        <v>106</v>
      </c>
      <c r="F397" s="355" t="s">
        <v>555</v>
      </c>
      <c r="G397" s="140"/>
      <c r="H397" s="236">
        <f>H398</f>
        <v>0</v>
      </c>
      <c r="I397" s="236">
        <f>I398</f>
        <v>0</v>
      </c>
    </row>
    <row r="398" spans="1:9" ht="45" customHeight="1" hidden="1">
      <c r="A398" s="215"/>
      <c r="B398" s="312" t="s">
        <v>556</v>
      </c>
      <c r="C398" s="217"/>
      <c r="D398" s="217" t="s">
        <v>16</v>
      </c>
      <c r="E398" s="220" t="s">
        <v>106</v>
      </c>
      <c r="F398" s="217" t="s">
        <v>557</v>
      </c>
      <c r="G398" s="220" t="s">
        <v>34</v>
      </c>
      <c r="H398" s="218">
        <f>H399+H402</f>
        <v>0</v>
      </c>
      <c r="I398" s="218">
        <f>I399+I402</f>
        <v>0</v>
      </c>
    </row>
    <row r="399" spans="1:9" ht="30" customHeight="1" hidden="1">
      <c r="A399" s="238"/>
      <c r="B399" s="286" t="s">
        <v>417</v>
      </c>
      <c r="C399" s="241"/>
      <c r="D399" s="241" t="s">
        <v>16</v>
      </c>
      <c r="E399" s="240" t="s">
        <v>106</v>
      </c>
      <c r="F399" s="247" t="s">
        <v>558</v>
      </c>
      <c r="G399" s="240"/>
      <c r="H399" s="246">
        <f>H401</f>
        <v>0</v>
      </c>
      <c r="I399" s="246">
        <f>I401</f>
        <v>0</v>
      </c>
    </row>
    <row r="400" spans="1:9" ht="30" customHeight="1" hidden="1">
      <c r="A400" s="27"/>
      <c r="B400" s="315" t="s">
        <v>48</v>
      </c>
      <c r="C400" s="30"/>
      <c r="D400" s="30" t="s">
        <v>16</v>
      </c>
      <c r="E400" s="29" t="s">
        <v>106</v>
      </c>
      <c r="F400" s="32" t="s">
        <v>558</v>
      </c>
      <c r="G400" s="29" t="s">
        <v>62</v>
      </c>
      <c r="H400" s="58">
        <f>H401</f>
        <v>0</v>
      </c>
      <c r="I400" s="58">
        <f>I401</f>
        <v>0</v>
      </c>
    </row>
    <row r="401" spans="1:9" ht="30" customHeight="1" hidden="1">
      <c r="A401" s="27"/>
      <c r="B401" s="266" t="s">
        <v>49</v>
      </c>
      <c r="C401" s="30"/>
      <c r="D401" s="30" t="s">
        <v>16</v>
      </c>
      <c r="E401" s="29" t="s">
        <v>106</v>
      </c>
      <c r="F401" s="32" t="s">
        <v>558</v>
      </c>
      <c r="G401" s="29" t="s">
        <v>50</v>
      </c>
      <c r="H401" s="58">
        <v>0</v>
      </c>
      <c r="I401" s="58">
        <v>0</v>
      </c>
    </row>
    <row r="402" spans="1:9" ht="30" customHeight="1" hidden="1">
      <c r="A402" s="238"/>
      <c r="B402" s="286" t="s">
        <v>460</v>
      </c>
      <c r="C402" s="241"/>
      <c r="D402" s="241" t="s">
        <v>16</v>
      </c>
      <c r="E402" s="240" t="s">
        <v>106</v>
      </c>
      <c r="F402" s="247" t="s">
        <v>559</v>
      </c>
      <c r="G402" s="240"/>
      <c r="H402" s="246">
        <f>H404</f>
        <v>0</v>
      </c>
      <c r="I402" s="246">
        <f>I404</f>
        <v>0</v>
      </c>
    </row>
    <row r="403" spans="1:9" ht="30" customHeight="1" hidden="1">
      <c r="A403" s="27"/>
      <c r="B403" s="315" t="s">
        <v>48</v>
      </c>
      <c r="C403" s="30"/>
      <c r="D403" s="30" t="s">
        <v>16</v>
      </c>
      <c r="E403" s="29" t="s">
        <v>106</v>
      </c>
      <c r="F403" s="32" t="s">
        <v>559</v>
      </c>
      <c r="G403" s="29" t="s">
        <v>62</v>
      </c>
      <c r="H403" s="58">
        <f>H404</f>
        <v>0</v>
      </c>
      <c r="I403" s="58">
        <f>I404</f>
        <v>0</v>
      </c>
    </row>
    <row r="404" spans="1:9" ht="30" customHeight="1" hidden="1">
      <c r="A404" s="27"/>
      <c r="B404" s="266" t="s">
        <v>49</v>
      </c>
      <c r="C404" s="30"/>
      <c r="D404" s="30" t="s">
        <v>16</v>
      </c>
      <c r="E404" s="29" t="s">
        <v>106</v>
      </c>
      <c r="F404" s="32" t="s">
        <v>559</v>
      </c>
      <c r="G404" s="29" t="s">
        <v>50</v>
      </c>
      <c r="H404" s="58">
        <v>0</v>
      </c>
      <c r="I404" s="58">
        <v>0</v>
      </c>
    </row>
    <row r="405" spans="1:9" ht="45" customHeight="1">
      <c r="A405" s="191"/>
      <c r="B405" s="307" t="s">
        <v>347</v>
      </c>
      <c r="C405" s="206"/>
      <c r="D405" s="206" t="s">
        <v>16</v>
      </c>
      <c r="E405" s="207" t="s">
        <v>106</v>
      </c>
      <c r="F405" s="192" t="s">
        <v>194</v>
      </c>
      <c r="G405" s="208"/>
      <c r="H405" s="209">
        <f>H406</f>
        <v>4230</v>
      </c>
      <c r="I405" s="209">
        <f>I406</f>
        <v>3773.24162</v>
      </c>
    </row>
    <row r="406" spans="1:9" ht="15" customHeight="1">
      <c r="A406" s="27"/>
      <c r="B406" s="266" t="s">
        <v>146</v>
      </c>
      <c r="C406" s="49"/>
      <c r="D406" s="30" t="s">
        <v>16</v>
      </c>
      <c r="E406" s="29" t="s">
        <v>106</v>
      </c>
      <c r="F406" s="33" t="s">
        <v>195</v>
      </c>
      <c r="G406" s="50"/>
      <c r="H406" s="57">
        <f>H407</f>
        <v>4230</v>
      </c>
      <c r="I406" s="57">
        <f>I407</f>
        <v>3773.24162</v>
      </c>
    </row>
    <row r="407" spans="1:9" ht="15" customHeight="1">
      <c r="A407" s="27"/>
      <c r="B407" s="266" t="s">
        <v>146</v>
      </c>
      <c r="C407" s="49"/>
      <c r="D407" s="30" t="s">
        <v>16</v>
      </c>
      <c r="E407" s="29" t="s">
        <v>106</v>
      </c>
      <c r="F407" s="33" t="s">
        <v>196</v>
      </c>
      <c r="G407" s="50"/>
      <c r="H407" s="57">
        <f>H408+H411+H416+H421</f>
        <v>4230</v>
      </c>
      <c r="I407" s="57">
        <f>I408+I411+I416+I421</f>
        <v>3773.24162</v>
      </c>
    </row>
    <row r="408" spans="1:9" ht="30" customHeight="1" hidden="1">
      <c r="A408" s="238"/>
      <c r="B408" s="286" t="s">
        <v>428</v>
      </c>
      <c r="C408" s="241"/>
      <c r="D408" s="241" t="s">
        <v>16</v>
      </c>
      <c r="E408" s="240" t="s">
        <v>106</v>
      </c>
      <c r="F408" s="249" t="s">
        <v>427</v>
      </c>
      <c r="G408" s="240"/>
      <c r="H408" s="246">
        <f>H410+H412</f>
        <v>0</v>
      </c>
      <c r="I408" s="246">
        <f>I410+I412</f>
        <v>0</v>
      </c>
    </row>
    <row r="409" spans="1:9" ht="30" customHeight="1" hidden="1">
      <c r="A409" s="27"/>
      <c r="B409" s="266" t="s">
        <v>48</v>
      </c>
      <c r="C409" s="30"/>
      <c r="D409" s="30" t="s">
        <v>16</v>
      </c>
      <c r="E409" s="29" t="s">
        <v>106</v>
      </c>
      <c r="F409" s="33" t="s">
        <v>427</v>
      </c>
      <c r="G409" s="29" t="s">
        <v>62</v>
      </c>
      <c r="H409" s="58">
        <f>H410</f>
        <v>0</v>
      </c>
      <c r="I409" s="58">
        <f>I410</f>
        <v>0</v>
      </c>
    </row>
    <row r="410" spans="1:9" ht="30" customHeight="1" hidden="1">
      <c r="A410" s="27"/>
      <c r="B410" s="266" t="s">
        <v>49</v>
      </c>
      <c r="C410" s="30"/>
      <c r="D410" s="30" t="s">
        <v>16</v>
      </c>
      <c r="E410" s="29" t="s">
        <v>106</v>
      </c>
      <c r="F410" s="33" t="s">
        <v>427</v>
      </c>
      <c r="G410" s="33" t="s">
        <v>50</v>
      </c>
      <c r="H410" s="58">
        <v>0</v>
      </c>
      <c r="I410" s="58">
        <v>0</v>
      </c>
    </row>
    <row r="411" spans="1:9" ht="30" customHeight="1" hidden="1">
      <c r="A411" s="238"/>
      <c r="B411" s="290" t="s">
        <v>114</v>
      </c>
      <c r="C411" s="254"/>
      <c r="D411" s="241" t="s">
        <v>16</v>
      </c>
      <c r="E411" s="240" t="s">
        <v>106</v>
      </c>
      <c r="F411" s="249" t="s">
        <v>220</v>
      </c>
      <c r="G411" s="255"/>
      <c r="H411" s="242">
        <f>H413+H415</f>
        <v>0</v>
      </c>
      <c r="I411" s="242">
        <f>I413+I415</f>
        <v>0</v>
      </c>
    </row>
    <row r="412" spans="1:9" ht="30" customHeight="1" hidden="1">
      <c r="A412" s="27"/>
      <c r="B412" s="271" t="s">
        <v>48</v>
      </c>
      <c r="C412" s="49"/>
      <c r="D412" s="30" t="s">
        <v>16</v>
      </c>
      <c r="E412" s="29" t="s">
        <v>106</v>
      </c>
      <c r="F412" s="33" t="s">
        <v>220</v>
      </c>
      <c r="G412" s="29" t="s">
        <v>62</v>
      </c>
      <c r="H412" s="57">
        <f>H413</f>
        <v>0</v>
      </c>
      <c r="I412" s="57">
        <f>I413</f>
        <v>0</v>
      </c>
    </row>
    <row r="413" spans="1:9" ht="30" customHeight="1" hidden="1">
      <c r="A413" s="27"/>
      <c r="B413" s="266" t="s">
        <v>49</v>
      </c>
      <c r="C413" s="49"/>
      <c r="D413" s="30" t="s">
        <v>16</v>
      </c>
      <c r="E413" s="29" t="s">
        <v>106</v>
      </c>
      <c r="F413" s="33" t="s">
        <v>220</v>
      </c>
      <c r="G413" s="29" t="s">
        <v>50</v>
      </c>
      <c r="H413" s="57">
        <v>0</v>
      </c>
      <c r="I413" s="57">
        <v>0</v>
      </c>
    </row>
    <row r="414" spans="1:9" ht="15" customHeight="1" hidden="1">
      <c r="A414" s="27"/>
      <c r="B414" s="266" t="s">
        <v>76</v>
      </c>
      <c r="C414" s="49"/>
      <c r="D414" s="30" t="s">
        <v>16</v>
      </c>
      <c r="E414" s="29" t="s">
        <v>106</v>
      </c>
      <c r="F414" s="33" t="s">
        <v>220</v>
      </c>
      <c r="G414" s="29" t="s">
        <v>77</v>
      </c>
      <c r="H414" s="57">
        <f aca="true" t="shared" si="23" ref="H414:I419">H415</f>
        <v>0</v>
      </c>
      <c r="I414" s="57">
        <f t="shared" si="23"/>
        <v>0</v>
      </c>
    </row>
    <row r="415" spans="1:9" ht="15" customHeight="1" hidden="1">
      <c r="A415" s="27"/>
      <c r="B415" s="266" t="s">
        <v>186</v>
      </c>
      <c r="C415" s="49"/>
      <c r="D415" s="30" t="s">
        <v>16</v>
      </c>
      <c r="E415" s="29" t="s">
        <v>106</v>
      </c>
      <c r="F415" s="33" t="s">
        <v>220</v>
      </c>
      <c r="G415" s="29" t="s">
        <v>187</v>
      </c>
      <c r="H415" s="57">
        <v>0</v>
      </c>
      <c r="I415" s="57">
        <v>0</v>
      </c>
    </row>
    <row r="416" spans="1:9" ht="15" customHeight="1">
      <c r="A416" s="238"/>
      <c r="B416" s="286" t="s">
        <v>221</v>
      </c>
      <c r="C416" s="241"/>
      <c r="D416" s="241" t="s">
        <v>16</v>
      </c>
      <c r="E416" s="240" t="s">
        <v>106</v>
      </c>
      <c r="F416" s="249" t="s">
        <v>222</v>
      </c>
      <c r="G416" s="240"/>
      <c r="H416" s="246">
        <f>H418+H420</f>
        <v>4230</v>
      </c>
      <c r="I416" s="246">
        <f>I418+I420</f>
        <v>3773.24162</v>
      </c>
    </row>
    <row r="417" spans="1:9" ht="30" customHeight="1">
      <c r="A417" s="27"/>
      <c r="B417" s="266" t="s">
        <v>48</v>
      </c>
      <c r="C417" s="30"/>
      <c r="D417" s="30" t="s">
        <v>16</v>
      </c>
      <c r="E417" s="29" t="s">
        <v>106</v>
      </c>
      <c r="F417" s="33" t="s">
        <v>222</v>
      </c>
      <c r="G417" s="29" t="s">
        <v>62</v>
      </c>
      <c r="H417" s="58">
        <f t="shared" si="23"/>
        <v>4230</v>
      </c>
      <c r="I417" s="58">
        <f t="shared" si="23"/>
        <v>3773.24162</v>
      </c>
    </row>
    <row r="418" spans="1:9" ht="30" customHeight="1">
      <c r="A418" s="27"/>
      <c r="B418" s="266" t="s">
        <v>49</v>
      </c>
      <c r="C418" s="30"/>
      <c r="D418" s="30" t="s">
        <v>16</v>
      </c>
      <c r="E418" s="29" t="s">
        <v>106</v>
      </c>
      <c r="F418" s="33" t="s">
        <v>222</v>
      </c>
      <c r="G418" s="33" t="s">
        <v>50</v>
      </c>
      <c r="H418" s="58">
        <f>((300+30)+2000)+1900</f>
        <v>4230</v>
      </c>
      <c r="I418" s="58">
        <v>3773.24162</v>
      </c>
    </row>
    <row r="419" spans="1:9" ht="15" customHeight="1" hidden="1">
      <c r="A419" s="27"/>
      <c r="B419" s="266" t="s">
        <v>76</v>
      </c>
      <c r="C419" s="30"/>
      <c r="D419" s="30" t="s">
        <v>16</v>
      </c>
      <c r="E419" s="29" t="s">
        <v>106</v>
      </c>
      <c r="F419" s="33" t="s">
        <v>222</v>
      </c>
      <c r="G419" s="33" t="s">
        <v>77</v>
      </c>
      <c r="H419" s="58">
        <f t="shared" si="23"/>
        <v>0</v>
      </c>
      <c r="I419" s="58">
        <f t="shared" si="23"/>
        <v>0</v>
      </c>
    </row>
    <row r="420" spans="1:9" ht="15" customHeight="1" hidden="1">
      <c r="A420" s="27"/>
      <c r="B420" s="266" t="s">
        <v>186</v>
      </c>
      <c r="C420" s="30"/>
      <c r="D420" s="30" t="s">
        <v>16</v>
      </c>
      <c r="E420" s="29" t="s">
        <v>106</v>
      </c>
      <c r="F420" s="33" t="s">
        <v>222</v>
      </c>
      <c r="G420" s="33" t="s">
        <v>187</v>
      </c>
      <c r="H420" s="58">
        <v>0</v>
      </c>
      <c r="I420" s="58">
        <v>0</v>
      </c>
    </row>
    <row r="421" spans="1:9" ht="30" customHeight="1" hidden="1">
      <c r="A421" s="238"/>
      <c r="B421" s="286" t="s">
        <v>298</v>
      </c>
      <c r="C421" s="241"/>
      <c r="D421" s="241" t="s">
        <v>16</v>
      </c>
      <c r="E421" s="240" t="s">
        <v>106</v>
      </c>
      <c r="F421" s="240" t="s">
        <v>406</v>
      </c>
      <c r="G421" s="240"/>
      <c r="H421" s="246">
        <f>H422</f>
        <v>0</v>
      </c>
      <c r="I421" s="246">
        <f>I422</f>
        <v>0</v>
      </c>
    </row>
    <row r="422" spans="1:9" ht="30" customHeight="1" hidden="1">
      <c r="A422" s="27"/>
      <c r="B422" s="266" t="s">
        <v>48</v>
      </c>
      <c r="C422" s="30"/>
      <c r="D422" s="30" t="s">
        <v>16</v>
      </c>
      <c r="E422" s="29" t="s">
        <v>106</v>
      </c>
      <c r="F422" s="33" t="s">
        <v>406</v>
      </c>
      <c r="G422" s="30">
        <v>200</v>
      </c>
      <c r="H422" s="58">
        <f>H423</f>
        <v>0</v>
      </c>
      <c r="I422" s="58">
        <f>I423</f>
        <v>0</v>
      </c>
    </row>
    <row r="423" spans="1:9" ht="30" customHeight="1" hidden="1">
      <c r="A423" s="27"/>
      <c r="B423" s="266" t="s">
        <v>49</v>
      </c>
      <c r="C423" s="30"/>
      <c r="D423" s="30" t="s">
        <v>16</v>
      </c>
      <c r="E423" s="29" t="s">
        <v>106</v>
      </c>
      <c r="F423" s="33" t="s">
        <v>406</v>
      </c>
      <c r="G423" s="30">
        <v>240</v>
      </c>
      <c r="H423" s="58">
        <f>20+350-20-350</f>
        <v>0</v>
      </c>
      <c r="I423" s="58">
        <v>0</v>
      </c>
    </row>
    <row r="424" spans="1:9" ht="15" customHeight="1">
      <c r="A424" s="18" t="s">
        <v>388</v>
      </c>
      <c r="B424" s="301" t="s">
        <v>18</v>
      </c>
      <c r="C424" s="40"/>
      <c r="D424" s="40" t="s">
        <v>19</v>
      </c>
      <c r="E424" s="40"/>
      <c r="F424" s="40"/>
      <c r="G424" s="40"/>
      <c r="H424" s="62">
        <f aca="true" t="shared" si="24" ref="H424:I426">H425</f>
        <v>525</v>
      </c>
      <c r="I424" s="62">
        <f t="shared" si="24"/>
        <v>516.3672799999999</v>
      </c>
    </row>
    <row r="425" spans="1:9" ht="15" customHeight="1">
      <c r="A425" s="21"/>
      <c r="B425" s="316" t="s">
        <v>359</v>
      </c>
      <c r="C425" s="51"/>
      <c r="D425" s="51" t="s">
        <v>19</v>
      </c>
      <c r="E425" s="51" t="s">
        <v>140</v>
      </c>
      <c r="F425" s="51"/>
      <c r="G425" s="51"/>
      <c r="H425" s="68">
        <f t="shared" si="24"/>
        <v>525</v>
      </c>
      <c r="I425" s="68">
        <f t="shared" si="24"/>
        <v>516.3672799999999</v>
      </c>
    </row>
    <row r="426" spans="1:9" ht="60" customHeight="1">
      <c r="A426" s="210"/>
      <c r="B426" s="304" t="s">
        <v>435</v>
      </c>
      <c r="C426" s="195"/>
      <c r="D426" s="195" t="s">
        <v>19</v>
      </c>
      <c r="E426" s="195" t="s">
        <v>140</v>
      </c>
      <c r="F426" s="194" t="s">
        <v>138</v>
      </c>
      <c r="G426" s="195"/>
      <c r="H426" s="189">
        <f>H427</f>
        <v>525</v>
      </c>
      <c r="I426" s="189">
        <f t="shared" si="24"/>
        <v>516.3672799999999</v>
      </c>
    </row>
    <row r="427" spans="1:9" ht="15" customHeight="1">
      <c r="A427" s="235"/>
      <c r="B427" s="308" t="s">
        <v>469</v>
      </c>
      <c r="C427" s="140"/>
      <c r="D427" s="140" t="s">
        <v>19</v>
      </c>
      <c r="E427" s="140" t="s">
        <v>140</v>
      </c>
      <c r="F427" s="230" t="s">
        <v>534</v>
      </c>
      <c r="G427" s="140"/>
      <c r="H427" s="232">
        <f>H428</f>
        <v>525</v>
      </c>
      <c r="I427" s="232">
        <f>I428</f>
        <v>516.3672799999999</v>
      </c>
    </row>
    <row r="428" spans="1:9" ht="30" customHeight="1">
      <c r="A428" s="228"/>
      <c r="B428" s="312" t="s">
        <v>535</v>
      </c>
      <c r="C428" s="223"/>
      <c r="D428" s="220" t="s">
        <v>19</v>
      </c>
      <c r="E428" s="220" t="s">
        <v>140</v>
      </c>
      <c r="F428" s="220" t="s">
        <v>536</v>
      </c>
      <c r="G428" s="223"/>
      <c r="H428" s="218">
        <f>H429+H432</f>
        <v>525</v>
      </c>
      <c r="I428" s="218">
        <f>I429+I432</f>
        <v>516.3672799999999</v>
      </c>
    </row>
    <row r="429" spans="1:9" ht="15" customHeight="1">
      <c r="A429" s="238"/>
      <c r="B429" s="290" t="s">
        <v>328</v>
      </c>
      <c r="C429" s="240"/>
      <c r="D429" s="240" t="s">
        <v>19</v>
      </c>
      <c r="E429" s="240" t="s">
        <v>140</v>
      </c>
      <c r="F429" s="240" t="s">
        <v>537</v>
      </c>
      <c r="G429" s="240"/>
      <c r="H429" s="242">
        <f>H431</f>
        <v>272</v>
      </c>
      <c r="I429" s="242">
        <f>I431</f>
        <v>263.36728</v>
      </c>
    </row>
    <row r="430" spans="1:9" ht="30" customHeight="1">
      <c r="A430" s="27"/>
      <c r="B430" s="271" t="s">
        <v>48</v>
      </c>
      <c r="C430" s="29"/>
      <c r="D430" s="29" t="s">
        <v>19</v>
      </c>
      <c r="E430" s="29" t="s">
        <v>140</v>
      </c>
      <c r="F430" s="29" t="s">
        <v>537</v>
      </c>
      <c r="G430" s="29" t="s">
        <v>62</v>
      </c>
      <c r="H430" s="57">
        <f>H431</f>
        <v>272</v>
      </c>
      <c r="I430" s="57">
        <f>I431</f>
        <v>263.36728</v>
      </c>
    </row>
    <row r="431" spans="1:9" ht="30" customHeight="1">
      <c r="A431" s="27"/>
      <c r="B431" s="266" t="s">
        <v>49</v>
      </c>
      <c r="C431" s="29"/>
      <c r="D431" s="29" t="s">
        <v>19</v>
      </c>
      <c r="E431" s="29" t="s">
        <v>140</v>
      </c>
      <c r="F431" s="29" t="s">
        <v>537</v>
      </c>
      <c r="G431" s="29" t="s">
        <v>50</v>
      </c>
      <c r="H431" s="58">
        <v>272</v>
      </c>
      <c r="I431" s="58">
        <v>263.36728</v>
      </c>
    </row>
    <row r="432" spans="1:9" ht="15" customHeight="1">
      <c r="A432" s="238"/>
      <c r="B432" s="290" t="s">
        <v>139</v>
      </c>
      <c r="C432" s="240"/>
      <c r="D432" s="240" t="s">
        <v>19</v>
      </c>
      <c r="E432" s="240" t="s">
        <v>140</v>
      </c>
      <c r="F432" s="240" t="s">
        <v>538</v>
      </c>
      <c r="G432" s="240"/>
      <c r="H432" s="242">
        <f>H434</f>
        <v>253</v>
      </c>
      <c r="I432" s="242">
        <f>I434</f>
        <v>253</v>
      </c>
    </row>
    <row r="433" spans="1:9" ht="30" customHeight="1">
      <c r="A433" s="27"/>
      <c r="B433" s="271" t="s">
        <v>48</v>
      </c>
      <c r="C433" s="29"/>
      <c r="D433" s="29" t="s">
        <v>19</v>
      </c>
      <c r="E433" s="29" t="s">
        <v>140</v>
      </c>
      <c r="F433" s="29" t="s">
        <v>538</v>
      </c>
      <c r="G433" s="29" t="s">
        <v>62</v>
      </c>
      <c r="H433" s="57">
        <f>H434</f>
        <v>253</v>
      </c>
      <c r="I433" s="57">
        <f>I434</f>
        <v>253</v>
      </c>
    </row>
    <row r="434" spans="1:9" ht="30" customHeight="1">
      <c r="A434" s="27"/>
      <c r="B434" s="266" t="s">
        <v>49</v>
      </c>
      <c r="C434" s="29"/>
      <c r="D434" s="29" t="s">
        <v>19</v>
      </c>
      <c r="E434" s="29" t="s">
        <v>140</v>
      </c>
      <c r="F434" s="29" t="s">
        <v>538</v>
      </c>
      <c r="G434" s="29" t="s">
        <v>50</v>
      </c>
      <c r="H434" s="58">
        <v>253</v>
      </c>
      <c r="I434" s="58">
        <v>253</v>
      </c>
    </row>
    <row r="435" spans="1:9" ht="15" customHeight="1" hidden="1">
      <c r="A435" s="18" t="s">
        <v>389</v>
      </c>
      <c r="B435" s="301" t="s">
        <v>20</v>
      </c>
      <c r="C435" s="40"/>
      <c r="D435" s="40" t="s">
        <v>21</v>
      </c>
      <c r="E435" s="40"/>
      <c r="F435" s="40"/>
      <c r="G435" s="40"/>
      <c r="H435" s="62">
        <f>H436</f>
        <v>0</v>
      </c>
      <c r="I435" s="62">
        <f>I436</f>
        <v>0</v>
      </c>
    </row>
    <row r="436" spans="1:9" ht="15" customHeight="1" hidden="1">
      <c r="A436" s="21"/>
      <c r="B436" s="316" t="s">
        <v>74</v>
      </c>
      <c r="C436" s="51"/>
      <c r="D436" s="51" t="s">
        <v>21</v>
      </c>
      <c r="E436" s="51" t="s">
        <v>75</v>
      </c>
      <c r="F436" s="51"/>
      <c r="G436" s="51"/>
      <c r="H436" s="68">
        <f>H437+H442</f>
        <v>0</v>
      </c>
      <c r="I436" s="68">
        <f>I437+I442</f>
        <v>0</v>
      </c>
    </row>
    <row r="437" spans="1:9" ht="60" customHeight="1" hidden="1">
      <c r="A437" s="186"/>
      <c r="B437" s="309" t="s">
        <v>419</v>
      </c>
      <c r="C437" s="188"/>
      <c r="D437" s="195" t="s">
        <v>21</v>
      </c>
      <c r="E437" s="195" t="s">
        <v>75</v>
      </c>
      <c r="F437" s="188" t="s">
        <v>93</v>
      </c>
      <c r="G437" s="195" t="s">
        <v>34</v>
      </c>
      <c r="H437" s="189">
        <f>H438</f>
        <v>0</v>
      </c>
      <c r="I437" s="189">
        <f>I438</f>
        <v>0</v>
      </c>
    </row>
    <row r="438" spans="1:9" ht="30" customHeight="1" hidden="1">
      <c r="A438" s="215"/>
      <c r="B438" s="312" t="s">
        <v>420</v>
      </c>
      <c r="C438" s="217"/>
      <c r="D438" s="220" t="s">
        <v>21</v>
      </c>
      <c r="E438" s="220" t="s">
        <v>75</v>
      </c>
      <c r="F438" s="217" t="s">
        <v>94</v>
      </c>
      <c r="G438" s="220" t="s">
        <v>34</v>
      </c>
      <c r="H438" s="218">
        <f>H439</f>
        <v>0</v>
      </c>
      <c r="I438" s="218">
        <f>I439</f>
        <v>0</v>
      </c>
    </row>
    <row r="439" spans="1:9" ht="30" customHeight="1" hidden="1">
      <c r="A439" s="243"/>
      <c r="B439" s="290" t="s">
        <v>298</v>
      </c>
      <c r="C439" s="241"/>
      <c r="D439" s="240" t="s">
        <v>21</v>
      </c>
      <c r="E439" s="240" t="s">
        <v>75</v>
      </c>
      <c r="F439" s="241" t="s">
        <v>421</v>
      </c>
      <c r="G439" s="240"/>
      <c r="H439" s="246">
        <f>H441</f>
        <v>0</v>
      </c>
      <c r="I439" s="246">
        <f>I441</f>
        <v>0</v>
      </c>
    </row>
    <row r="440" spans="1:9" ht="30" customHeight="1" hidden="1">
      <c r="A440" s="41"/>
      <c r="B440" s="271" t="s">
        <v>48</v>
      </c>
      <c r="C440" s="30"/>
      <c r="D440" s="29" t="s">
        <v>21</v>
      </c>
      <c r="E440" s="29" t="s">
        <v>75</v>
      </c>
      <c r="F440" s="32" t="s">
        <v>421</v>
      </c>
      <c r="G440" s="29" t="s">
        <v>62</v>
      </c>
      <c r="H440" s="58">
        <f>H441</f>
        <v>0</v>
      </c>
      <c r="I440" s="58">
        <f>I441</f>
        <v>0</v>
      </c>
    </row>
    <row r="441" spans="1:9" ht="30" customHeight="1" hidden="1">
      <c r="A441" s="41"/>
      <c r="B441" s="266" t="s">
        <v>49</v>
      </c>
      <c r="C441" s="30"/>
      <c r="D441" s="29" t="s">
        <v>21</v>
      </c>
      <c r="E441" s="29" t="s">
        <v>75</v>
      </c>
      <c r="F441" s="32" t="s">
        <v>421</v>
      </c>
      <c r="G441" s="29" t="s">
        <v>50</v>
      </c>
      <c r="H441" s="58">
        <v>0</v>
      </c>
      <c r="I441" s="58">
        <v>0</v>
      </c>
    </row>
    <row r="442" spans="1:9" ht="60" customHeight="1" hidden="1">
      <c r="A442" s="201"/>
      <c r="B442" s="309" t="s">
        <v>329</v>
      </c>
      <c r="C442" s="188"/>
      <c r="D442" s="195" t="s">
        <v>21</v>
      </c>
      <c r="E442" s="195" t="s">
        <v>75</v>
      </c>
      <c r="F442" s="194" t="s">
        <v>123</v>
      </c>
      <c r="G442" s="188"/>
      <c r="H442" s="211">
        <f aca="true" t="shared" si="25" ref="H442:I444">H443</f>
        <v>0</v>
      </c>
      <c r="I442" s="211">
        <f t="shared" si="25"/>
        <v>0</v>
      </c>
    </row>
    <row r="443" spans="1:9" ht="60" customHeight="1" hidden="1">
      <c r="A443" s="235"/>
      <c r="B443" s="314" t="s">
        <v>130</v>
      </c>
      <c r="C443" s="140"/>
      <c r="D443" s="140" t="s">
        <v>21</v>
      </c>
      <c r="E443" s="140" t="s">
        <v>75</v>
      </c>
      <c r="F443" s="140" t="s">
        <v>127</v>
      </c>
      <c r="G443" s="140"/>
      <c r="H443" s="236">
        <f t="shared" si="25"/>
        <v>0</v>
      </c>
      <c r="I443" s="236">
        <f t="shared" si="25"/>
        <v>0</v>
      </c>
    </row>
    <row r="444" spans="1:9" ht="30" customHeight="1" hidden="1">
      <c r="A444" s="224"/>
      <c r="B444" s="312" t="s">
        <v>131</v>
      </c>
      <c r="C444" s="220"/>
      <c r="D444" s="220" t="s">
        <v>21</v>
      </c>
      <c r="E444" s="220" t="s">
        <v>75</v>
      </c>
      <c r="F444" s="220" t="s">
        <v>128</v>
      </c>
      <c r="G444" s="220"/>
      <c r="H444" s="225">
        <f t="shared" si="25"/>
        <v>0</v>
      </c>
      <c r="I444" s="225">
        <f t="shared" si="25"/>
        <v>0</v>
      </c>
    </row>
    <row r="445" spans="1:9" ht="15" customHeight="1" hidden="1">
      <c r="A445" s="238"/>
      <c r="B445" s="290" t="s">
        <v>132</v>
      </c>
      <c r="C445" s="240"/>
      <c r="D445" s="240" t="s">
        <v>21</v>
      </c>
      <c r="E445" s="240" t="s">
        <v>75</v>
      </c>
      <c r="F445" s="240" t="s">
        <v>334</v>
      </c>
      <c r="G445" s="240"/>
      <c r="H445" s="246">
        <f>H447</f>
        <v>0</v>
      </c>
      <c r="I445" s="246">
        <f>I447</f>
        <v>0</v>
      </c>
    </row>
    <row r="446" spans="1:9" ht="30" customHeight="1" hidden="1">
      <c r="A446" s="27"/>
      <c r="B446" s="271" t="s">
        <v>48</v>
      </c>
      <c r="C446" s="29"/>
      <c r="D446" s="29" t="s">
        <v>21</v>
      </c>
      <c r="E446" s="29" t="s">
        <v>75</v>
      </c>
      <c r="F446" s="29" t="s">
        <v>334</v>
      </c>
      <c r="G446" s="29" t="s">
        <v>62</v>
      </c>
      <c r="H446" s="58">
        <f aca="true" t="shared" si="26" ref="H446:I452">H447</f>
        <v>0</v>
      </c>
      <c r="I446" s="58">
        <f t="shared" si="26"/>
        <v>0</v>
      </c>
    </row>
    <row r="447" spans="1:9" ht="30" customHeight="1" hidden="1">
      <c r="A447" s="27"/>
      <c r="B447" s="266" t="s">
        <v>49</v>
      </c>
      <c r="C447" s="29"/>
      <c r="D447" s="29" t="s">
        <v>21</v>
      </c>
      <c r="E447" s="29" t="s">
        <v>75</v>
      </c>
      <c r="F447" s="29" t="s">
        <v>334</v>
      </c>
      <c r="G447" s="29" t="s">
        <v>50</v>
      </c>
      <c r="H447" s="58">
        <v>0</v>
      </c>
      <c r="I447" s="58">
        <v>0</v>
      </c>
    </row>
    <row r="448" spans="1:10" ht="15" customHeight="1">
      <c r="A448" s="18" t="s">
        <v>389</v>
      </c>
      <c r="B448" s="301" t="s">
        <v>22</v>
      </c>
      <c r="C448" s="40"/>
      <c r="D448" s="40" t="s">
        <v>23</v>
      </c>
      <c r="E448" s="40"/>
      <c r="F448" s="40"/>
      <c r="G448" s="40"/>
      <c r="H448" s="62">
        <f>H449+H456</f>
        <v>558.456</v>
      </c>
      <c r="I448" s="62">
        <f>I449+I456</f>
        <v>558.456</v>
      </c>
      <c r="J448" s="65"/>
    </row>
    <row r="449" spans="1:10" ht="15" customHeight="1">
      <c r="A449" s="34"/>
      <c r="B449" s="302" t="s">
        <v>204</v>
      </c>
      <c r="C449" s="23"/>
      <c r="D449" s="23" t="s">
        <v>23</v>
      </c>
      <c r="E449" s="23">
        <v>1001</v>
      </c>
      <c r="F449" s="23" t="s">
        <v>54</v>
      </c>
      <c r="G449" s="23" t="s">
        <v>54</v>
      </c>
      <c r="H449" s="55">
        <f t="shared" si="26"/>
        <v>558.456</v>
      </c>
      <c r="I449" s="55">
        <f t="shared" si="26"/>
        <v>558.456</v>
      </c>
      <c r="J449" s="65"/>
    </row>
    <row r="450" spans="1:10" s="2" customFormat="1" ht="45" customHeight="1">
      <c r="A450" s="212"/>
      <c r="B450" s="307" t="s">
        <v>347</v>
      </c>
      <c r="C450" s="184"/>
      <c r="D450" s="184">
        <v>1000</v>
      </c>
      <c r="E450" s="184">
        <v>1001</v>
      </c>
      <c r="F450" s="192" t="s">
        <v>194</v>
      </c>
      <c r="G450" s="184"/>
      <c r="H450" s="185">
        <f t="shared" si="26"/>
        <v>558.456</v>
      </c>
      <c r="I450" s="185">
        <f t="shared" si="26"/>
        <v>558.456</v>
      </c>
      <c r="J450" s="70"/>
    </row>
    <row r="451" spans="1:10" s="2" customFormat="1" ht="15">
      <c r="A451" s="38"/>
      <c r="B451" s="266" t="s">
        <v>146</v>
      </c>
      <c r="C451" s="26"/>
      <c r="D451" s="30">
        <v>1000</v>
      </c>
      <c r="E451" s="30">
        <v>1001</v>
      </c>
      <c r="F451" s="33" t="s">
        <v>195</v>
      </c>
      <c r="G451" s="26"/>
      <c r="H451" s="57">
        <f t="shared" si="26"/>
        <v>558.456</v>
      </c>
      <c r="I451" s="57">
        <f t="shared" si="26"/>
        <v>558.456</v>
      </c>
      <c r="J451" s="70"/>
    </row>
    <row r="452" spans="1:10" s="2" customFormat="1" ht="15">
      <c r="A452" s="38"/>
      <c r="B452" s="266" t="s">
        <v>146</v>
      </c>
      <c r="C452" s="26"/>
      <c r="D452" s="30">
        <v>1000</v>
      </c>
      <c r="E452" s="30">
        <v>1001</v>
      </c>
      <c r="F452" s="33" t="s">
        <v>196</v>
      </c>
      <c r="G452" s="26"/>
      <c r="H452" s="57">
        <f t="shared" si="26"/>
        <v>558.456</v>
      </c>
      <c r="I452" s="57">
        <f t="shared" si="26"/>
        <v>558.456</v>
      </c>
      <c r="J452" s="70"/>
    </row>
    <row r="453" spans="1:10" ht="30" customHeight="1">
      <c r="A453" s="238"/>
      <c r="B453" s="286" t="s">
        <v>199</v>
      </c>
      <c r="C453" s="241"/>
      <c r="D453" s="241">
        <v>1000</v>
      </c>
      <c r="E453" s="241">
        <v>1001</v>
      </c>
      <c r="F453" s="241" t="s">
        <v>200</v>
      </c>
      <c r="G453" s="240"/>
      <c r="H453" s="242">
        <f>H455</f>
        <v>558.456</v>
      </c>
      <c r="I453" s="242">
        <f>I455</f>
        <v>558.456</v>
      </c>
      <c r="J453" s="71"/>
    </row>
    <row r="454" spans="1:10" ht="15" customHeight="1">
      <c r="A454" s="27"/>
      <c r="B454" s="266" t="s">
        <v>201</v>
      </c>
      <c r="C454" s="30"/>
      <c r="D454" s="30">
        <v>1000</v>
      </c>
      <c r="E454" s="30">
        <v>1001</v>
      </c>
      <c r="F454" s="30" t="s">
        <v>200</v>
      </c>
      <c r="G454" s="29" t="s">
        <v>217</v>
      </c>
      <c r="H454" s="57">
        <f>H455</f>
        <v>558.456</v>
      </c>
      <c r="I454" s="57">
        <f>I455</f>
        <v>558.456</v>
      </c>
      <c r="J454" s="71"/>
    </row>
    <row r="455" spans="1:10" ht="30" customHeight="1">
      <c r="A455" s="27"/>
      <c r="B455" s="266" t="s">
        <v>202</v>
      </c>
      <c r="C455" s="30"/>
      <c r="D455" s="30">
        <v>1000</v>
      </c>
      <c r="E455" s="30">
        <v>1001</v>
      </c>
      <c r="F455" s="30" t="s">
        <v>200</v>
      </c>
      <c r="G455" s="29" t="s">
        <v>203</v>
      </c>
      <c r="H455" s="333">
        <v>558.456</v>
      </c>
      <c r="I455" s="333">
        <v>558.456</v>
      </c>
      <c r="J455" s="71"/>
    </row>
    <row r="456" spans="1:10" ht="15" customHeight="1" hidden="1">
      <c r="A456" s="34"/>
      <c r="B456" s="302" t="s">
        <v>97</v>
      </c>
      <c r="C456" s="23"/>
      <c r="D456" s="23" t="s">
        <v>23</v>
      </c>
      <c r="E456" s="23">
        <v>1003</v>
      </c>
      <c r="F456" s="23" t="s">
        <v>54</v>
      </c>
      <c r="G456" s="23" t="s">
        <v>54</v>
      </c>
      <c r="H456" s="55">
        <f>H457+H466+H471</f>
        <v>0</v>
      </c>
      <c r="I456" s="55">
        <f>I457+I466+I471</f>
        <v>0</v>
      </c>
      <c r="J456" s="65"/>
    </row>
    <row r="457" spans="1:10" ht="75" customHeight="1" hidden="1">
      <c r="A457" s="200"/>
      <c r="B457" s="309" t="s">
        <v>331</v>
      </c>
      <c r="C457" s="188"/>
      <c r="D457" s="188">
        <v>1000</v>
      </c>
      <c r="E457" s="195" t="s">
        <v>216</v>
      </c>
      <c r="F457" s="195" t="s">
        <v>336</v>
      </c>
      <c r="G457" s="188"/>
      <c r="H457" s="189">
        <f>H458+H462</f>
        <v>0</v>
      </c>
      <c r="I457" s="189">
        <f>I458+I462</f>
        <v>0</v>
      </c>
      <c r="J457" s="65"/>
    </row>
    <row r="458" spans="1:10" ht="45" customHeight="1" hidden="1">
      <c r="A458" s="227"/>
      <c r="B458" s="312" t="s">
        <v>332</v>
      </c>
      <c r="C458" s="217"/>
      <c r="D458" s="217">
        <v>1000</v>
      </c>
      <c r="E458" s="220" t="s">
        <v>216</v>
      </c>
      <c r="F458" s="220" t="s">
        <v>337</v>
      </c>
      <c r="G458" s="220" t="s">
        <v>34</v>
      </c>
      <c r="H458" s="218">
        <f aca="true" t="shared" si="27" ref="H458:I460">H459</f>
        <v>0</v>
      </c>
      <c r="I458" s="218">
        <f t="shared" si="27"/>
        <v>0</v>
      </c>
      <c r="J458" s="65"/>
    </row>
    <row r="459" spans="1:10" ht="60" customHeight="1" hidden="1">
      <c r="A459" s="252"/>
      <c r="B459" s="290" t="s">
        <v>353</v>
      </c>
      <c r="C459" s="241"/>
      <c r="D459" s="241">
        <v>1000</v>
      </c>
      <c r="E459" s="240" t="s">
        <v>216</v>
      </c>
      <c r="F459" s="240" t="s">
        <v>338</v>
      </c>
      <c r="G459" s="240"/>
      <c r="H459" s="242">
        <f t="shared" si="27"/>
        <v>0</v>
      </c>
      <c r="I459" s="242">
        <f t="shared" si="27"/>
        <v>0</v>
      </c>
      <c r="J459" s="65"/>
    </row>
    <row r="460" spans="1:10" ht="15" customHeight="1" hidden="1">
      <c r="A460" s="48"/>
      <c r="B460" s="266" t="s">
        <v>201</v>
      </c>
      <c r="C460" s="26"/>
      <c r="D460" s="30">
        <v>1000</v>
      </c>
      <c r="E460" s="29" t="s">
        <v>216</v>
      </c>
      <c r="F460" s="29" t="s">
        <v>338</v>
      </c>
      <c r="G460" s="29" t="s">
        <v>217</v>
      </c>
      <c r="H460" s="147">
        <f t="shared" si="27"/>
        <v>0</v>
      </c>
      <c r="I460" s="147">
        <f t="shared" si="27"/>
        <v>0</v>
      </c>
      <c r="J460" s="65"/>
    </row>
    <row r="461" spans="1:10" ht="30" customHeight="1" hidden="1">
      <c r="A461" s="148"/>
      <c r="B461" s="266" t="s">
        <v>202</v>
      </c>
      <c r="C461" s="145"/>
      <c r="D461" s="146">
        <v>1000</v>
      </c>
      <c r="E461" s="146">
        <v>1003</v>
      </c>
      <c r="F461" s="29" t="s">
        <v>338</v>
      </c>
      <c r="G461" s="146">
        <v>320</v>
      </c>
      <c r="H461" s="147">
        <v>0</v>
      </c>
      <c r="I461" s="147">
        <v>0</v>
      </c>
      <c r="J461" s="65"/>
    </row>
    <row r="462" spans="1:10" ht="15" customHeight="1" hidden="1">
      <c r="A462" s="227"/>
      <c r="B462" s="312" t="s">
        <v>333</v>
      </c>
      <c r="C462" s="217"/>
      <c r="D462" s="217">
        <v>1000</v>
      </c>
      <c r="E462" s="220" t="s">
        <v>216</v>
      </c>
      <c r="F462" s="220" t="s">
        <v>339</v>
      </c>
      <c r="G462" s="220" t="s">
        <v>34</v>
      </c>
      <c r="H462" s="218">
        <f aca="true" t="shared" si="28" ref="H462:I464">H463</f>
        <v>0</v>
      </c>
      <c r="I462" s="218">
        <f t="shared" si="28"/>
        <v>0</v>
      </c>
      <c r="J462" s="65"/>
    </row>
    <row r="463" spans="1:10" ht="90" customHeight="1" hidden="1">
      <c r="A463" s="252"/>
      <c r="B463" s="290" t="s">
        <v>354</v>
      </c>
      <c r="C463" s="241"/>
      <c r="D463" s="241">
        <v>1000</v>
      </c>
      <c r="E463" s="240" t="s">
        <v>216</v>
      </c>
      <c r="F463" s="240" t="s">
        <v>340</v>
      </c>
      <c r="G463" s="240"/>
      <c r="H463" s="242">
        <f t="shared" si="28"/>
        <v>0</v>
      </c>
      <c r="I463" s="242">
        <f t="shared" si="28"/>
        <v>0</v>
      </c>
      <c r="J463" s="65"/>
    </row>
    <row r="464" spans="1:10" ht="15" customHeight="1" hidden="1">
      <c r="A464" s="48"/>
      <c r="B464" s="266" t="s">
        <v>201</v>
      </c>
      <c r="C464" s="26"/>
      <c r="D464" s="30">
        <v>1000</v>
      </c>
      <c r="E464" s="29" t="s">
        <v>216</v>
      </c>
      <c r="F464" s="29" t="s">
        <v>340</v>
      </c>
      <c r="G464" s="29" t="s">
        <v>217</v>
      </c>
      <c r="H464" s="147">
        <f t="shared" si="28"/>
        <v>0</v>
      </c>
      <c r="I464" s="147">
        <f t="shared" si="28"/>
        <v>0</v>
      </c>
      <c r="J464" s="65"/>
    </row>
    <row r="465" spans="1:10" ht="30" customHeight="1" hidden="1">
      <c r="A465" s="148"/>
      <c r="B465" s="266" t="s">
        <v>202</v>
      </c>
      <c r="C465" s="145"/>
      <c r="D465" s="146">
        <v>1000</v>
      </c>
      <c r="E465" s="146">
        <v>1003</v>
      </c>
      <c r="F465" s="29" t="s">
        <v>340</v>
      </c>
      <c r="G465" s="146">
        <v>320</v>
      </c>
      <c r="H465" s="147">
        <v>0</v>
      </c>
      <c r="I465" s="147">
        <v>0</v>
      </c>
      <c r="J465" s="65"/>
    </row>
    <row r="466" spans="1:10" s="7" customFormat="1" ht="60" customHeight="1" hidden="1">
      <c r="A466" s="193"/>
      <c r="B466" s="309" t="s">
        <v>92</v>
      </c>
      <c r="C466" s="188"/>
      <c r="D466" s="188">
        <v>1000</v>
      </c>
      <c r="E466" s="188">
        <v>1003</v>
      </c>
      <c r="F466" s="195" t="s">
        <v>93</v>
      </c>
      <c r="G466" s="188"/>
      <c r="H466" s="189">
        <f>H467</f>
        <v>0</v>
      </c>
      <c r="I466" s="189">
        <f>I467</f>
        <v>0</v>
      </c>
      <c r="J466" s="72"/>
    </row>
    <row r="467" spans="1:10" s="7" customFormat="1" ht="30" customHeight="1" hidden="1">
      <c r="A467" s="219"/>
      <c r="B467" s="312" t="s">
        <v>24</v>
      </c>
      <c r="C467" s="222"/>
      <c r="D467" s="217">
        <v>1000</v>
      </c>
      <c r="E467" s="217">
        <v>1003</v>
      </c>
      <c r="F467" s="220" t="s">
        <v>94</v>
      </c>
      <c r="G467" s="222"/>
      <c r="H467" s="218">
        <f>H468</f>
        <v>0</v>
      </c>
      <c r="I467" s="218">
        <f>I468</f>
        <v>0</v>
      </c>
      <c r="J467" s="72"/>
    </row>
    <row r="468" spans="1:10" s="7" customFormat="1" ht="15" customHeight="1" hidden="1">
      <c r="A468" s="248"/>
      <c r="B468" s="286" t="s">
        <v>95</v>
      </c>
      <c r="C468" s="241"/>
      <c r="D468" s="241">
        <v>1000</v>
      </c>
      <c r="E468" s="241">
        <v>1003</v>
      </c>
      <c r="F468" s="240" t="s">
        <v>96</v>
      </c>
      <c r="G468" s="244"/>
      <c r="H468" s="242">
        <f>H470</f>
        <v>0</v>
      </c>
      <c r="I468" s="242">
        <f>I470</f>
        <v>0</v>
      </c>
      <c r="J468" s="72"/>
    </row>
    <row r="469" spans="1:10" s="7" customFormat="1" ht="30" customHeight="1" hidden="1">
      <c r="A469" s="37"/>
      <c r="B469" s="266" t="s">
        <v>48</v>
      </c>
      <c r="C469" s="30"/>
      <c r="D469" s="30">
        <v>1000</v>
      </c>
      <c r="E469" s="30">
        <v>1003</v>
      </c>
      <c r="F469" s="29" t="s">
        <v>96</v>
      </c>
      <c r="G469" s="30">
        <v>200</v>
      </c>
      <c r="H469" s="57">
        <f>H470</f>
        <v>0</v>
      </c>
      <c r="I469" s="57">
        <f>I470</f>
        <v>0</v>
      </c>
      <c r="J469" s="72"/>
    </row>
    <row r="470" spans="1:10" s="7" customFormat="1" ht="30" customHeight="1" hidden="1">
      <c r="A470" s="37"/>
      <c r="B470" s="266" t="s">
        <v>49</v>
      </c>
      <c r="C470" s="30"/>
      <c r="D470" s="30">
        <v>1000</v>
      </c>
      <c r="E470" s="30">
        <v>1003</v>
      </c>
      <c r="F470" s="29" t="s">
        <v>96</v>
      </c>
      <c r="G470" s="29" t="s">
        <v>50</v>
      </c>
      <c r="H470" s="58">
        <f>300-300</f>
        <v>0</v>
      </c>
      <c r="I470" s="58">
        <f>300-300</f>
        <v>0</v>
      </c>
      <c r="J470" s="72"/>
    </row>
    <row r="471" spans="1:10" s="2" customFormat="1" ht="45" customHeight="1" hidden="1">
      <c r="A471" s="212"/>
      <c r="B471" s="307" t="s">
        <v>347</v>
      </c>
      <c r="C471" s="202"/>
      <c r="D471" s="202">
        <v>1000</v>
      </c>
      <c r="E471" s="202">
        <v>1003</v>
      </c>
      <c r="F471" s="192" t="s">
        <v>194</v>
      </c>
      <c r="G471" s="184"/>
      <c r="H471" s="185">
        <f aca="true" t="shared" si="29" ref="H471:I473">H472</f>
        <v>0</v>
      </c>
      <c r="I471" s="185">
        <f t="shared" si="29"/>
        <v>0</v>
      </c>
      <c r="J471" s="70"/>
    </row>
    <row r="472" spans="1:10" s="2" customFormat="1" ht="15" hidden="1">
      <c r="A472" s="38"/>
      <c r="B472" s="266" t="s">
        <v>146</v>
      </c>
      <c r="C472" s="39"/>
      <c r="D472" s="30">
        <v>1000</v>
      </c>
      <c r="E472" s="30">
        <v>1003</v>
      </c>
      <c r="F472" s="33" t="s">
        <v>195</v>
      </c>
      <c r="G472" s="26"/>
      <c r="H472" s="57">
        <f t="shared" si="29"/>
        <v>0</v>
      </c>
      <c r="I472" s="57">
        <f t="shared" si="29"/>
        <v>0</v>
      </c>
      <c r="J472" s="70"/>
    </row>
    <row r="473" spans="1:10" s="2" customFormat="1" ht="15" hidden="1">
      <c r="A473" s="38"/>
      <c r="B473" s="266" t="s">
        <v>146</v>
      </c>
      <c r="C473" s="39"/>
      <c r="D473" s="30">
        <v>1000</v>
      </c>
      <c r="E473" s="30">
        <v>1003</v>
      </c>
      <c r="F473" s="33" t="s">
        <v>196</v>
      </c>
      <c r="G473" s="26"/>
      <c r="H473" s="57">
        <f t="shared" si="29"/>
        <v>0</v>
      </c>
      <c r="I473" s="57">
        <f t="shared" si="29"/>
        <v>0</v>
      </c>
      <c r="J473" s="70"/>
    </row>
    <row r="474" spans="1:10" ht="15" hidden="1">
      <c r="A474" s="256"/>
      <c r="B474" s="286" t="s">
        <v>95</v>
      </c>
      <c r="C474" s="241"/>
      <c r="D474" s="241">
        <v>1000</v>
      </c>
      <c r="E474" s="241">
        <v>1003</v>
      </c>
      <c r="F474" s="249" t="s">
        <v>232</v>
      </c>
      <c r="G474" s="241" t="s">
        <v>34</v>
      </c>
      <c r="H474" s="242">
        <f>H476+H478</f>
        <v>0</v>
      </c>
      <c r="I474" s="242">
        <f>I476+I478</f>
        <v>0</v>
      </c>
      <c r="J474" s="73"/>
    </row>
    <row r="475" spans="1:10" ht="30" customHeight="1" hidden="1">
      <c r="A475" s="38"/>
      <c r="B475" s="266" t="s">
        <v>48</v>
      </c>
      <c r="C475" s="30"/>
      <c r="D475" s="30">
        <v>1000</v>
      </c>
      <c r="E475" s="30">
        <v>1003</v>
      </c>
      <c r="F475" s="33" t="s">
        <v>232</v>
      </c>
      <c r="G475" s="30">
        <v>200</v>
      </c>
      <c r="H475" s="57">
        <f aca="true" t="shared" si="30" ref="H475:I483">H476</f>
        <v>0</v>
      </c>
      <c r="I475" s="57">
        <f t="shared" si="30"/>
        <v>0</v>
      </c>
      <c r="J475" s="73"/>
    </row>
    <row r="476" spans="1:10" ht="30" customHeight="1" hidden="1">
      <c r="A476" s="38"/>
      <c r="B476" s="266" t="s">
        <v>49</v>
      </c>
      <c r="C476" s="30"/>
      <c r="D476" s="30">
        <v>1000</v>
      </c>
      <c r="E476" s="30">
        <v>1003</v>
      </c>
      <c r="F476" s="33" t="s">
        <v>232</v>
      </c>
      <c r="G476" s="30">
        <v>240</v>
      </c>
      <c r="H476" s="57">
        <v>0</v>
      </c>
      <c r="I476" s="57">
        <v>0</v>
      </c>
      <c r="J476" s="73"/>
    </row>
    <row r="477" spans="1:10" ht="15" hidden="1">
      <c r="A477" s="38"/>
      <c r="B477" s="268" t="s">
        <v>201</v>
      </c>
      <c r="C477" s="30"/>
      <c r="D477" s="30">
        <v>1000</v>
      </c>
      <c r="E477" s="30">
        <v>1003</v>
      </c>
      <c r="F477" s="33" t="s">
        <v>232</v>
      </c>
      <c r="G477" s="30">
        <v>300</v>
      </c>
      <c r="H477" s="57">
        <f t="shared" si="30"/>
        <v>0</v>
      </c>
      <c r="I477" s="57">
        <f t="shared" si="30"/>
        <v>0</v>
      </c>
      <c r="J477" s="73"/>
    </row>
    <row r="478" spans="1:10" ht="15" customHeight="1" hidden="1">
      <c r="A478" s="27"/>
      <c r="B478" s="266" t="s">
        <v>218</v>
      </c>
      <c r="C478" s="30"/>
      <c r="D478" s="30">
        <v>1000</v>
      </c>
      <c r="E478" s="30">
        <v>1003</v>
      </c>
      <c r="F478" s="33" t="s">
        <v>232</v>
      </c>
      <c r="G478" s="29" t="s">
        <v>219</v>
      </c>
      <c r="H478" s="58">
        <v>0</v>
      </c>
      <c r="I478" s="58">
        <v>0</v>
      </c>
      <c r="J478" s="71"/>
    </row>
    <row r="479" spans="1:10" ht="15" customHeight="1">
      <c r="A479" s="18" t="s">
        <v>390</v>
      </c>
      <c r="B479" s="301" t="s">
        <v>360</v>
      </c>
      <c r="C479" s="47"/>
      <c r="D479" s="47">
        <v>1100</v>
      </c>
      <c r="E479" s="40"/>
      <c r="F479" s="40"/>
      <c r="G479" s="40"/>
      <c r="H479" s="62">
        <f t="shared" si="30"/>
        <v>400</v>
      </c>
      <c r="I479" s="62">
        <f t="shared" si="30"/>
        <v>345.17102</v>
      </c>
      <c r="J479" s="65"/>
    </row>
    <row r="480" spans="1:9" ht="15" customHeight="1">
      <c r="A480" s="21"/>
      <c r="B480" s="302" t="s">
        <v>51</v>
      </c>
      <c r="C480" s="22"/>
      <c r="D480" s="22" t="s">
        <v>25</v>
      </c>
      <c r="E480" s="22" t="s">
        <v>52</v>
      </c>
      <c r="F480" s="22"/>
      <c r="G480" s="22"/>
      <c r="H480" s="55">
        <f t="shared" si="30"/>
        <v>400</v>
      </c>
      <c r="I480" s="55">
        <f t="shared" si="30"/>
        <v>345.17102</v>
      </c>
    </row>
    <row r="481" spans="1:9" ht="60" customHeight="1">
      <c r="A481" s="210"/>
      <c r="B481" s="309" t="s">
        <v>434</v>
      </c>
      <c r="C481" s="195"/>
      <c r="D481" s="195" t="s">
        <v>25</v>
      </c>
      <c r="E481" s="194" t="s">
        <v>52</v>
      </c>
      <c r="F481" s="213" t="s">
        <v>46</v>
      </c>
      <c r="G481" s="195"/>
      <c r="H481" s="189">
        <f>H482</f>
        <v>400</v>
      </c>
      <c r="I481" s="189">
        <f>I482</f>
        <v>345.17102</v>
      </c>
    </row>
    <row r="482" spans="1:9" ht="15" customHeight="1">
      <c r="A482" s="235"/>
      <c r="B482" s="308" t="s">
        <v>469</v>
      </c>
      <c r="C482" s="140"/>
      <c r="D482" s="140" t="s">
        <v>25</v>
      </c>
      <c r="E482" s="230" t="s">
        <v>52</v>
      </c>
      <c r="F482" s="356" t="s">
        <v>473</v>
      </c>
      <c r="G482" s="140"/>
      <c r="H482" s="232">
        <f>H483</f>
        <v>400</v>
      </c>
      <c r="I482" s="232">
        <f>I483</f>
        <v>345.17102</v>
      </c>
    </row>
    <row r="483" spans="1:9" ht="30" customHeight="1">
      <c r="A483" s="228"/>
      <c r="B483" s="317" t="s">
        <v>474</v>
      </c>
      <c r="C483" s="223"/>
      <c r="D483" s="220" t="s">
        <v>25</v>
      </c>
      <c r="E483" s="220" t="s">
        <v>52</v>
      </c>
      <c r="F483" s="220" t="s">
        <v>475</v>
      </c>
      <c r="G483" s="223"/>
      <c r="H483" s="218">
        <f t="shared" si="30"/>
        <v>400</v>
      </c>
      <c r="I483" s="218">
        <f t="shared" si="30"/>
        <v>345.17102</v>
      </c>
    </row>
    <row r="484" spans="1:9" ht="30" customHeight="1">
      <c r="A484" s="238"/>
      <c r="B484" s="286" t="s">
        <v>47</v>
      </c>
      <c r="C484" s="240"/>
      <c r="D484" s="240" t="s">
        <v>25</v>
      </c>
      <c r="E484" s="240" t="s">
        <v>52</v>
      </c>
      <c r="F484" s="240" t="s">
        <v>476</v>
      </c>
      <c r="G484" s="240"/>
      <c r="H484" s="242">
        <f>H486</f>
        <v>400</v>
      </c>
      <c r="I484" s="242">
        <f>I486</f>
        <v>345.17102</v>
      </c>
    </row>
    <row r="485" spans="1:9" ht="30" customHeight="1">
      <c r="A485" s="27"/>
      <c r="B485" s="315" t="s">
        <v>48</v>
      </c>
      <c r="C485" s="29"/>
      <c r="D485" s="29" t="s">
        <v>25</v>
      </c>
      <c r="E485" s="29" t="s">
        <v>52</v>
      </c>
      <c r="F485" s="29" t="s">
        <v>476</v>
      </c>
      <c r="G485" s="29" t="s">
        <v>62</v>
      </c>
      <c r="H485" s="57">
        <f aca="true" t="shared" si="31" ref="H485:I491">H486</f>
        <v>400</v>
      </c>
      <c r="I485" s="57">
        <f t="shared" si="31"/>
        <v>345.17102</v>
      </c>
    </row>
    <row r="486" spans="1:9" ht="30" customHeight="1">
      <c r="A486" s="27"/>
      <c r="B486" s="266" t="s">
        <v>49</v>
      </c>
      <c r="C486" s="29"/>
      <c r="D486" s="29" t="s">
        <v>25</v>
      </c>
      <c r="E486" s="29" t="s">
        <v>52</v>
      </c>
      <c r="F486" s="29" t="s">
        <v>476</v>
      </c>
      <c r="G486" s="29" t="s">
        <v>50</v>
      </c>
      <c r="H486" s="58">
        <f>260+140</f>
        <v>400</v>
      </c>
      <c r="I486" s="58">
        <v>345.17102</v>
      </c>
    </row>
    <row r="487" spans="1:9" ht="15" customHeight="1" hidden="1">
      <c r="A487" s="18" t="s">
        <v>391</v>
      </c>
      <c r="B487" s="301" t="s">
        <v>26</v>
      </c>
      <c r="C487" s="47"/>
      <c r="D487" s="40" t="s">
        <v>27</v>
      </c>
      <c r="E487" s="40"/>
      <c r="F487" s="40"/>
      <c r="G487" s="40"/>
      <c r="H487" s="62">
        <f t="shared" si="31"/>
        <v>0</v>
      </c>
      <c r="I487" s="62">
        <f t="shared" si="31"/>
        <v>0</v>
      </c>
    </row>
    <row r="488" spans="1:9" ht="15" customHeight="1" hidden="1">
      <c r="A488" s="21"/>
      <c r="B488" s="316" t="s">
        <v>225</v>
      </c>
      <c r="C488" s="22"/>
      <c r="D488" s="51" t="s">
        <v>27</v>
      </c>
      <c r="E488" s="51" t="s">
        <v>226</v>
      </c>
      <c r="F488" s="51"/>
      <c r="G488" s="51"/>
      <c r="H488" s="68">
        <f t="shared" si="31"/>
        <v>0</v>
      </c>
      <c r="I488" s="68">
        <f t="shared" si="31"/>
        <v>0</v>
      </c>
    </row>
    <row r="489" spans="1:9" ht="45" customHeight="1" hidden="1">
      <c r="A489" s="182"/>
      <c r="B489" s="307" t="s">
        <v>347</v>
      </c>
      <c r="C489" s="214"/>
      <c r="D489" s="192" t="s">
        <v>27</v>
      </c>
      <c r="E489" s="192" t="s">
        <v>226</v>
      </c>
      <c r="F489" s="202" t="s">
        <v>194</v>
      </c>
      <c r="G489" s="183"/>
      <c r="H489" s="185">
        <f t="shared" si="31"/>
        <v>0</v>
      </c>
      <c r="I489" s="185">
        <f t="shared" si="31"/>
        <v>0</v>
      </c>
    </row>
    <row r="490" spans="1:9" ht="15" customHeight="1" hidden="1">
      <c r="A490" s="24"/>
      <c r="B490" s="266" t="s">
        <v>146</v>
      </c>
      <c r="C490" s="29"/>
      <c r="D490" s="29" t="s">
        <v>27</v>
      </c>
      <c r="E490" s="29" t="s">
        <v>226</v>
      </c>
      <c r="F490" s="33" t="s">
        <v>195</v>
      </c>
      <c r="G490" s="25"/>
      <c r="H490" s="56">
        <f t="shared" si="31"/>
        <v>0</v>
      </c>
      <c r="I490" s="56">
        <f t="shared" si="31"/>
        <v>0</v>
      </c>
    </row>
    <row r="491" spans="1:9" ht="15" customHeight="1" hidden="1">
      <c r="A491" s="24"/>
      <c r="B491" s="266" t="s">
        <v>146</v>
      </c>
      <c r="C491" s="29"/>
      <c r="D491" s="29" t="s">
        <v>27</v>
      </c>
      <c r="E491" s="29" t="s">
        <v>226</v>
      </c>
      <c r="F491" s="33" t="s">
        <v>196</v>
      </c>
      <c r="G491" s="25"/>
      <c r="H491" s="56">
        <f t="shared" si="31"/>
        <v>0</v>
      </c>
      <c r="I491" s="56">
        <f t="shared" si="31"/>
        <v>0</v>
      </c>
    </row>
    <row r="492" spans="1:9" ht="45" customHeight="1" hidden="1">
      <c r="A492" s="238"/>
      <c r="B492" s="286" t="s">
        <v>223</v>
      </c>
      <c r="C492" s="240"/>
      <c r="D492" s="240" t="s">
        <v>27</v>
      </c>
      <c r="E492" s="240" t="s">
        <v>226</v>
      </c>
      <c r="F492" s="249" t="s">
        <v>224</v>
      </c>
      <c r="G492" s="240" t="s">
        <v>54</v>
      </c>
      <c r="H492" s="242">
        <f>H494</f>
        <v>0</v>
      </c>
      <c r="I492" s="242">
        <f>I494</f>
        <v>0</v>
      </c>
    </row>
    <row r="493" spans="1:9" ht="30" customHeight="1" hidden="1">
      <c r="A493" s="27"/>
      <c r="B493" s="266" t="s">
        <v>48</v>
      </c>
      <c r="C493" s="29"/>
      <c r="D493" s="29" t="s">
        <v>27</v>
      </c>
      <c r="E493" s="29" t="s">
        <v>226</v>
      </c>
      <c r="F493" s="33" t="s">
        <v>224</v>
      </c>
      <c r="G493" s="29" t="s">
        <v>62</v>
      </c>
      <c r="H493" s="57">
        <f>H494</f>
        <v>0</v>
      </c>
      <c r="I493" s="57">
        <f>I494</f>
        <v>0</v>
      </c>
    </row>
    <row r="494" spans="1:9" ht="30" customHeight="1" hidden="1">
      <c r="A494" s="27"/>
      <c r="B494" s="266" t="s">
        <v>49</v>
      </c>
      <c r="C494" s="29"/>
      <c r="D494" s="29" t="s">
        <v>27</v>
      </c>
      <c r="E494" s="29" t="s">
        <v>226</v>
      </c>
      <c r="F494" s="33" t="s">
        <v>224</v>
      </c>
      <c r="G494" s="29" t="s">
        <v>50</v>
      </c>
      <c r="H494" s="58">
        <v>0</v>
      </c>
      <c r="I494" s="58">
        <v>0</v>
      </c>
    </row>
    <row r="495" spans="1:10" ht="30" customHeight="1" hidden="1">
      <c r="A495" s="14"/>
      <c r="B495" s="300" t="s">
        <v>28</v>
      </c>
      <c r="C495" s="15"/>
      <c r="D495" s="17"/>
      <c r="E495" s="17"/>
      <c r="F495" s="17"/>
      <c r="G495" s="17"/>
      <c r="H495" s="53">
        <f aca="true" t="shared" si="32" ref="H495:I500">H496</f>
        <v>0</v>
      </c>
      <c r="I495" s="53">
        <f t="shared" si="32"/>
        <v>0</v>
      </c>
      <c r="J495" s="65"/>
    </row>
    <row r="496" spans="1:10" ht="15" customHeight="1" hidden="1">
      <c r="A496" s="18"/>
      <c r="B496" s="301" t="s">
        <v>15</v>
      </c>
      <c r="C496" s="47"/>
      <c r="D496" s="47" t="s">
        <v>16</v>
      </c>
      <c r="E496" s="47"/>
      <c r="F496" s="47" t="s">
        <v>54</v>
      </c>
      <c r="G496" s="47" t="s">
        <v>54</v>
      </c>
      <c r="H496" s="62">
        <f t="shared" si="32"/>
        <v>0</v>
      </c>
      <c r="I496" s="62">
        <f t="shared" si="32"/>
        <v>0</v>
      </c>
      <c r="J496" s="65"/>
    </row>
    <row r="497" spans="1:10" ht="30" customHeight="1" hidden="1">
      <c r="A497" s="21"/>
      <c r="B497" s="302" t="s">
        <v>192</v>
      </c>
      <c r="C497" s="23"/>
      <c r="D497" s="23" t="s">
        <v>16</v>
      </c>
      <c r="E497" s="22" t="s">
        <v>193</v>
      </c>
      <c r="F497" s="23"/>
      <c r="G497" s="22"/>
      <c r="H497" s="55">
        <f t="shared" si="32"/>
        <v>0</v>
      </c>
      <c r="I497" s="55">
        <f t="shared" si="32"/>
        <v>0</v>
      </c>
      <c r="J497" s="65"/>
    </row>
    <row r="498" spans="1:10" ht="30" customHeight="1" hidden="1">
      <c r="A498" s="190"/>
      <c r="B498" s="303" t="s">
        <v>188</v>
      </c>
      <c r="C498" s="183"/>
      <c r="D498" s="183" t="s">
        <v>16</v>
      </c>
      <c r="E498" s="183" t="s">
        <v>193</v>
      </c>
      <c r="F498" s="184" t="s">
        <v>189</v>
      </c>
      <c r="G498" s="183"/>
      <c r="H498" s="185">
        <f t="shared" si="32"/>
        <v>0</v>
      </c>
      <c r="I498" s="185">
        <f t="shared" si="32"/>
        <v>0</v>
      </c>
      <c r="J498" s="65"/>
    </row>
    <row r="499" spans="1:10" ht="15" customHeight="1" hidden="1">
      <c r="A499" s="42"/>
      <c r="B499" s="266" t="s">
        <v>146</v>
      </c>
      <c r="C499" s="29"/>
      <c r="D499" s="29" t="s">
        <v>16</v>
      </c>
      <c r="E499" s="29" t="s">
        <v>193</v>
      </c>
      <c r="F499" s="29" t="s">
        <v>311</v>
      </c>
      <c r="G499" s="25"/>
      <c r="H499" s="56">
        <f t="shared" si="32"/>
        <v>0</v>
      </c>
      <c r="I499" s="56">
        <f t="shared" si="32"/>
        <v>0</v>
      </c>
      <c r="J499" s="65"/>
    </row>
    <row r="500" spans="1:10" ht="15" customHeight="1" hidden="1">
      <c r="A500" s="42"/>
      <c r="B500" s="266" t="s">
        <v>146</v>
      </c>
      <c r="C500" s="29"/>
      <c r="D500" s="29" t="s">
        <v>16</v>
      </c>
      <c r="E500" s="29" t="s">
        <v>193</v>
      </c>
      <c r="F500" s="29" t="s">
        <v>190</v>
      </c>
      <c r="G500" s="25"/>
      <c r="H500" s="56">
        <f t="shared" si="32"/>
        <v>0</v>
      </c>
      <c r="I500" s="56">
        <f t="shared" si="32"/>
        <v>0</v>
      </c>
      <c r="J500" s="65"/>
    </row>
    <row r="501" spans="1:10" ht="30" customHeight="1" hidden="1">
      <c r="A501" s="243"/>
      <c r="B501" s="286" t="s">
        <v>69</v>
      </c>
      <c r="C501" s="241"/>
      <c r="D501" s="241" t="s">
        <v>16</v>
      </c>
      <c r="E501" s="240" t="s">
        <v>193</v>
      </c>
      <c r="F501" s="240" t="s">
        <v>191</v>
      </c>
      <c r="G501" s="240"/>
      <c r="H501" s="242">
        <f>H502+H504+H506</f>
        <v>0</v>
      </c>
      <c r="I501" s="242">
        <f>I502+I504+I506</f>
        <v>0</v>
      </c>
      <c r="J501" s="65"/>
    </row>
    <row r="502" spans="1:10" ht="60" customHeight="1" hidden="1">
      <c r="A502" s="42"/>
      <c r="B502" s="276" t="s">
        <v>71</v>
      </c>
      <c r="C502" s="30"/>
      <c r="D502" s="30" t="s">
        <v>16</v>
      </c>
      <c r="E502" s="29" t="s">
        <v>193</v>
      </c>
      <c r="F502" s="29" t="s">
        <v>191</v>
      </c>
      <c r="G502" s="29" t="s">
        <v>72</v>
      </c>
      <c r="H502" s="57">
        <f>H503</f>
        <v>0</v>
      </c>
      <c r="I502" s="57">
        <f>I503</f>
        <v>0</v>
      </c>
      <c r="J502" s="65"/>
    </row>
    <row r="503" spans="1:10" ht="15" customHeight="1" hidden="1">
      <c r="A503" s="27"/>
      <c r="B503" s="266" t="s">
        <v>73</v>
      </c>
      <c r="C503" s="30"/>
      <c r="D503" s="30" t="s">
        <v>16</v>
      </c>
      <c r="E503" s="29" t="s">
        <v>193</v>
      </c>
      <c r="F503" s="29" t="s">
        <v>191</v>
      </c>
      <c r="G503" s="29" t="s">
        <v>80</v>
      </c>
      <c r="H503" s="58">
        <v>0</v>
      </c>
      <c r="I503" s="58">
        <v>0</v>
      </c>
      <c r="J503" s="65"/>
    </row>
    <row r="504" spans="1:10" ht="30" customHeight="1" hidden="1">
      <c r="A504" s="27"/>
      <c r="B504" s="266" t="s">
        <v>48</v>
      </c>
      <c r="C504" s="30"/>
      <c r="D504" s="30" t="s">
        <v>16</v>
      </c>
      <c r="E504" s="29" t="s">
        <v>193</v>
      </c>
      <c r="F504" s="29" t="s">
        <v>191</v>
      </c>
      <c r="G504" s="29" t="s">
        <v>62</v>
      </c>
      <c r="H504" s="58">
        <f>H505</f>
        <v>0</v>
      </c>
      <c r="I504" s="58">
        <f>I505</f>
        <v>0</v>
      </c>
      <c r="J504" s="65"/>
    </row>
    <row r="505" spans="1:10" ht="30" customHeight="1" hidden="1">
      <c r="A505" s="27"/>
      <c r="B505" s="266" t="s">
        <v>49</v>
      </c>
      <c r="C505" s="30"/>
      <c r="D505" s="30" t="s">
        <v>16</v>
      </c>
      <c r="E505" s="29" t="s">
        <v>193</v>
      </c>
      <c r="F505" s="29" t="s">
        <v>191</v>
      </c>
      <c r="G505" s="29" t="s">
        <v>50</v>
      </c>
      <c r="H505" s="58">
        <v>0</v>
      </c>
      <c r="I505" s="58">
        <v>0</v>
      </c>
      <c r="J505" s="65"/>
    </row>
    <row r="506" spans="1:10" ht="15" customHeight="1" hidden="1">
      <c r="A506" s="27"/>
      <c r="B506" s="266" t="s">
        <v>76</v>
      </c>
      <c r="C506" s="30"/>
      <c r="D506" s="30" t="s">
        <v>16</v>
      </c>
      <c r="E506" s="29" t="s">
        <v>193</v>
      </c>
      <c r="F506" s="29" t="s">
        <v>191</v>
      </c>
      <c r="G506" s="29" t="s">
        <v>77</v>
      </c>
      <c r="H506" s="58">
        <f>H507</f>
        <v>0</v>
      </c>
      <c r="I506" s="58">
        <f>I507</f>
        <v>0</v>
      </c>
      <c r="J506" s="65"/>
    </row>
    <row r="507" spans="1:10" ht="15" customHeight="1" hidden="1">
      <c r="A507" s="27"/>
      <c r="B507" s="266" t="s">
        <v>78</v>
      </c>
      <c r="C507" s="30"/>
      <c r="D507" s="30" t="s">
        <v>16</v>
      </c>
      <c r="E507" s="29" t="s">
        <v>193</v>
      </c>
      <c r="F507" s="29" t="s">
        <v>191</v>
      </c>
      <c r="G507" s="29" t="s">
        <v>79</v>
      </c>
      <c r="H507" s="58">
        <v>0</v>
      </c>
      <c r="I507" s="58">
        <v>0</v>
      </c>
      <c r="J507" s="65"/>
    </row>
    <row r="508" spans="1:10" ht="15" customHeight="1">
      <c r="A508" s="14" t="s">
        <v>392</v>
      </c>
      <c r="B508" s="300" t="s">
        <v>29</v>
      </c>
      <c r="C508" s="15"/>
      <c r="D508" s="17"/>
      <c r="E508" s="17"/>
      <c r="F508" s="17"/>
      <c r="G508" s="17"/>
      <c r="H508" s="53">
        <f>H509</f>
        <v>22449.321</v>
      </c>
      <c r="I508" s="53">
        <f>I509</f>
        <v>22132.15164</v>
      </c>
      <c r="J508" s="65"/>
    </row>
    <row r="509" spans="1:10" ht="15" customHeight="1">
      <c r="A509" s="18" t="s">
        <v>393</v>
      </c>
      <c r="B509" s="301" t="s">
        <v>362</v>
      </c>
      <c r="C509" s="40"/>
      <c r="D509" s="40" t="s">
        <v>21</v>
      </c>
      <c r="E509" s="40"/>
      <c r="F509" s="40"/>
      <c r="G509" s="40"/>
      <c r="H509" s="62">
        <f>H510</f>
        <v>22449.321</v>
      </c>
      <c r="I509" s="62">
        <f>I510</f>
        <v>22132.15164</v>
      </c>
      <c r="J509" s="65"/>
    </row>
    <row r="510" spans="1:10" ht="15" customHeight="1">
      <c r="A510" s="21"/>
      <c r="B510" s="316" t="s">
        <v>74</v>
      </c>
      <c r="C510" s="51"/>
      <c r="D510" s="51" t="s">
        <v>21</v>
      </c>
      <c r="E510" s="51" t="s">
        <v>75</v>
      </c>
      <c r="F510" s="51"/>
      <c r="G510" s="51"/>
      <c r="H510" s="68">
        <f>H511+H526+H531</f>
        <v>22449.321</v>
      </c>
      <c r="I510" s="68">
        <f>I511+I531</f>
        <v>22132.15164</v>
      </c>
      <c r="J510" s="65"/>
    </row>
    <row r="511" spans="1:10" ht="45" customHeight="1">
      <c r="A511" s="210"/>
      <c r="B511" s="304" t="s">
        <v>335</v>
      </c>
      <c r="C511" s="195"/>
      <c r="D511" s="195" t="s">
        <v>21</v>
      </c>
      <c r="E511" s="195" t="s">
        <v>75</v>
      </c>
      <c r="F511" s="195" t="s">
        <v>68</v>
      </c>
      <c r="G511" s="195"/>
      <c r="H511" s="189">
        <f>H512</f>
        <v>20985.001</v>
      </c>
      <c r="I511" s="189">
        <f>I512</f>
        <v>20808.79751</v>
      </c>
      <c r="J511" s="65"/>
    </row>
    <row r="512" spans="1:10" ht="15" customHeight="1">
      <c r="A512" s="235"/>
      <c r="B512" s="308" t="s">
        <v>469</v>
      </c>
      <c r="C512" s="140"/>
      <c r="D512" s="140" t="s">
        <v>21</v>
      </c>
      <c r="E512" s="140" t="s">
        <v>75</v>
      </c>
      <c r="F512" s="140" t="s">
        <v>477</v>
      </c>
      <c r="G512" s="140"/>
      <c r="H512" s="232">
        <f>H513</f>
        <v>20985.001</v>
      </c>
      <c r="I512" s="232">
        <f>I513</f>
        <v>20808.79751</v>
      </c>
      <c r="J512" s="65"/>
    </row>
    <row r="513" spans="1:10" ht="30" customHeight="1">
      <c r="A513" s="224"/>
      <c r="B513" s="305" t="s">
        <v>478</v>
      </c>
      <c r="C513" s="220"/>
      <c r="D513" s="220" t="s">
        <v>21</v>
      </c>
      <c r="E513" s="220" t="s">
        <v>75</v>
      </c>
      <c r="F513" s="220" t="s">
        <v>479</v>
      </c>
      <c r="G513" s="220" t="s">
        <v>54</v>
      </c>
      <c r="H513" s="218">
        <f>H514+H523</f>
        <v>20985.001</v>
      </c>
      <c r="I513" s="218">
        <f>I514+I523</f>
        <v>20808.79751</v>
      </c>
      <c r="J513" s="65"/>
    </row>
    <row r="514" spans="1:10" ht="30" customHeight="1">
      <c r="A514" s="238"/>
      <c r="B514" s="286" t="s">
        <v>69</v>
      </c>
      <c r="C514" s="240"/>
      <c r="D514" s="240" t="s">
        <v>21</v>
      </c>
      <c r="E514" s="240" t="s">
        <v>75</v>
      </c>
      <c r="F514" s="240" t="s">
        <v>480</v>
      </c>
      <c r="G514" s="240"/>
      <c r="H514" s="246">
        <f>H516+H518+H520+H522</f>
        <v>15216.201000000001</v>
      </c>
      <c r="I514" s="246">
        <f>I516+I518+I520+I522</f>
        <v>15060.770190000001</v>
      </c>
      <c r="J514" s="65"/>
    </row>
    <row r="515" spans="1:10" ht="60" customHeight="1">
      <c r="A515" s="27"/>
      <c r="B515" s="276" t="s">
        <v>71</v>
      </c>
      <c r="C515" s="29"/>
      <c r="D515" s="29" t="s">
        <v>21</v>
      </c>
      <c r="E515" s="29" t="s">
        <v>75</v>
      </c>
      <c r="F515" s="29" t="s">
        <v>480</v>
      </c>
      <c r="G515" s="29" t="s">
        <v>72</v>
      </c>
      <c r="H515" s="58">
        <f>H516</f>
        <v>12266.941</v>
      </c>
      <c r="I515" s="58">
        <f>I516</f>
        <v>12191.97982</v>
      </c>
      <c r="J515" s="65"/>
    </row>
    <row r="516" spans="1:10" ht="15" customHeight="1">
      <c r="A516" s="27"/>
      <c r="B516" s="266" t="s">
        <v>73</v>
      </c>
      <c r="C516" s="29"/>
      <c r="D516" s="29" t="s">
        <v>21</v>
      </c>
      <c r="E516" s="29" t="s">
        <v>75</v>
      </c>
      <c r="F516" s="29" t="s">
        <v>480</v>
      </c>
      <c r="G516" s="29" t="s">
        <v>80</v>
      </c>
      <c r="H516" s="334">
        <f>9398.572+30+2838.369</f>
        <v>12266.941</v>
      </c>
      <c r="I516" s="334">
        <v>12191.97982</v>
      </c>
      <c r="J516" s="65"/>
    </row>
    <row r="517" spans="1:10" ht="30" customHeight="1">
      <c r="A517" s="27"/>
      <c r="B517" s="266" t="s">
        <v>48</v>
      </c>
      <c r="C517" s="29"/>
      <c r="D517" s="29" t="s">
        <v>21</v>
      </c>
      <c r="E517" s="29" t="s">
        <v>75</v>
      </c>
      <c r="F517" s="29" t="s">
        <v>480</v>
      </c>
      <c r="G517" s="29" t="s">
        <v>62</v>
      </c>
      <c r="H517" s="58">
        <f>H518</f>
        <v>2806.26</v>
      </c>
      <c r="I517" s="58">
        <f>I518</f>
        <v>2739.85438</v>
      </c>
      <c r="J517" s="65"/>
    </row>
    <row r="518" spans="1:10" ht="30" customHeight="1">
      <c r="A518" s="27"/>
      <c r="B518" s="266" t="s">
        <v>49</v>
      </c>
      <c r="C518" s="29"/>
      <c r="D518" s="29" t="s">
        <v>21</v>
      </c>
      <c r="E518" s="29" t="s">
        <v>75</v>
      </c>
      <c r="F518" s="29" t="s">
        <v>480</v>
      </c>
      <c r="G518" s="29" t="s">
        <v>50</v>
      </c>
      <c r="H518" s="333">
        <v>2806.26</v>
      </c>
      <c r="I518" s="333">
        <v>2739.85438</v>
      </c>
      <c r="J518" s="65"/>
    </row>
    <row r="519" spans="1:10" ht="30" customHeight="1" hidden="1">
      <c r="A519" s="27"/>
      <c r="B519" s="277" t="s">
        <v>55</v>
      </c>
      <c r="C519" s="29"/>
      <c r="D519" s="29" t="s">
        <v>21</v>
      </c>
      <c r="E519" s="29" t="s">
        <v>75</v>
      </c>
      <c r="F519" s="29" t="s">
        <v>70</v>
      </c>
      <c r="G519" s="29" t="s">
        <v>60</v>
      </c>
      <c r="H519" s="58">
        <f>H520</f>
        <v>0</v>
      </c>
      <c r="I519" s="58">
        <f>I520</f>
        <v>0</v>
      </c>
      <c r="J519" s="65"/>
    </row>
    <row r="520" spans="1:10" ht="15" customHeight="1" hidden="1">
      <c r="A520" s="27"/>
      <c r="B520" s="266" t="s">
        <v>56</v>
      </c>
      <c r="C520" s="29"/>
      <c r="D520" s="29" t="s">
        <v>21</v>
      </c>
      <c r="E520" s="29" t="s">
        <v>75</v>
      </c>
      <c r="F520" s="29" t="s">
        <v>70</v>
      </c>
      <c r="G520" s="29" t="s">
        <v>57</v>
      </c>
      <c r="H520" s="58">
        <v>0</v>
      </c>
      <c r="I520" s="58">
        <v>0</v>
      </c>
      <c r="J520" s="65"/>
    </row>
    <row r="521" spans="1:10" ht="15" customHeight="1">
      <c r="A521" s="27"/>
      <c r="B521" s="266" t="s">
        <v>76</v>
      </c>
      <c r="C521" s="29"/>
      <c r="D521" s="29" t="s">
        <v>21</v>
      </c>
      <c r="E521" s="29" t="s">
        <v>75</v>
      </c>
      <c r="F521" s="29" t="s">
        <v>480</v>
      </c>
      <c r="G521" s="29" t="s">
        <v>77</v>
      </c>
      <c r="H521" s="58">
        <f>H522</f>
        <v>143</v>
      </c>
      <c r="I521" s="58">
        <f>I522</f>
        <v>128.93599</v>
      </c>
      <c r="J521" s="65"/>
    </row>
    <row r="522" spans="1:10" ht="15" customHeight="1">
      <c r="A522" s="27"/>
      <c r="B522" s="266" t="s">
        <v>78</v>
      </c>
      <c r="C522" s="29"/>
      <c r="D522" s="29" t="s">
        <v>21</v>
      </c>
      <c r="E522" s="29" t="s">
        <v>75</v>
      </c>
      <c r="F522" s="29" t="s">
        <v>480</v>
      </c>
      <c r="G522" s="29" t="s">
        <v>79</v>
      </c>
      <c r="H522" s="58">
        <f>3+3+3+134</f>
        <v>143</v>
      </c>
      <c r="I522" s="58">
        <v>128.93599</v>
      </c>
      <c r="J522" s="65"/>
    </row>
    <row r="523" spans="1:10" ht="75" customHeight="1">
      <c r="A523" s="238"/>
      <c r="B523" s="257" t="s">
        <v>443</v>
      </c>
      <c r="C523" s="240"/>
      <c r="D523" s="240" t="s">
        <v>21</v>
      </c>
      <c r="E523" s="240" t="s">
        <v>75</v>
      </c>
      <c r="F523" s="240" t="s">
        <v>481</v>
      </c>
      <c r="G523" s="240"/>
      <c r="H523" s="246">
        <f>H525</f>
        <v>5768.8</v>
      </c>
      <c r="I523" s="246">
        <f>I525</f>
        <v>5748.02732</v>
      </c>
      <c r="J523" s="65"/>
    </row>
    <row r="524" spans="1:10" ht="60" customHeight="1">
      <c r="A524" s="27"/>
      <c r="B524" s="276" t="s">
        <v>71</v>
      </c>
      <c r="C524" s="29"/>
      <c r="D524" s="29" t="s">
        <v>21</v>
      </c>
      <c r="E524" s="29" t="s">
        <v>75</v>
      </c>
      <c r="F524" s="29" t="s">
        <v>481</v>
      </c>
      <c r="G524" s="29" t="s">
        <v>72</v>
      </c>
      <c r="H524" s="58">
        <f>H525</f>
        <v>5768.8</v>
      </c>
      <c r="I524" s="58">
        <f>I525</f>
        <v>5748.02732</v>
      </c>
      <c r="J524" s="65"/>
    </row>
    <row r="525" spans="1:10" ht="15" customHeight="1">
      <c r="A525" s="27"/>
      <c r="B525" s="266" t="s">
        <v>73</v>
      </c>
      <c r="C525" s="29"/>
      <c r="D525" s="29" t="s">
        <v>21</v>
      </c>
      <c r="E525" s="29" t="s">
        <v>75</v>
      </c>
      <c r="F525" s="29" t="s">
        <v>481</v>
      </c>
      <c r="G525" s="29" t="s">
        <v>80</v>
      </c>
      <c r="H525" s="58">
        <f>2884.4+2884.4</f>
        <v>5768.8</v>
      </c>
      <c r="I525" s="58">
        <v>5748.02732</v>
      </c>
      <c r="J525" s="65"/>
    </row>
    <row r="526" spans="1:10" ht="60" customHeight="1" hidden="1">
      <c r="A526" s="186"/>
      <c r="B526" s="309" t="s">
        <v>419</v>
      </c>
      <c r="C526" s="188"/>
      <c r="D526" s="195" t="s">
        <v>21</v>
      </c>
      <c r="E526" s="195" t="s">
        <v>75</v>
      </c>
      <c r="F526" s="188" t="s">
        <v>93</v>
      </c>
      <c r="G526" s="195" t="s">
        <v>34</v>
      </c>
      <c r="H526" s="189">
        <f>H527</f>
        <v>0</v>
      </c>
      <c r="I526" s="189">
        <f>I527</f>
        <v>0</v>
      </c>
      <c r="J526" s="65"/>
    </row>
    <row r="527" spans="1:10" ht="30" customHeight="1" hidden="1">
      <c r="A527" s="215"/>
      <c r="B527" s="312" t="s">
        <v>420</v>
      </c>
      <c r="C527" s="217"/>
      <c r="D527" s="220" t="s">
        <v>21</v>
      </c>
      <c r="E527" s="220" t="s">
        <v>75</v>
      </c>
      <c r="F527" s="217" t="s">
        <v>94</v>
      </c>
      <c r="G527" s="220" t="s">
        <v>34</v>
      </c>
      <c r="H527" s="218">
        <f>H528</f>
        <v>0</v>
      </c>
      <c r="I527" s="218">
        <f>I528</f>
        <v>0</v>
      </c>
      <c r="J527" s="65"/>
    </row>
    <row r="528" spans="1:10" ht="30" customHeight="1" hidden="1">
      <c r="A528" s="243"/>
      <c r="B528" s="290" t="s">
        <v>298</v>
      </c>
      <c r="C528" s="241"/>
      <c r="D528" s="240" t="s">
        <v>21</v>
      </c>
      <c r="E528" s="240" t="s">
        <v>75</v>
      </c>
      <c r="F528" s="241" t="s">
        <v>421</v>
      </c>
      <c r="G528" s="240"/>
      <c r="H528" s="246">
        <f>H530</f>
        <v>0</v>
      </c>
      <c r="I528" s="246">
        <f>I530</f>
        <v>0</v>
      </c>
      <c r="J528" s="65"/>
    </row>
    <row r="529" spans="1:10" ht="30" customHeight="1" hidden="1">
      <c r="A529" s="41"/>
      <c r="B529" s="271" t="s">
        <v>48</v>
      </c>
      <c r="C529" s="30"/>
      <c r="D529" s="29" t="s">
        <v>21</v>
      </c>
      <c r="E529" s="29" t="s">
        <v>75</v>
      </c>
      <c r="F529" s="32" t="s">
        <v>421</v>
      </c>
      <c r="G529" s="29" t="s">
        <v>62</v>
      </c>
      <c r="H529" s="58">
        <f>H530</f>
        <v>0</v>
      </c>
      <c r="I529" s="58">
        <f>I530</f>
        <v>0</v>
      </c>
      <c r="J529" s="65"/>
    </row>
    <row r="530" spans="1:10" ht="30" customHeight="1" hidden="1">
      <c r="A530" s="41"/>
      <c r="B530" s="266" t="s">
        <v>49</v>
      </c>
      <c r="C530" s="30"/>
      <c r="D530" s="29" t="s">
        <v>21</v>
      </c>
      <c r="E530" s="29" t="s">
        <v>75</v>
      </c>
      <c r="F530" s="32" t="s">
        <v>421</v>
      </c>
      <c r="G530" s="29" t="s">
        <v>50</v>
      </c>
      <c r="H530" s="58">
        <v>0</v>
      </c>
      <c r="I530" s="58">
        <v>0</v>
      </c>
      <c r="J530" s="65"/>
    </row>
    <row r="531" spans="1:10" ht="45" customHeight="1">
      <c r="A531" s="191"/>
      <c r="B531" s="307" t="s">
        <v>347</v>
      </c>
      <c r="C531" s="206"/>
      <c r="D531" s="183" t="s">
        <v>21</v>
      </c>
      <c r="E531" s="207" t="s">
        <v>75</v>
      </c>
      <c r="F531" s="192" t="s">
        <v>194</v>
      </c>
      <c r="G531" s="208"/>
      <c r="H531" s="209">
        <f>H532</f>
        <v>1464.32</v>
      </c>
      <c r="I531" s="209">
        <f>I532</f>
        <v>1323.35413</v>
      </c>
      <c r="J531" s="65"/>
    </row>
    <row r="532" spans="1:10" ht="15" customHeight="1">
      <c r="A532" s="27"/>
      <c r="B532" s="266" t="s">
        <v>146</v>
      </c>
      <c r="C532" s="49"/>
      <c r="D532" s="29" t="s">
        <v>21</v>
      </c>
      <c r="E532" s="29" t="s">
        <v>75</v>
      </c>
      <c r="F532" s="33" t="s">
        <v>195</v>
      </c>
      <c r="G532" s="50"/>
      <c r="H532" s="57">
        <f>H533</f>
        <v>1464.32</v>
      </c>
      <c r="I532" s="57">
        <f>I533</f>
        <v>1323.35413</v>
      </c>
      <c r="J532" s="65"/>
    </row>
    <row r="533" spans="1:10" ht="15" customHeight="1">
      <c r="A533" s="27"/>
      <c r="B533" s="266" t="s">
        <v>146</v>
      </c>
      <c r="C533" s="49"/>
      <c r="D533" s="29" t="s">
        <v>21</v>
      </c>
      <c r="E533" s="29" t="s">
        <v>75</v>
      </c>
      <c r="F533" s="33" t="s">
        <v>196</v>
      </c>
      <c r="G533" s="50"/>
      <c r="H533" s="57">
        <f>H534+H541</f>
        <v>1464.32</v>
      </c>
      <c r="I533" s="57">
        <f>I534+I541</f>
        <v>1323.35413</v>
      </c>
      <c r="J533" s="65"/>
    </row>
    <row r="534" spans="1:10" ht="30" customHeight="1">
      <c r="A534" s="238"/>
      <c r="B534" s="286" t="s">
        <v>69</v>
      </c>
      <c r="C534" s="254"/>
      <c r="D534" s="240" t="s">
        <v>21</v>
      </c>
      <c r="E534" s="240" t="s">
        <v>75</v>
      </c>
      <c r="F534" s="249" t="s">
        <v>197</v>
      </c>
      <c r="G534" s="255"/>
      <c r="H534" s="242">
        <f>H535+H537+H539</f>
        <v>1464.32</v>
      </c>
      <c r="I534" s="242">
        <f>I535+I537+I539</f>
        <v>1323.35413</v>
      </c>
      <c r="J534" s="65"/>
    </row>
    <row r="535" spans="1:10" ht="60" customHeight="1">
      <c r="A535" s="27"/>
      <c r="B535" s="276" t="s">
        <v>71</v>
      </c>
      <c r="C535" s="29"/>
      <c r="D535" s="29" t="s">
        <v>21</v>
      </c>
      <c r="E535" s="29" t="s">
        <v>75</v>
      </c>
      <c r="F535" s="29" t="s">
        <v>623</v>
      </c>
      <c r="G535" s="29" t="s">
        <v>72</v>
      </c>
      <c r="H535" s="58">
        <f>H536</f>
        <v>130.2</v>
      </c>
      <c r="I535" s="58">
        <f>I536</f>
        <v>120.63941</v>
      </c>
      <c r="J535" s="65"/>
    </row>
    <row r="536" spans="1:10" ht="15" customHeight="1">
      <c r="A536" s="27"/>
      <c r="B536" s="266" t="s">
        <v>73</v>
      </c>
      <c r="C536" s="29"/>
      <c r="D536" s="29" t="s">
        <v>21</v>
      </c>
      <c r="E536" s="29" t="s">
        <v>75</v>
      </c>
      <c r="F536" s="29" t="s">
        <v>623</v>
      </c>
      <c r="G536" s="29" t="s">
        <v>80</v>
      </c>
      <c r="H536" s="334">
        <f>100+30.2</f>
        <v>130.2</v>
      </c>
      <c r="I536" s="334">
        <v>120.63941</v>
      </c>
      <c r="J536" s="65"/>
    </row>
    <row r="537" spans="1:10" ht="30" customHeight="1">
      <c r="A537" s="325"/>
      <c r="B537" s="326" t="s">
        <v>48</v>
      </c>
      <c r="C537" s="327"/>
      <c r="D537" s="29" t="s">
        <v>21</v>
      </c>
      <c r="E537" s="29" t="s">
        <v>75</v>
      </c>
      <c r="F537" s="33" t="s">
        <v>197</v>
      </c>
      <c r="G537" s="29" t="s">
        <v>62</v>
      </c>
      <c r="H537" s="147">
        <f>H538</f>
        <v>1334.12</v>
      </c>
      <c r="I537" s="147">
        <f>I538</f>
        <v>1202.71472</v>
      </c>
      <c r="J537" s="65"/>
    </row>
    <row r="538" spans="1:10" ht="30" customHeight="1">
      <c r="A538" s="27"/>
      <c r="B538" s="266" t="s">
        <v>49</v>
      </c>
      <c r="C538" s="49"/>
      <c r="D538" s="29" t="s">
        <v>21</v>
      </c>
      <c r="E538" s="29" t="s">
        <v>75</v>
      </c>
      <c r="F538" s="33" t="s">
        <v>197</v>
      </c>
      <c r="G538" s="29" t="s">
        <v>50</v>
      </c>
      <c r="H538" s="57">
        <f>863.39+234.85+109.8+106.08+20</f>
        <v>1334.12</v>
      </c>
      <c r="I538" s="57">
        <v>1202.71472</v>
      </c>
      <c r="J538" s="65"/>
    </row>
    <row r="539" spans="1:10" ht="15" customHeight="1" hidden="1">
      <c r="A539" s="27"/>
      <c r="B539" s="266" t="s">
        <v>76</v>
      </c>
      <c r="C539" s="49"/>
      <c r="D539" s="29" t="s">
        <v>21</v>
      </c>
      <c r="E539" s="29" t="s">
        <v>75</v>
      </c>
      <c r="F539" s="33" t="s">
        <v>197</v>
      </c>
      <c r="G539" s="29" t="s">
        <v>77</v>
      </c>
      <c r="H539" s="57">
        <f>H540</f>
        <v>0</v>
      </c>
      <c r="I539" s="57">
        <f>I540</f>
        <v>0</v>
      </c>
      <c r="J539" s="65"/>
    </row>
    <row r="540" spans="1:10" ht="15" customHeight="1" hidden="1">
      <c r="A540" s="27"/>
      <c r="B540" s="266" t="s">
        <v>186</v>
      </c>
      <c r="C540" s="49"/>
      <c r="D540" s="29" t="s">
        <v>21</v>
      </c>
      <c r="E540" s="29" t="s">
        <v>75</v>
      </c>
      <c r="F540" s="33" t="s">
        <v>197</v>
      </c>
      <c r="G540" s="29" t="s">
        <v>187</v>
      </c>
      <c r="H540" s="57">
        <v>0</v>
      </c>
      <c r="I540" s="57">
        <v>0</v>
      </c>
      <c r="J540" s="65"/>
    </row>
    <row r="541" spans="1:10" ht="30" customHeight="1" hidden="1">
      <c r="A541" s="238"/>
      <c r="B541" s="286" t="s">
        <v>298</v>
      </c>
      <c r="C541" s="254"/>
      <c r="D541" s="240" t="s">
        <v>21</v>
      </c>
      <c r="E541" s="240" t="s">
        <v>75</v>
      </c>
      <c r="F541" s="249" t="s">
        <v>198</v>
      </c>
      <c r="G541" s="255"/>
      <c r="H541" s="242">
        <f>H542</f>
        <v>0</v>
      </c>
      <c r="I541" s="242">
        <f>I542</f>
        <v>0</v>
      </c>
      <c r="J541" s="65"/>
    </row>
    <row r="542" spans="1:10" ht="30" customHeight="1" hidden="1">
      <c r="A542" s="27"/>
      <c r="B542" s="266" t="s">
        <v>48</v>
      </c>
      <c r="C542" s="49"/>
      <c r="D542" s="29" t="s">
        <v>21</v>
      </c>
      <c r="E542" s="29" t="s">
        <v>75</v>
      </c>
      <c r="F542" s="33" t="s">
        <v>198</v>
      </c>
      <c r="G542" s="29" t="s">
        <v>62</v>
      </c>
      <c r="H542" s="57">
        <f>H543</f>
        <v>0</v>
      </c>
      <c r="I542" s="57">
        <f>I543</f>
        <v>0</v>
      </c>
      <c r="J542" s="65"/>
    </row>
    <row r="543" spans="1:10" ht="30" customHeight="1" hidden="1">
      <c r="A543" s="27"/>
      <c r="B543" s="266" t="s">
        <v>49</v>
      </c>
      <c r="C543" s="49"/>
      <c r="D543" s="29" t="s">
        <v>21</v>
      </c>
      <c r="E543" s="29" t="s">
        <v>75</v>
      </c>
      <c r="F543" s="33" t="s">
        <v>198</v>
      </c>
      <c r="G543" s="29" t="s">
        <v>50</v>
      </c>
      <c r="H543" s="57">
        <v>0</v>
      </c>
      <c r="I543" s="57">
        <v>0</v>
      </c>
      <c r="J543" s="65"/>
    </row>
    <row r="544" spans="1:10" ht="45" customHeight="1" hidden="1">
      <c r="A544" s="14"/>
      <c r="B544" s="329" t="s">
        <v>380</v>
      </c>
      <c r="C544" s="15" t="s">
        <v>381</v>
      </c>
      <c r="D544" s="17"/>
      <c r="E544" s="17"/>
      <c r="F544" s="17"/>
      <c r="G544" s="17"/>
      <c r="H544" s="53">
        <f>H545</f>
        <v>0</v>
      </c>
      <c r="I544" s="53">
        <f>I545</f>
        <v>0</v>
      </c>
      <c r="J544" s="65"/>
    </row>
    <row r="545" spans="1:10" ht="15" customHeight="1" hidden="1">
      <c r="A545" s="18"/>
      <c r="B545" s="301" t="s">
        <v>5</v>
      </c>
      <c r="C545" s="19"/>
      <c r="D545" s="19" t="s">
        <v>6</v>
      </c>
      <c r="E545" s="20"/>
      <c r="F545" s="20"/>
      <c r="G545" s="20"/>
      <c r="H545" s="54">
        <f>H546</f>
        <v>0</v>
      </c>
      <c r="I545" s="54">
        <f>I546</f>
        <v>0</v>
      </c>
      <c r="J545" s="65"/>
    </row>
    <row r="546" spans="1:10" ht="15" customHeight="1" hidden="1">
      <c r="A546" s="34"/>
      <c r="B546" s="302" t="s">
        <v>349</v>
      </c>
      <c r="C546" s="23"/>
      <c r="D546" s="23" t="s">
        <v>6</v>
      </c>
      <c r="E546" s="22" t="s">
        <v>351</v>
      </c>
      <c r="F546" s="22"/>
      <c r="G546" s="23"/>
      <c r="H546" s="55">
        <f aca="true" t="shared" si="33" ref="H546:I549">H547</f>
        <v>0</v>
      </c>
      <c r="I546" s="55">
        <f t="shared" si="33"/>
        <v>0</v>
      </c>
      <c r="J546" s="65"/>
    </row>
    <row r="547" spans="1:10" ht="45" customHeight="1" hidden="1">
      <c r="A547" s="182"/>
      <c r="B547" s="307" t="s">
        <v>347</v>
      </c>
      <c r="C547" s="192"/>
      <c r="D547" s="192" t="s">
        <v>6</v>
      </c>
      <c r="E547" s="192" t="s">
        <v>351</v>
      </c>
      <c r="F547" s="192" t="s">
        <v>194</v>
      </c>
      <c r="G547" s="183"/>
      <c r="H547" s="185">
        <f t="shared" si="33"/>
        <v>0</v>
      </c>
      <c r="I547" s="185">
        <f t="shared" si="33"/>
        <v>0</v>
      </c>
      <c r="J547" s="65"/>
    </row>
    <row r="548" spans="1:10" ht="15" customHeight="1" hidden="1">
      <c r="A548" s="24"/>
      <c r="B548" s="266" t="s">
        <v>146</v>
      </c>
      <c r="C548" s="35"/>
      <c r="D548" s="29" t="s">
        <v>6</v>
      </c>
      <c r="E548" s="29" t="s">
        <v>351</v>
      </c>
      <c r="F548" s="29" t="s">
        <v>195</v>
      </c>
      <c r="G548" s="25"/>
      <c r="H548" s="57">
        <f t="shared" si="33"/>
        <v>0</v>
      </c>
      <c r="I548" s="57">
        <f t="shared" si="33"/>
        <v>0</v>
      </c>
      <c r="J548" s="65"/>
    </row>
    <row r="549" spans="1:10" ht="15" customHeight="1" hidden="1">
      <c r="A549" s="24"/>
      <c r="B549" s="266" t="s">
        <v>146</v>
      </c>
      <c r="C549" s="35"/>
      <c r="D549" s="29" t="s">
        <v>6</v>
      </c>
      <c r="E549" s="29" t="s">
        <v>351</v>
      </c>
      <c r="F549" s="29" t="s">
        <v>196</v>
      </c>
      <c r="G549" s="25"/>
      <c r="H549" s="57">
        <f t="shared" si="33"/>
        <v>0</v>
      </c>
      <c r="I549" s="57">
        <f t="shared" si="33"/>
        <v>0</v>
      </c>
      <c r="J549" s="65"/>
    </row>
    <row r="550" spans="1:10" ht="45" customHeight="1" hidden="1">
      <c r="A550" s="238"/>
      <c r="B550" s="286" t="s">
        <v>348</v>
      </c>
      <c r="C550" s="240"/>
      <c r="D550" s="240" t="s">
        <v>6</v>
      </c>
      <c r="E550" s="240" t="s">
        <v>351</v>
      </c>
      <c r="F550" s="240" t="s">
        <v>350</v>
      </c>
      <c r="G550" s="240"/>
      <c r="H550" s="246">
        <f>H552</f>
        <v>0</v>
      </c>
      <c r="I550" s="246">
        <f>I552</f>
        <v>0</v>
      </c>
      <c r="J550" s="65"/>
    </row>
    <row r="551" spans="1:10" ht="15" customHeight="1" hidden="1">
      <c r="A551" s="27"/>
      <c r="B551" s="266" t="s">
        <v>76</v>
      </c>
      <c r="C551" s="29"/>
      <c r="D551" s="29" t="s">
        <v>6</v>
      </c>
      <c r="E551" s="29" t="s">
        <v>351</v>
      </c>
      <c r="F551" s="29" t="s">
        <v>350</v>
      </c>
      <c r="G551" s="29" t="s">
        <v>77</v>
      </c>
      <c r="H551" s="58">
        <f>H552</f>
        <v>0</v>
      </c>
      <c r="I551" s="58">
        <f>I552</f>
        <v>0</v>
      </c>
      <c r="J551" s="65"/>
    </row>
    <row r="552" spans="1:10" ht="15" customHeight="1" hidden="1">
      <c r="A552" s="27"/>
      <c r="B552" s="266" t="s">
        <v>379</v>
      </c>
      <c r="C552" s="29"/>
      <c r="D552" s="29" t="s">
        <v>6</v>
      </c>
      <c r="E552" s="29" t="s">
        <v>351</v>
      </c>
      <c r="F552" s="29" t="s">
        <v>350</v>
      </c>
      <c r="G552" s="29" t="s">
        <v>378</v>
      </c>
      <c r="H552" s="58">
        <v>0</v>
      </c>
      <c r="I552" s="58">
        <v>0</v>
      </c>
      <c r="J552" s="65"/>
    </row>
    <row r="553" spans="1:9" s="1" customFormat="1" ht="45" customHeight="1">
      <c r="A553" s="14" t="s">
        <v>37</v>
      </c>
      <c r="B553" s="300" t="s">
        <v>3</v>
      </c>
      <c r="C553" s="15" t="s">
        <v>382</v>
      </c>
      <c r="D553" s="17"/>
      <c r="E553" s="17"/>
      <c r="F553" s="17"/>
      <c r="G553" s="17"/>
      <c r="H553" s="53">
        <f>H554</f>
        <v>2704.4629999999997</v>
      </c>
      <c r="I553" s="53">
        <f>I554</f>
        <v>2487.84112</v>
      </c>
    </row>
    <row r="554" spans="1:9" ht="15" customHeight="1">
      <c r="A554" s="18" t="s">
        <v>7</v>
      </c>
      <c r="B554" s="301" t="s">
        <v>5</v>
      </c>
      <c r="C554" s="19"/>
      <c r="D554" s="19" t="s">
        <v>6</v>
      </c>
      <c r="E554" s="20"/>
      <c r="F554" s="20"/>
      <c r="G554" s="20"/>
      <c r="H554" s="54">
        <f>H555+H562+H578</f>
        <v>2704.4629999999997</v>
      </c>
      <c r="I554" s="54">
        <f>I555+I562+I578</f>
        <v>2487.84112</v>
      </c>
    </row>
    <row r="555" spans="1:9" ht="30" customHeight="1">
      <c r="A555" s="21"/>
      <c r="B555" s="302" t="s">
        <v>409</v>
      </c>
      <c r="C555" s="22"/>
      <c r="D555" s="22" t="s">
        <v>6</v>
      </c>
      <c r="E555" s="22" t="s">
        <v>408</v>
      </c>
      <c r="F555" s="23"/>
      <c r="G555" s="23"/>
      <c r="H555" s="55">
        <f aca="true" t="shared" si="34" ref="H555:I558">H556</f>
        <v>1651.133</v>
      </c>
      <c r="I555" s="55">
        <f t="shared" si="34"/>
        <v>1642.01022</v>
      </c>
    </row>
    <row r="556" spans="1:9" ht="45" customHeight="1">
      <c r="A556" s="182"/>
      <c r="B556" s="303" t="s">
        <v>142</v>
      </c>
      <c r="C556" s="183"/>
      <c r="D556" s="183" t="s">
        <v>6</v>
      </c>
      <c r="E556" s="183" t="s">
        <v>408</v>
      </c>
      <c r="F556" s="183" t="s">
        <v>143</v>
      </c>
      <c r="G556" s="184"/>
      <c r="H556" s="185">
        <f t="shared" si="34"/>
        <v>1651.133</v>
      </c>
      <c r="I556" s="185">
        <f t="shared" si="34"/>
        <v>1642.01022</v>
      </c>
    </row>
    <row r="557" spans="1:9" ht="30" customHeight="1">
      <c r="A557" s="27"/>
      <c r="B557" s="266" t="s">
        <v>411</v>
      </c>
      <c r="C557" s="29"/>
      <c r="D557" s="29" t="s">
        <v>6</v>
      </c>
      <c r="E557" s="29" t="s">
        <v>408</v>
      </c>
      <c r="F557" s="29" t="s">
        <v>410</v>
      </c>
      <c r="G557" s="30"/>
      <c r="H557" s="57">
        <f t="shared" si="34"/>
        <v>1651.133</v>
      </c>
      <c r="I557" s="57">
        <f t="shared" si="34"/>
        <v>1642.01022</v>
      </c>
    </row>
    <row r="558" spans="1:9" ht="15" customHeight="1">
      <c r="A558" s="27"/>
      <c r="B558" s="266" t="s">
        <v>146</v>
      </c>
      <c r="C558" s="29"/>
      <c r="D558" s="29" t="s">
        <v>6</v>
      </c>
      <c r="E558" s="29" t="s">
        <v>408</v>
      </c>
      <c r="F558" s="29" t="s">
        <v>412</v>
      </c>
      <c r="G558" s="30"/>
      <c r="H558" s="57">
        <f t="shared" si="34"/>
        <v>1651.133</v>
      </c>
      <c r="I558" s="57">
        <f t="shared" si="34"/>
        <v>1642.01022</v>
      </c>
    </row>
    <row r="559" spans="1:9" ht="30" customHeight="1">
      <c r="A559" s="238"/>
      <c r="B559" s="286" t="s">
        <v>411</v>
      </c>
      <c r="C559" s="240"/>
      <c r="D559" s="240" t="s">
        <v>6</v>
      </c>
      <c r="E559" s="240" t="s">
        <v>408</v>
      </c>
      <c r="F559" s="240" t="s">
        <v>413</v>
      </c>
      <c r="G559" s="241"/>
      <c r="H559" s="242">
        <f>H561</f>
        <v>1651.133</v>
      </c>
      <c r="I559" s="242">
        <f>I561</f>
        <v>1642.01022</v>
      </c>
    </row>
    <row r="560" spans="1:9" ht="60" customHeight="1">
      <c r="A560" s="27"/>
      <c r="B560" s="266" t="s">
        <v>71</v>
      </c>
      <c r="C560" s="29"/>
      <c r="D560" s="29" t="s">
        <v>6</v>
      </c>
      <c r="E560" s="29" t="s">
        <v>408</v>
      </c>
      <c r="F560" s="29" t="s">
        <v>413</v>
      </c>
      <c r="G560" s="30">
        <v>100</v>
      </c>
      <c r="H560" s="57">
        <f>H561</f>
        <v>1651.133</v>
      </c>
      <c r="I560" s="57">
        <f>I561</f>
        <v>1642.01022</v>
      </c>
    </row>
    <row r="561" spans="1:9" ht="30" customHeight="1">
      <c r="A561" s="27"/>
      <c r="B561" s="266" t="s">
        <v>150</v>
      </c>
      <c r="C561" s="29"/>
      <c r="D561" s="29" t="s">
        <v>6</v>
      </c>
      <c r="E561" s="29" t="s">
        <v>408</v>
      </c>
      <c r="F561" s="29" t="s">
        <v>413</v>
      </c>
      <c r="G561" s="29" t="s">
        <v>151</v>
      </c>
      <c r="H561" s="58">
        <f>1268.151+382.982</f>
        <v>1651.133</v>
      </c>
      <c r="I561" s="58">
        <v>1642.01022</v>
      </c>
    </row>
    <row r="562" spans="1:10" ht="45" customHeight="1">
      <c r="A562" s="21"/>
      <c r="B562" s="302" t="s">
        <v>153</v>
      </c>
      <c r="C562" s="22"/>
      <c r="D562" s="22" t="s">
        <v>6</v>
      </c>
      <c r="E562" s="22" t="s">
        <v>154</v>
      </c>
      <c r="F562" s="23"/>
      <c r="G562" s="23"/>
      <c r="H562" s="55">
        <f>H563</f>
        <v>1053.33</v>
      </c>
      <c r="I562" s="55">
        <f>I563</f>
        <v>845.8309</v>
      </c>
      <c r="J562" s="60"/>
    </row>
    <row r="563" spans="1:10" ht="45" customHeight="1">
      <c r="A563" s="182"/>
      <c r="B563" s="303" t="s">
        <v>142</v>
      </c>
      <c r="C563" s="183"/>
      <c r="D563" s="183" t="s">
        <v>6</v>
      </c>
      <c r="E563" s="183" t="s">
        <v>154</v>
      </c>
      <c r="F563" s="183" t="s">
        <v>143</v>
      </c>
      <c r="G563" s="184"/>
      <c r="H563" s="185">
        <f>H564+H573</f>
        <v>1053.33</v>
      </c>
      <c r="I563" s="185">
        <f>I564+I573</f>
        <v>845.8309</v>
      </c>
      <c r="J563" s="61"/>
    </row>
    <row r="564" spans="1:9" ht="30" customHeight="1">
      <c r="A564" s="27"/>
      <c r="B564" s="266" t="s">
        <v>144</v>
      </c>
      <c r="C564" s="29"/>
      <c r="D564" s="29" t="s">
        <v>6</v>
      </c>
      <c r="E564" s="29" t="s">
        <v>154</v>
      </c>
      <c r="F564" s="29" t="s">
        <v>145</v>
      </c>
      <c r="G564" s="30"/>
      <c r="H564" s="57">
        <f>H565</f>
        <v>1053.33</v>
      </c>
      <c r="I564" s="57">
        <f>I565</f>
        <v>845.8309</v>
      </c>
    </row>
    <row r="565" spans="1:9" ht="15" customHeight="1">
      <c r="A565" s="27"/>
      <c r="B565" s="266" t="s">
        <v>146</v>
      </c>
      <c r="C565" s="29"/>
      <c r="D565" s="29" t="s">
        <v>6</v>
      </c>
      <c r="E565" s="29" t="s">
        <v>154</v>
      </c>
      <c r="F565" s="29" t="s">
        <v>147</v>
      </c>
      <c r="G565" s="30"/>
      <c r="H565" s="57">
        <f>H566</f>
        <v>1053.33</v>
      </c>
      <c r="I565" s="57">
        <f>I566</f>
        <v>845.8309</v>
      </c>
    </row>
    <row r="566" spans="1:9" ht="15" customHeight="1">
      <c r="A566" s="238"/>
      <c r="B566" s="286" t="s">
        <v>148</v>
      </c>
      <c r="C566" s="240"/>
      <c r="D566" s="240" t="s">
        <v>6</v>
      </c>
      <c r="E566" s="240" t="s">
        <v>154</v>
      </c>
      <c r="F566" s="240" t="s">
        <v>149</v>
      </c>
      <c r="G566" s="241"/>
      <c r="H566" s="242">
        <f>H568+H570+H572</f>
        <v>1053.33</v>
      </c>
      <c r="I566" s="242">
        <f>I568+I570+I572</f>
        <v>845.8309</v>
      </c>
    </row>
    <row r="567" spans="1:9" ht="60" customHeight="1">
      <c r="A567" s="27"/>
      <c r="B567" s="266" t="s">
        <v>71</v>
      </c>
      <c r="C567" s="29"/>
      <c r="D567" s="29" t="s">
        <v>6</v>
      </c>
      <c r="E567" s="29" t="s">
        <v>154</v>
      </c>
      <c r="F567" s="29" t="s">
        <v>149</v>
      </c>
      <c r="G567" s="30">
        <v>100</v>
      </c>
      <c r="H567" s="57">
        <f>H568</f>
        <v>626.33</v>
      </c>
      <c r="I567" s="57">
        <f>I568</f>
        <v>611.62706</v>
      </c>
    </row>
    <row r="568" spans="1:9" ht="30" customHeight="1">
      <c r="A568" s="27"/>
      <c r="B568" s="266" t="s">
        <v>150</v>
      </c>
      <c r="C568" s="29"/>
      <c r="D568" s="29" t="s">
        <v>6</v>
      </c>
      <c r="E568" s="29" t="s">
        <v>154</v>
      </c>
      <c r="F568" s="29" t="s">
        <v>149</v>
      </c>
      <c r="G568" s="29" t="s">
        <v>151</v>
      </c>
      <c r="H568" s="58">
        <f>481.052+145.278</f>
        <v>626.33</v>
      </c>
      <c r="I568" s="58">
        <v>611.62706</v>
      </c>
    </row>
    <row r="569" spans="1:9" ht="30" customHeight="1">
      <c r="A569" s="27"/>
      <c r="B569" s="181" t="s">
        <v>48</v>
      </c>
      <c r="C569" s="29"/>
      <c r="D569" s="29" t="s">
        <v>6</v>
      </c>
      <c r="E569" s="29" t="s">
        <v>154</v>
      </c>
      <c r="F569" s="29" t="s">
        <v>149</v>
      </c>
      <c r="G569" s="30">
        <v>200</v>
      </c>
      <c r="H569" s="57">
        <f>H570</f>
        <v>426</v>
      </c>
      <c r="I569" s="57">
        <f>I570</f>
        <v>234.20384</v>
      </c>
    </row>
    <row r="570" spans="1:9" ht="30" customHeight="1">
      <c r="A570" s="27"/>
      <c r="B570" s="266" t="s">
        <v>49</v>
      </c>
      <c r="C570" s="29"/>
      <c r="D570" s="29" t="s">
        <v>6</v>
      </c>
      <c r="E570" s="29" t="s">
        <v>154</v>
      </c>
      <c r="F570" s="29" t="s">
        <v>149</v>
      </c>
      <c r="G570" s="29" t="s">
        <v>50</v>
      </c>
      <c r="H570" s="58">
        <f>100+50+15+30+5+6+5+15+200</f>
        <v>426</v>
      </c>
      <c r="I570" s="58">
        <v>234.20384</v>
      </c>
    </row>
    <row r="571" spans="1:9" ht="15" customHeight="1">
      <c r="A571" s="27"/>
      <c r="B571" s="266" t="s">
        <v>76</v>
      </c>
      <c r="C571" s="29"/>
      <c r="D571" s="29" t="s">
        <v>6</v>
      </c>
      <c r="E571" s="29" t="s">
        <v>154</v>
      </c>
      <c r="F571" s="29" t="s">
        <v>149</v>
      </c>
      <c r="G571" s="29" t="s">
        <v>77</v>
      </c>
      <c r="H571" s="58">
        <f>H572</f>
        <v>1</v>
      </c>
      <c r="I571" s="58">
        <f>I572</f>
        <v>0</v>
      </c>
    </row>
    <row r="572" spans="1:9" ht="15" customHeight="1">
      <c r="A572" s="27"/>
      <c r="B572" s="266" t="s">
        <v>78</v>
      </c>
      <c r="C572" s="29"/>
      <c r="D572" s="29" t="s">
        <v>6</v>
      </c>
      <c r="E572" s="29" t="s">
        <v>154</v>
      </c>
      <c r="F572" s="29" t="s">
        <v>149</v>
      </c>
      <c r="G572" s="29" t="s">
        <v>79</v>
      </c>
      <c r="H572" s="58">
        <v>1</v>
      </c>
      <c r="I572" s="58">
        <v>0</v>
      </c>
    </row>
    <row r="573" spans="1:9" ht="45" customHeight="1" hidden="1">
      <c r="A573" s="27"/>
      <c r="B573" s="266" t="s">
        <v>170</v>
      </c>
      <c r="C573" s="29"/>
      <c r="D573" s="29" t="s">
        <v>6</v>
      </c>
      <c r="E573" s="29" t="s">
        <v>154</v>
      </c>
      <c r="F573" s="29" t="s">
        <v>171</v>
      </c>
      <c r="G573" s="29"/>
      <c r="H573" s="58">
        <f>H574</f>
        <v>0</v>
      </c>
      <c r="I573" s="58">
        <f>I574</f>
        <v>0</v>
      </c>
    </row>
    <row r="574" spans="1:9" ht="15" customHeight="1" hidden="1">
      <c r="A574" s="27"/>
      <c r="B574" s="266" t="s">
        <v>146</v>
      </c>
      <c r="C574" s="29"/>
      <c r="D574" s="29" t="s">
        <v>6</v>
      </c>
      <c r="E574" s="29" t="s">
        <v>154</v>
      </c>
      <c r="F574" s="29" t="s">
        <v>172</v>
      </c>
      <c r="G574" s="30"/>
      <c r="H574" s="57">
        <f>H575</f>
        <v>0</v>
      </c>
      <c r="I574" s="57">
        <f>I575</f>
        <v>0</v>
      </c>
    </row>
    <row r="575" spans="1:9" ht="30" customHeight="1" hidden="1">
      <c r="A575" s="238"/>
      <c r="B575" s="286" t="s">
        <v>173</v>
      </c>
      <c r="C575" s="240"/>
      <c r="D575" s="240" t="s">
        <v>6</v>
      </c>
      <c r="E575" s="240" t="s">
        <v>154</v>
      </c>
      <c r="F575" s="240" t="s">
        <v>174</v>
      </c>
      <c r="G575" s="241"/>
      <c r="H575" s="242">
        <f>H577</f>
        <v>0</v>
      </c>
      <c r="I575" s="242">
        <f>I577</f>
        <v>0</v>
      </c>
    </row>
    <row r="576" spans="1:9" ht="60" customHeight="1" hidden="1">
      <c r="A576" s="27"/>
      <c r="B576" s="266" t="s">
        <v>71</v>
      </c>
      <c r="C576" s="29"/>
      <c r="D576" s="29" t="s">
        <v>6</v>
      </c>
      <c r="E576" s="29" t="s">
        <v>154</v>
      </c>
      <c r="F576" s="29" t="s">
        <v>174</v>
      </c>
      <c r="G576" s="30">
        <v>100</v>
      </c>
      <c r="H576" s="57">
        <f>H577</f>
        <v>0</v>
      </c>
      <c r="I576" s="57">
        <f>I577</f>
        <v>0</v>
      </c>
    </row>
    <row r="577" spans="1:9" ht="30" customHeight="1" hidden="1">
      <c r="A577" s="27"/>
      <c r="B577" s="266" t="s">
        <v>150</v>
      </c>
      <c r="C577" s="29"/>
      <c r="D577" s="29" t="s">
        <v>6</v>
      </c>
      <c r="E577" s="29" t="s">
        <v>154</v>
      </c>
      <c r="F577" s="29" t="s">
        <v>174</v>
      </c>
      <c r="G577" s="29" t="s">
        <v>151</v>
      </c>
      <c r="H577" s="58">
        <v>0</v>
      </c>
      <c r="I577" s="58">
        <v>0</v>
      </c>
    </row>
    <row r="578" spans="1:9" ht="15" customHeight="1" hidden="1">
      <c r="A578" s="34"/>
      <c r="B578" s="302" t="s">
        <v>125</v>
      </c>
      <c r="C578" s="23"/>
      <c r="D578" s="23" t="s">
        <v>6</v>
      </c>
      <c r="E578" s="36" t="s">
        <v>126</v>
      </c>
      <c r="F578" s="22"/>
      <c r="G578" s="23"/>
      <c r="H578" s="55">
        <f aca="true" t="shared" si="35" ref="H578:I583">H579</f>
        <v>0</v>
      </c>
      <c r="I578" s="55">
        <f t="shared" si="35"/>
        <v>0</v>
      </c>
    </row>
    <row r="579" spans="1:9" ht="45" customHeight="1" hidden="1">
      <c r="A579" s="182"/>
      <c r="B579" s="303" t="s">
        <v>347</v>
      </c>
      <c r="C579" s="183"/>
      <c r="D579" s="183" t="s">
        <v>6</v>
      </c>
      <c r="E579" s="183" t="s">
        <v>126</v>
      </c>
      <c r="F579" s="184" t="s">
        <v>194</v>
      </c>
      <c r="G579" s="183"/>
      <c r="H579" s="185">
        <f t="shared" si="35"/>
        <v>0</v>
      </c>
      <c r="I579" s="185">
        <f t="shared" si="35"/>
        <v>0</v>
      </c>
    </row>
    <row r="580" spans="1:9" ht="15" customHeight="1" hidden="1">
      <c r="A580" s="24"/>
      <c r="B580" s="266" t="s">
        <v>146</v>
      </c>
      <c r="C580" s="25"/>
      <c r="D580" s="29" t="s">
        <v>6</v>
      </c>
      <c r="E580" s="29" t="s">
        <v>126</v>
      </c>
      <c r="F580" s="30" t="s">
        <v>195</v>
      </c>
      <c r="G580" s="25"/>
      <c r="H580" s="57">
        <f t="shared" si="35"/>
        <v>0</v>
      </c>
      <c r="I580" s="57">
        <f t="shared" si="35"/>
        <v>0</v>
      </c>
    </row>
    <row r="581" spans="1:9" ht="15" customHeight="1" hidden="1">
      <c r="A581" s="24"/>
      <c r="B581" s="266" t="s">
        <v>146</v>
      </c>
      <c r="C581" s="25"/>
      <c r="D581" s="29" t="s">
        <v>6</v>
      </c>
      <c r="E581" s="29" t="s">
        <v>126</v>
      </c>
      <c r="F581" s="30" t="s">
        <v>196</v>
      </c>
      <c r="G581" s="25"/>
      <c r="H581" s="57">
        <f t="shared" si="35"/>
        <v>0</v>
      </c>
      <c r="I581" s="57">
        <f t="shared" si="35"/>
        <v>0</v>
      </c>
    </row>
    <row r="582" spans="1:9" ht="30" customHeight="1" hidden="1">
      <c r="A582" s="238"/>
      <c r="B582" s="286" t="s">
        <v>462</v>
      </c>
      <c r="C582" s="240"/>
      <c r="D582" s="240" t="s">
        <v>6</v>
      </c>
      <c r="E582" s="240" t="s">
        <v>126</v>
      </c>
      <c r="F582" s="240" t="s">
        <v>463</v>
      </c>
      <c r="G582" s="240"/>
      <c r="H582" s="246">
        <f t="shared" si="35"/>
        <v>0</v>
      </c>
      <c r="I582" s="246">
        <f t="shared" si="35"/>
        <v>0</v>
      </c>
    </row>
    <row r="583" spans="1:9" ht="60" customHeight="1" hidden="1">
      <c r="A583" s="27"/>
      <c r="B583" s="266" t="s">
        <v>71</v>
      </c>
      <c r="C583" s="29"/>
      <c r="D583" s="29" t="s">
        <v>6</v>
      </c>
      <c r="E583" s="29" t="s">
        <v>126</v>
      </c>
      <c r="F583" s="29" t="s">
        <v>463</v>
      </c>
      <c r="G583" s="29" t="s">
        <v>72</v>
      </c>
      <c r="H583" s="58">
        <f t="shared" si="35"/>
        <v>0</v>
      </c>
      <c r="I583" s="58">
        <f t="shared" si="35"/>
        <v>0</v>
      </c>
    </row>
    <row r="584" spans="1:9" ht="30" customHeight="1" hidden="1">
      <c r="A584" s="27"/>
      <c r="B584" s="266" t="s">
        <v>150</v>
      </c>
      <c r="C584" s="29"/>
      <c r="D584" s="29" t="s">
        <v>6</v>
      </c>
      <c r="E584" s="29" t="s">
        <v>126</v>
      </c>
      <c r="F584" s="29" t="s">
        <v>463</v>
      </c>
      <c r="G584" s="29" t="s">
        <v>151</v>
      </c>
      <c r="H584" s="58">
        <v>0</v>
      </c>
      <c r="I584" s="58">
        <v>0</v>
      </c>
    </row>
    <row r="585" spans="1:10" s="8" customFormat="1" ht="15" customHeight="1">
      <c r="A585" s="401" t="s">
        <v>231</v>
      </c>
      <c r="B585" s="402"/>
      <c r="C585" s="402"/>
      <c r="D585" s="402"/>
      <c r="E585" s="402"/>
      <c r="F585" s="402"/>
      <c r="G585" s="403"/>
      <c r="H585" s="74">
        <f>H16+H544+H553</f>
        <v>198067.52578999999</v>
      </c>
      <c r="I585" s="74">
        <f>I16+I544+I553</f>
        <v>180361.02596000003</v>
      </c>
      <c r="J585" s="75"/>
    </row>
  </sheetData>
  <sheetProtection/>
  <mergeCells count="19">
    <mergeCell ref="A1:I1"/>
    <mergeCell ref="A2:I2"/>
    <mergeCell ref="A3:I3"/>
    <mergeCell ref="A4:I4"/>
    <mergeCell ref="A5:I5"/>
    <mergeCell ref="A585:G585"/>
    <mergeCell ref="A10:I10"/>
    <mergeCell ref="A13:A14"/>
    <mergeCell ref="B13:B14"/>
    <mergeCell ref="C13:C14"/>
    <mergeCell ref="D13:D14"/>
    <mergeCell ref="E13:E14"/>
    <mergeCell ref="G13:G14"/>
    <mergeCell ref="F13:F14"/>
    <mergeCell ref="A11:I11"/>
    <mergeCell ref="A9:I9"/>
    <mergeCell ref="H13:H14"/>
    <mergeCell ref="I13:I14"/>
    <mergeCell ref="A12:I12"/>
  </mergeCells>
  <printOptions/>
  <pageMargins left="0.7874015748031497" right="0.2362204724409449" top="0.7874015748031497" bottom="0.3937007874015748" header="0" footer="0"/>
  <pageSetup horizontalDpi="600" verticalDpi="600" orientation="portrait" paperSize="9" scale="72" r:id="rId1"/>
  <rowBreaks count="6" manualBreakCount="6">
    <brk id="36" max="8" man="1"/>
    <brk id="76" max="8" man="1"/>
    <brk id="128" max="8" man="1"/>
    <brk id="180" max="8" man="1"/>
    <brk id="231" max="8" man="1"/>
    <brk id="31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U19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29.7109375" style="337" customWidth="1"/>
    <col min="2" max="2" width="47.7109375" style="337" customWidth="1"/>
    <col min="3" max="4" width="14.7109375" style="337" customWidth="1"/>
    <col min="5" max="16384" width="9.140625" style="337" customWidth="1"/>
  </cols>
  <sheetData>
    <row r="1" spans="1:4" ht="15" customHeight="1">
      <c r="A1" s="409" t="s">
        <v>445</v>
      </c>
      <c r="B1" s="409"/>
      <c r="C1" s="409"/>
      <c r="D1" s="409"/>
    </row>
    <row r="2" spans="1:4" ht="15" customHeight="1">
      <c r="A2" s="409" t="s">
        <v>31</v>
      </c>
      <c r="B2" s="409"/>
      <c r="C2" s="409"/>
      <c r="D2" s="409"/>
    </row>
    <row r="3" spans="1:4" ht="15" customHeight="1">
      <c r="A3" s="409" t="s">
        <v>32</v>
      </c>
      <c r="B3" s="409"/>
      <c r="C3" s="409"/>
      <c r="D3" s="409"/>
    </row>
    <row r="4" spans="1:4" ht="15" customHeight="1">
      <c r="A4" s="409" t="s">
        <v>33</v>
      </c>
      <c r="B4" s="409"/>
      <c r="C4" s="409"/>
      <c r="D4" s="409"/>
    </row>
    <row r="5" spans="1:4" ht="15" customHeight="1">
      <c r="A5" s="409" t="s">
        <v>646</v>
      </c>
      <c r="B5" s="409"/>
      <c r="C5" s="409"/>
      <c r="D5" s="409"/>
    </row>
    <row r="6" spans="1:4" ht="15" customHeight="1">
      <c r="A6" s="405"/>
      <c r="B6" s="405"/>
      <c r="C6" s="405"/>
      <c r="D6" s="405"/>
    </row>
    <row r="7" spans="1:4" ht="15" customHeight="1">
      <c r="A7" s="358"/>
      <c r="B7" s="358"/>
      <c r="C7" s="358"/>
      <c r="D7" s="358"/>
    </row>
    <row r="8" spans="1:255" s="338" customFormat="1" ht="15" customHeight="1">
      <c r="A8" s="359"/>
      <c r="B8" s="359"/>
      <c r="C8" s="359"/>
      <c r="D8" s="359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7"/>
      <c r="BU8" s="337"/>
      <c r="BV8" s="337"/>
      <c r="BW8" s="337"/>
      <c r="BX8" s="337"/>
      <c r="BY8" s="337"/>
      <c r="BZ8" s="337"/>
      <c r="CA8" s="337"/>
      <c r="CB8" s="337"/>
      <c r="CC8" s="337"/>
      <c r="CD8" s="337"/>
      <c r="CE8" s="337"/>
      <c r="CF8" s="337"/>
      <c r="CG8" s="337"/>
      <c r="CH8" s="337"/>
      <c r="CI8" s="337"/>
      <c r="CJ8" s="337"/>
      <c r="CK8" s="337"/>
      <c r="CL8" s="337"/>
      <c r="CM8" s="337"/>
      <c r="CN8" s="337"/>
      <c r="CO8" s="337"/>
      <c r="CP8" s="337"/>
      <c r="CQ8" s="337"/>
      <c r="CR8" s="337"/>
      <c r="CS8" s="337"/>
      <c r="CT8" s="337"/>
      <c r="CU8" s="337"/>
      <c r="CV8" s="337"/>
      <c r="CW8" s="337"/>
      <c r="CX8" s="337"/>
      <c r="CY8" s="337"/>
      <c r="CZ8" s="337"/>
      <c r="DA8" s="337"/>
      <c r="DB8" s="337"/>
      <c r="DC8" s="337"/>
      <c r="DD8" s="337"/>
      <c r="DE8" s="337"/>
      <c r="DF8" s="337"/>
      <c r="DG8" s="337"/>
      <c r="DH8" s="337"/>
      <c r="DI8" s="337"/>
      <c r="DJ8" s="337"/>
      <c r="DK8" s="337"/>
      <c r="DL8" s="337"/>
      <c r="DM8" s="337"/>
      <c r="DN8" s="337"/>
      <c r="DO8" s="337"/>
      <c r="DP8" s="337"/>
      <c r="DQ8" s="337"/>
      <c r="DR8" s="337"/>
      <c r="DS8" s="337"/>
      <c r="DT8" s="337"/>
      <c r="DU8" s="337"/>
      <c r="DV8" s="337"/>
      <c r="DW8" s="337"/>
      <c r="DX8" s="337"/>
      <c r="DY8" s="337"/>
      <c r="DZ8" s="337"/>
      <c r="EA8" s="337"/>
      <c r="EB8" s="337"/>
      <c r="EC8" s="337"/>
      <c r="ED8" s="337"/>
      <c r="EE8" s="337"/>
      <c r="EF8" s="337"/>
      <c r="EG8" s="337"/>
      <c r="EH8" s="337"/>
      <c r="EI8" s="337"/>
      <c r="EJ8" s="337"/>
      <c r="EK8" s="337"/>
      <c r="EL8" s="337"/>
      <c r="EM8" s="337"/>
      <c r="EN8" s="337"/>
      <c r="EO8" s="337"/>
      <c r="EP8" s="337"/>
      <c r="EQ8" s="337"/>
      <c r="ER8" s="337"/>
      <c r="ES8" s="337"/>
      <c r="ET8" s="337"/>
      <c r="EU8" s="337"/>
      <c r="EV8" s="337"/>
      <c r="EW8" s="337"/>
      <c r="EX8" s="337"/>
      <c r="EY8" s="337"/>
      <c r="EZ8" s="337"/>
      <c r="FA8" s="337"/>
      <c r="FB8" s="337"/>
      <c r="FC8" s="337"/>
      <c r="FD8" s="337"/>
      <c r="FE8" s="337"/>
      <c r="FF8" s="337"/>
      <c r="FG8" s="337"/>
      <c r="FH8" s="337"/>
      <c r="FI8" s="337"/>
      <c r="FJ8" s="337"/>
      <c r="FK8" s="337"/>
      <c r="FL8" s="337"/>
      <c r="FM8" s="337"/>
      <c r="FN8" s="337"/>
      <c r="FO8" s="337"/>
      <c r="FP8" s="337"/>
      <c r="FQ8" s="337"/>
      <c r="FR8" s="337"/>
      <c r="FS8" s="337"/>
      <c r="FT8" s="337"/>
      <c r="FU8" s="337"/>
      <c r="FV8" s="337"/>
      <c r="FW8" s="337"/>
      <c r="FX8" s="337"/>
      <c r="FY8" s="337"/>
      <c r="FZ8" s="337"/>
      <c r="GA8" s="337"/>
      <c r="GB8" s="337"/>
      <c r="GC8" s="337"/>
      <c r="GD8" s="337"/>
      <c r="GE8" s="337"/>
      <c r="GF8" s="337"/>
      <c r="GG8" s="337"/>
      <c r="GH8" s="337"/>
      <c r="GI8" s="337"/>
      <c r="GJ8" s="337"/>
      <c r="GK8" s="337"/>
      <c r="GL8" s="337"/>
      <c r="GM8" s="337"/>
      <c r="GN8" s="337"/>
      <c r="GO8" s="337"/>
      <c r="GP8" s="337"/>
      <c r="GQ8" s="337"/>
      <c r="GR8" s="337"/>
      <c r="GS8" s="337"/>
      <c r="GT8" s="337"/>
      <c r="GU8" s="337"/>
      <c r="GV8" s="337"/>
      <c r="GW8" s="337"/>
      <c r="GX8" s="337"/>
      <c r="GY8" s="337"/>
      <c r="GZ8" s="337"/>
      <c r="HA8" s="337"/>
      <c r="HB8" s="337"/>
      <c r="HC8" s="337"/>
      <c r="HD8" s="337"/>
      <c r="HE8" s="337"/>
      <c r="HF8" s="337"/>
      <c r="HG8" s="337"/>
      <c r="HH8" s="337"/>
      <c r="HI8" s="337"/>
      <c r="HJ8" s="337"/>
      <c r="HK8" s="337"/>
      <c r="HL8" s="337"/>
      <c r="HM8" s="337"/>
      <c r="HN8" s="337"/>
      <c r="HO8" s="337"/>
      <c r="HP8" s="337"/>
      <c r="HQ8" s="337"/>
      <c r="HR8" s="337"/>
      <c r="HS8" s="337"/>
      <c r="HT8" s="337"/>
      <c r="HU8" s="337"/>
      <c r="HV8" s="337"/>
      <c r="HW8" s="337"/>
      <c r="HX8" s="337"/>
      <c r="HY8" s="337"/>
      <c r="HZ8" s="337"/>
      <c r="IA8" s="337"/>
      <c r="IB8" s="337"/>
      <c r="IC8" s="337"/>
      <c r="ID8" s="337"/>
      <c r="IE8" s="337"/>
      <c r="IF8" s="337"/>
      <c r="IG8" s="337"/>
      <c r="IH8" s="337"/>
      <c r="II8" s="337"/>
      <c r="IJ8" s="337"/>
      <c r="IK8" s="337"/>
      <c r="IL8" s="337"/>
      <c r="IM8" s="337"/>
      <c r="IN8" s="337"/>
      <c r="IO8" s="337"/>
      <c r="IP8" s="337"/>
      <c r="IQ8" s="337"/>
      <c r="IR8" s="337"/>
      <c r="IS8" s="337"/>
      <c r="IT8" s="337"/>
      <c r="IU8" s="337"/>
    </row>
    <row r="9" spans="1:4" ht="15" customHeight="1">
      <c r="A9" s="413" t="s">
        <v>630</v>
      </c>
      <c r="B9" s="414"/>
      <c r="C9" s="414"/>
      <c r="D9" s="414"/>
    </row>
    <row r="10" spans="1:4" ht="15" customHeight="1">
      <c r="A10" s="413" t="s">
        <v>636</v>
      </c>
      <c r="B10" s="414"/>
      <c r="C10" s="414"/>
      <c r="D10" s="414"/>
    </row>
    <row r="11" spans="1:4" ht="15" customHeight="1">
      <c r="A11" s="413" t="s">
        <v>33</v>
      </c>
      <c r="B11" s="415"/>
      <c r="C11" s="415"/>
      <c r="D11" s="415"/>
    </row>
    <row r="12" spans="1:4" ht="15" customHeight="1">
      <c r="A12" s="414" t="s">
        <v>638</v>
      </c>
      <c r="B12" s="414"/>
      <c r="C12" s="414"/>
      <c r="D12" s="414"/>
    </row>
    <row r="13" spans="1:4" ht="15" customHeight="1">
      <c r="A13" s="410" t="s">
        <v>639</v>
      </c>
      <c r="B13" s="399"/>
      <c r="C13" s="399"/>
      <c r="D13" s="399"/>
    </row>
    <row r="14" spans="1:4" ht="15" customHeight="1">
      <c r="A14" s="406" t="s">
        <v>233</v>
      </c>
      <c r="B14" s="408" t="s">
        <v>234</v>
      </c>
      <c r="C14" s="373" t="s">
        <v>628</v>
      </c>
      <c r="D14" s="373" t="s">
        <v>629</v>
      </c>
    </row>
    <row r="15" spans="1:4" ht="15" customHeight="1">
      <c r="A15" s="407"/>
      <c r="B15" s="408"/>
      <c r="C15" s="379"/>
      <c r="D15" s="379"/>
    </row>
    <row r="16" spans="1:4" ht="15" customHeight="1">
      <c r="A16" s="340">
        <v>1</v>
      </c>
      <c r="B16" s="339">
        <v>2</v>
      </c>
      <c r="C16" s="339">
        <v>3</v>
      </c>
      <c r="D16" s="339">
        <v>4</v>
      </c>
    </row>
    <row r="17" spans="1:4" ht="30" customHeight="1">
      <c r="A17" s="341" t="s">
        <v>449</v>
      </c>
      <c r="B17" s="342" t="s">
        <v>450</v>
      </c>
      <c r="C17" s="343">
        <f>C18</f>
        <v>10629.456199999957</v>
      </c>
      <c r="D17" s="343">
        <f>D18</f>
        <v>-2415.024439999979</v>
      </c>
    </row>
    <row r="18" spans="1:4" ht="30" customHeight="1">
      <c r="A18" s="341" t="s">
        <v>451</v>
      </c>
      <c r="B18" s="344" t="s">
        <v>452</v>
      </c>
      <c r="C18" s="343">
        <f>'Ведомственная 2022'!H585-'Доходы 2022'!C81</f>
        <v>10629.456199999957</v>
      </c>
      <c r="D18" s="343">
        <f>'Ведомственная 2022'!I585-'Доходы 2022'!D81</f>
        <v>-2415.024439999979</v>
      </c>
    </row>
    <row r="19" spans="1:4" ht="15" customHeight="1">
      <c r="A19" s="411" t="s">
        <v>453</v>
      </c>
      <c r="B19" s="412"/>
      <c r="C19" s="345">
        <f>C18</f>
        <v>10629.456199999957</v>
      </c>
      <c r="D19" s="345">
        <f>D18</f>
        <v>-2415.024439999979</v>
      </c>
    </row>
  </sheetData>
  <sheetProtection/>
  <mergeCells count="16">
    <mergeCell ref="A1:D1"/>
    <mergeCell ref="A19:B19"/>
    <mergeCell ref="A9:D9"/>
    <mergeCell ref="A10:D10"/>
    <mergeCell ref="A11:D11"/>
    <mergeCell ref="A12:D12"/>
    <mergeCell ref="A4:D4"/>
    <mergeCell ref="A5:D5"/>
    <mergeCell ref="A6:D6"/>
    <mergeCell ref="C14:C15"/>
    <mergeCell ref="A14:A15"/>
    <mergeCell ref="B14:B15"/>
    <mergeCell ref="A2:D2"/>
    <mergeCell ref="A3:D3"/>
    <mergeCell ref="D14:D15"/>
    <mergeCell ref="A13:D13"/>
  </mergeCells>
  <printOptions/>
  <pageMargins left="0.7086614173228347" right="0.7086614173228347" top="0.7480314960629921" bottom="0.7480314960629921" header="0.31496062992125984" footer="0.31496062992125984"/>
  <pageSetup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2023-08-02T11:58:59Z</cp:lastPrinted>
  <dcterms:created xsi:type="dcterms:W3CDTF">1996-10-08T23:32:33Z</dcterms:created>
  <dcterms:modified xsi:type="dcterms:W3CDTF">2023-08-02T12:00:14Z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