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4"/>
  </bookViews>
  <sheets>
    <sheet name="Источники 2020-2022-1" sheetId="1" r:id="rId1"/>
    <sheet name="Доходы 2020-2022-2" sheetId="2" r:id="rId2"/>
    <sheet name="Прогр. 2020-2022-6" sheetId="3" r:id="rId3"/>
    <sheet name="Ведомств. 2020-2022-7" sheetId="4" r:id="rId4"/>
    <sheet name="АИС 2020-2022-8" sheetId="5" r:id="rId5"/>
  </sheets>
  <definedNames>
    <definedName name="_xlnm.Print_Area" localSheetId="2">'Прогр. 2020-2022-6'!$A$17:$H$482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236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2021-1939,0; 2022-3848,0.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313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2021-1939,0; 2022-3848,0.</t>
        </r>
      </text>
    </comment>
  </commentList>
</comments>
</file>

<file path=xl/sharedStrings.xml><?xml version="1.0" encoding="utf-8"?>
<sst xmlns="http://schemas.openxmlformats.org/spreadsheetml/2006/main" count="3587" uniqueCount="585">
  <si>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</si>
  <si>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</si>
  <si>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</si>
  <si>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</si>
  <si>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</si>
  <si>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</si>
  <si>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</si>
  <si>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</si>
  <si>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</si>
  <si>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</si>
  <si>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</si>
  <si>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</si>
  <si>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</si>
  <si>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</si>
  <si>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</si>
  <si>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</si>
  <si>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</si>
  <si>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</si>
  <si>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</si>
  <si>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</si>
  <si>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</si>
  <si>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</si>
  <si>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</si>
  <si>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</si>
  <si>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</si>
  <si>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</si>
  <si>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</si>
  <si>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</si>
  <si>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</si>
  <si>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</si>
  <si>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</si>
  <si>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</si>
  <si>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</si>
  <si>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</si>
  <si>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</si>
  <si>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</si>
  <si>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</si>
  <si>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</si>
  <si>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</si>
  <si>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</si>
  <si>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</si>
  <si>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</si>
  <si>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</si>
  <si>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</si>
  <si>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</si>
  <si>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</si>
  <si>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</si>
  <si>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</si>
  <si>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</si>
  <si>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</si>
  <si>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</si>
  <si>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</si>
  <si>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</si>
  <si>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</si>
  <si>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</si>
  <si>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</si>
  <si>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</si>
  <si>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</si>
  <si>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</si>
  <si>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</si>
  <si>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</si>
  <si>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</si>
  <si>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</si>
  <si>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</si>
  <si>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</si>
  <si>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</si>
  <si>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</si>
  <si>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</si>
  <si>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</si>
  <si>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</si>
  <si>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</si>
  <si>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</si>
  <si>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</si>
  <si>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</si>
  <si>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</si>
  <si>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</si>
  <si>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</si>
  <si>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</si>
  <si>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</si>
  <si>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</si>
  <si>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</si>
  <si>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</si>
  <si>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</si>
  <si>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</si>
  <si>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</si>
  <si>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</si>
  <si>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</si>
  <si>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</si>
  <si>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</si>
  <si>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</si>
  <si>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</si>
  <si>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</si>
  <si>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</si>
  <si>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</si>
  <si>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</si>
  <si>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</si>
  <si>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</si>
  <si>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</si>
  <si>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</si>
  <si>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</si>
  <si>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</si>
  <si>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</si>
  <si>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</si>
  <si>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</si>
  <si>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</si>
  <si>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</si>
  <si>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</si>
  <si>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</si>
  <si>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</si>
  <si>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</si>
  <si>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</si>
  <si>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</si>
  <si>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</si>
  <si>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</si>
  <si>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</si>
  <si>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</si>
  <si>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</si>
  <si>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</si>
  <si>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</si>
  <si>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</si>
  <si>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</si>
  <si>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</si>
  <si>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</si>
  <si>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</si>
  <si>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</si>
  <si>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</si>
  <si>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</si>
  <si>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</si>
  <si>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</si>
  <si>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</si>
  <si>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</si>
  <si>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</si>
  <si>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</si>
  <si>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</si>
  <si>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</si>
  <si>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</si>
  <si>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</si>
  <si>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</si>
  <si>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</si>
  <si>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</si>
  <si>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</si>
  <si>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</si>
  <si>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</si>
  <si>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</si>
  <si>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</si>
  <si>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</si>
  <si>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</si>
  <si>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</si>
  <si>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</si>
  <si>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</si>
  <si>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</si>
  <si>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</si>
  <si>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</si>
  <si>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</si>
  <si>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</si>
  <si>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</si>
  <si>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</si>
  <si>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</si>
  <si>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</si>
  <si>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</si>
  <si>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</si>
  <si>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</si>
  <si>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</si>
  <si>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</si>
  <si>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</si>
  <si>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</si>
  <si>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</si>
  <si>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</si>
  <si>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</si>
  <si>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</si>
  <si>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</si>
  <si>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</si>
  <si>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</si>
  <si>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</si>
  <si>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</si>
  <si>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</si>
  <si>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</si>
  <si>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</si>
  <si>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</si>
  <si>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</si>
  <si>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</si>
  <si>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</si>
  <si>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</si>
  <si>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</si>
  <si>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</si>
  <si>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</si>
  <si>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</si>
  <si>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</si>
  <si>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</si>
  <si>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</si>
  <si>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</si>
  <si>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</si>
  <si>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</si>
  <si>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</si>
  <si>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</si>
  <si>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</si>
  <si>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</si>
  <si>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</si>
  <si>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</si>
  <si>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</si>
  <si>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</si>
  <si>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</si>
  <si>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</si>
  <si>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</si>
  <si>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</si>
  <si>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</si>
  <si>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</si>
  <si>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</si>
  <si>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</si>
  <si>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</si>
  <si>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</si>
  <si>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</si>
  <si>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</si>
  <si>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</si>
  <si>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</si>
  <si>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</si>
  <si>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</si>
  <si>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</si>
  <si>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</si>
  <si>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</si>
  <si>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</si>
  <si>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</si>
  <si>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</si>
  <si>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</si>
  <si>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</si>
  <si>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</si>
  <si>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</si>
  <si>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</si>
  <si>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</si>
  <si>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</si>
  <si>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</si>
  <si>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</si>
  <si>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</si>
  <si>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</si>
  <si>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</si>
  <si>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</si>
  <si>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</si>
  <si>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</si>
  <si>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</si>
  <si>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</si>
  <si>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</si>
  <si>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</si>
  <si>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</si>
  <si>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</si>
  <si>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</si>
  <si>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</si>
  <si>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</si>
  <si>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</si>
  <si>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</si>
  <si>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</si>
  <si>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</si>
  <si>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</si>
  <si>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</si>
  <si>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</si>
  <si>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</si>
  <si>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</si>
  <si>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</si>
  <si>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</si>
  <si>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</si>
  <si>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</si>
  <si>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</si>
  <si>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</si>
  <si>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</si>
  <si>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</si>
  <si>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</si>
  <si>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</si>
  <si>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</si>
  <si>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</si>
  <si>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</si>
  <si>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</si>
  <si>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</si>
  <si>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</si>
  <si>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</si>
  <si>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</si>
  <si>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</si>
  <si>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</si>
  <si>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</si>
  <si>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</si>
  <si>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</si>
  <si>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</si>
  <si>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</si>
  <si>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</si>
  <si>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</si>
  <si>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</si>
  <si>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</si>
  <si>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</si>
  <si>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</si>
  <si>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</si>
  <si>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</si>
  <si>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</si>
  <si>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</si>
  <si>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</si>
  <si>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</si>
  <si>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</si>
  <si>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</si>
  <si>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</si>
  <si>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</si>
  <si>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</si>
  <si>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</si>
  <si>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</si>
  <si>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</si>
  <si>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</si>
  <si>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</si>
  <si>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</si>
  <si>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</si>
  <si>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</si>
  <si>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</si>
  <si>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</si>
  <si>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</si>
  <si>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</si>
  <si>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</si>
  <si>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</si>
  <si>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</si>
  <si>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</si>
  <si>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</si>
  <si>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</si>
  <si>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</si>
  <si>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</si>
  <si>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</si>
  <si>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</si>
  <si>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</si>
  <si>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</si>
  <si>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</si>
  <si>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</si>
  <si>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</si>
  <si>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</si>
  <si>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</si>
  <si>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</si>
  <si>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</si>
  <si>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</si>
  <si>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</si>
  <si>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</si>
  <si>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</si>
  <si>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</si>
  <si>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</si>
  <si>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</si>
  <si>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</si>
  <si>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</si>
  <si>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</si>
  <si>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</si>
  <si>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</si>
  <si>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</si>
  <si>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</si>
  <si>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</si>
  <si>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</si>
  <si>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</si>
  <si>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</si>
  <si>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</si>
  <si>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</si>
  <si>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</si>
  <si>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</si>
  <si>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</si>
  <si>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</si>
  <si>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</si>
  <si>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</si>
  <si>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</si>
  <si>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</si>
  <si>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</si>
  <si>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</si>
  <si>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</si>
  <si>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</si>
  <si>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</si>
  <si>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</si>
  <si>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</si>
  <si>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</si>
  <si>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</si>
  <si>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</si>
  <si>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</si>
  <si>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</si>
  <si>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</si>
  <si>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</si>
  <si>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</si>
  <si>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</si>
  <si>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</si>
  <si>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</si>
  <si>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</si>
  <si>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</si>
  <si>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Итого по программе:</t>
  </si>
  <si>
    <t>Всего по АИП: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</si>
  <si>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</si>
  <si>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</si>
  <si>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</si>
  <si>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</si>
  <si>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</si>
  <si>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</si>
  <si>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</si>
  <si>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</si>
  <si>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</si>
  <si>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</si>
  <si>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</si>
  <si>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</si>
  <si>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</si>
  <si>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</si>
  <si>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</si>
  <si>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</si>
  <si>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</si>
  <si>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</si>
  <si>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</si>
  <si>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</si>
  <si>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</si>
  <si>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</si>
  <si>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2020 год</t>
  </si>
  <si>
    <t>Приложение № 6</t>
  </si>
  <si>
    <t>Приложение № 7</t>
  </si>
  <si>
    <t>Приложение № 8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</si>
  <si>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</si>
  <si>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</si>
  <si>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</si>
  <si>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</si>
  <si>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</si>
  <si>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</si>
  <si>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</si>
  <si>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</si>
  <si>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</si>
  <si>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</si>
  <si>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</si>
  <si>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</si>
  <si>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</si>
  <si>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</si>
  <si>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</si>
  <si>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внутреннего финансирования дефицита бюджета</t>
  </si>
  <si>
    <t>Всего источников внутреннего финансирования</t>
  </si>
  <si>
    <t>2021 год</t>
  </si>
  <si>
    <t>ИСТОЧНИКИ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</si>
  <si>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</si>
  <si>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</si>
  <si>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</si>
  <si>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</si>
  <si>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</si>
  <si>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</si>
  <si>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</si>
  <si>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</si>
  <si>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</si>
  <si>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</si>
  <si>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</si>
  <si>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</si>
  <si>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</si>
  <si>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</si>
  <si>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</si>
  <si>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</si>
  <si>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</si>
  <si>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</si>
  <si>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</si>
  <si>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</si>
  <si>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</si>
  <si>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</si>
  <si>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</si>
  <si>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</si>
  <si>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</si>
  <si>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</si>
  <si>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</si>
  <si>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</si>
  <si>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</si>
  <si>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</si>
  <si>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</si>
  <si>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</si>
  <si>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</si>
  <si>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</si>
  <si>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</si>
  <si>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</si>
  <si>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</si>
  <si>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</si>
  <si>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</si>
  <si>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</si>
  <si>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</si>
  <si>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</si>
  <si>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</si>
  <si>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</si>
  <si>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</si>
  <si>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</si>
  <si>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</si>
  <si>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</si>
  <si>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</si>
  <si>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</si>
  <si>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Приобретение жилого фонда для граждан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</si>
  <si>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</si>
  <si>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</si>
  <si>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</si>
  <si>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</si>
  <si>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</si>
  <si>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</si>
  <si>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</si>
  <si>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</si>
  <si>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</si>
  <si>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</si>
  <si>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</si>
  <si>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</si>
  <si>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</si>
  <si>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</si>
  <si>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</si>
  <si>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</si>
  <si>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</si>
  <si>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</si>
  <si>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</si>
  <si>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</si>
  <si>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</si>
  <si>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</si>
  <si>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</si>
  <si>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</si>
  <si>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</si>
  <si>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</si>
  <si>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</si>
  <si>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</si>
  <si>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</si>
  <si>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</si>
  <si>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</si>
  <si>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</si>
  <si>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</si>
  <si>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</si>
  <si>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</si>
  <si>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</si>
  <si>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</si>
  <si>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</si>
  <si>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</si>
  <si>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</si>
  <si>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</si>
  <si>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</si>
  <si>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</si>
  <si>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</si>
  <si>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</si>
  <si>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</si>
  <si>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</si>
  <si>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</si>
  <si>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</si>
  <si>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</si>
  <si>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</si>
  <si>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</si>
  <si>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</si>
  <si>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</si>
  <si>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</si>
  <si>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</si>
  <si>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</si>
  <si>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</si>
  <si>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</si>
  <si>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</si>
  <si>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</si>
  <si>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</si>
  <si>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</si>
  <si>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на 2020 год и на плановый период 2021 и 2022 годов</t>
  </si>
  <si>
    <t>по кодам видов доходов на 2020 год и на плановый период 2021 и 2022 годов</t>
  </si>
  <si>
    <t>2022 год</t>
  </si>
  <si>
    <t>План на 2020 год, тыс. руб.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</si>
  <si>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</si>
  <si>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</si>
  <si>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</si>
  <si>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</si>
  <si>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</si>
  <si>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</si>
  <si>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</si>
  <si>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</si>
  <si>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-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</si>
  <si>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</si>
  <si>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</si>
  <si>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</si>
  <si>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</si>
  <si>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</si>
  <si>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</si>
  <si>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</si>
  <si>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</si>
  <si>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</si>
  <si>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</si>
  <si>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</si>
  <si>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</si>
  <si>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</si>
  <si>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от 18.12.2019 № 19</t>
  </si>
  <si>
    <t>Приложение № 3</t>
  </si>
  <si>
    <t>Приложение № 4</t>
  </si>
  <si>
    <t>Приложение № 5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</si>
  <si>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</si>
  <si>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</si>
  <si>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</si>
  <si>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01 05 00 00 00 0000 000</t>
  </si>
  <si>
    <t>Изменение остатков средств на счетах по учету средств бюджетов</t>
  </si>
  <si>
    <t>01 00 00 00 00 0000 000</t>
  </si>
  <si>
    <t>Источники внутреннего финансирования дефицитов бюджетов</t>
  </si>
  <si>
    <t>План на 2021 год, тыс. руб.</t>
  </si>
  <si>
    <t>План на 2022 год, тыс. руб.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</si>
  <si>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2020 год и на плановый период 2021 и 2022 годов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</si>
  <si>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</si>
  <si>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</si>
  <si>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</si>
  <si>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</si>
  <si>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</si>
  <si>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</si>
  <si>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от 24.03.2020 № 40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</si>
</sst>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7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7" applyNumberFormat="1" applyFont="1" applyAlignment="1">
      <alignment horizontal="right"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7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3" fontId="2" fillId="0" borderId="0" xfId="67" applyNumberFormat="1" applyFont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7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183" fontId="2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Fill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4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199" fontId="8" fillId="0" borderId="10" xfId="0" applyNumberFormat="1" applyFont="1" applyFill="1" applyBorder="1" applyAlignment="1">
      <alignment horizontal="center" vertical="center" wrapText="1"/>
    </xf>
    <xf numFmtId="199" fontId="13" fillId="0" borderId="10" xfId="0" applyNumberFormat="1" applyFont="1" applyBorder="1" applyAlignment="1">
      <alignment/>
    </xf>
    <xf numFmtId="199" fontId="2" fillId="27" borderId="10" xfId="0" applyNumberFormat="1" applyFont="1" applyFill="1" applyBorder="1" applyAlignment="1">
      <alignment horizontal="center" vertical="center"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4" applyNumberFormat="1" applyFont="1" applyFill="1" applyBorder="1" applyAlignment="1">
      <alignment horizontal="center" vertical="center"/>
    </xf>
    <xf numFmtId="183" fontId="2" fillId="0" borderId="10" xfId="67" applyNumberFormat="1" applyFont="1" applyFill="1" applyBorder="1" applyAlignment="1">
      <alignment wrapText="1"/>
    </xf>
    <xf numFmtId="49" fontId="2" fillId="44" borderId="10" xfId="55" applyNumberFormat="1" applyFont="1" applyFill="1" applyBorder="1" applyAlignment="1">
      <alignment horizontal="center" wrapText="1"/>
      <protection/>
    </xf>
    <xf numFmtId="183" fontId="8" fillId="0" borderId="10" xfId="67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2" fillId="0" borderId="0" xfId="54" applyFont="1" applyFill="1" applyAlignment="1">
      <alignment horizontal="right"/>
      <protection/>
    </xf>
    <xf numFmtId="0" fontId="13" fillId="0" borderId="14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right"/>
      <protection/>
    </xf>
    <xf numFmtId="0" fontId="18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0" xfId="55" applyFont="1" applyAlignment="1">
      <alignment horizontal="center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0" fontId="9" fillId="14" borderId="14" xfId="55" applyFont="1" applyFill="1" applyBorder="1" applyAlignment="1">
      <alignment wrapText="1"/>
      <protection/>
    </xf>
    <xf numFmtId="0" fontId="9" fillId="14" borderId="16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4" xfId="55" applyFont="1" applyFill="1" applyBorder="1" applyAlignment="1">
      <alignment horizontal="center" wrapText="1"/>
      <protection/>
    </xf>
    <xf numFmtId="0" fontId="16" fillId="26" borderId="16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180" fontId="2" fillId="0" borderId="0" xfId="67" applyFont="1" applyAlignment="1">
      <alignment horizontal="right"/>
    </xf>
    <xf numFmtId="0" fontId="16" fillId="25" borderId="14" xfId="55" applyFont="1" applyFill="1" applyBorder="1" applyAlignment="1">
      <alignment horizontal="center"/>
      <protection/>
    </xf>
    <xf numFmtId="0" fontId="16" fillId="25" borderId="16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9.7109375" style="164" customWidth="1"/>
    <col min="2" max="2" width="47.7109375" style="164" customWidth="1"/>
    <col min="3" max="5" width="14.7109375" style="164" customWidth="1"/>
    <col min="6" max="16384" width="9.140625" style="164" customWidth="1"/>
  </cols>
  <sheetData>
    <row r="1" spans="1:5" ht="15" customHeight="1">
      <c r="A1" s="375" t="s">
        <v>32</v>
      </c>
      <c r="B1" s="375"/>
      <c r="C1" s="375"/>
      <c r="D1" s="375"/>
      <c r="E1" s="375"/>
    </row>
    <row r="2" spans="1:5" ht="15" customHeight="1">
      <c r="A2" s="375" t="s">
        <v>33</v>
      </c>
      <c r="B2" s="375"/>
      <c r="C2" s="375"/>
      <c r="D2" s="375"/>
      <c r="E2" s="375"/>
    </row>
    <row r="3" spans="1:5" ht="15" customHeight="1">
      <c r="A3" s="375" t="s">
        <v>34</v>
      </c>
      <c r="B3" s="375"/>
      <c r="C3" s="375"/>
      <c r="D3" s="375"/>
      <c r="E3" s="375"/>
    </row>
    <row r="4" spans="1:5" ht="15" customHeight="1">
      <c r="A4" s="375" t="s">
        <v>35</v>
      </c>
      <c r="B4" s="375"/>
      <c r="C4" s="375"/>
      <c r="D4" s="375"/>
      <c r="E4" s="375"/>
    </row>
    <row r="5" spans="1:5" ht="15" customHeight="1">
      <c r="A5" s="375" t="s">
        <v>584</v>
      </c>
      <c r="B5" s="375"/>
      <c r="C5" s="375"/>
      <c r="D5" s="375"/>
      <c r="E5" s="375"/>
    </row>
    <row r="6" ht="15" customHeight="1"/>
    <row r="7" ht="15" customHeight="1"/>
    <row r="8" ht="15" customHeight="1"/>
    <row r="9" spans="1:5" ht="15" customHeight="1">
      <c r="A9" s="378" t="s">
        <v>32</v>
      </c>
      <c r="B9" s="378"/>
      <c r="C9" s="378"/>
      <c r="D9" s="378"/>
      <c r="E9" s="378"/>
    </row>
    <row r="10" spans="1:5" ht="15" customHeight="1">
      <c r="A10" s="375" t="s">
        <v>33</v>
      </c>
      <c r="B10" s="375"/>
      <c r="C10" s="375"/>
      <c r="D10" s="375"/>
      <c r="E10" s="375"/>
    </row>
    <row r="11" spans="1:5" ht="15" customHeight="1">
      <c r="A11" s="375" t="s">
        <v>34</v>
      </c>
      <c r="B11" s="375"/>
      <c r="C11" s="375"/>
      <c r="D11" s="375"/>
      <c r="E11" s="375"/>
    </row>
    <row r="12" spans="1:5" ht="15" customHeight="1">
      <c r="A12" s="375" t="s">
        <v>35</v>
      </c>
      <c r="B12" s="375"/>
      <c r="C12" s="375"/>
      <c r="D12" s="375"/>
      <c r="E12" s="375"/>
    </row>
    <row r="13" spans="1:5" ht="15" customHeight="1">
      <c r="A13" s="375" t="s">
        <v>564</v>
      </c>
      <c r="B13" s="375"/>
      <c r="C13" s="375"/>
      <c r="D13" s="375"/>
      <c r="E13" s="375"/>
    </row>
    <row r="14" spans="1:5" ht="15" customHeight="1">
      <c r="A14" s="379"/>
      <c r="B14" s="379"/>
      <c r="C14" s="379"/>
      <c r="D14" s="379"/>
      <c r="E14" s="379"/>
    </row>
    <row r="15" spans="1:5" ht="15" customHeight="1">
      <c r="A15" s="165"/>
      <c r="B15" s="165"/>
      <c r="C15" s="165"/>
      <c r="D15" s="165"/>
      <c r="E15" s="165"/>
    </row>
    <row r="16" spans="1:256" s="166" customFormat="1" ht="1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</row>
    <row r="17" spans="1:5" ht="15" customHeight="1">
      <c r="A17" s="380" t="s">
        <v>423</v>
      </c>
      <c r="B17" s="381"/>
      <c r="C17" s="381"/>
      <c r="D17" s="381"/>
      <c r="E17" s="381"/>
    </row>
    <row r="18" spans="1:5" ht="15" customHeight="1">
      <c r="A18" s="380" t="s">
        <v>420</v>
      </c>
      <c r="B18" s="381"/>
      <c r="C18" s="381"/>
      <c r="D18" s="381"/>
      <c r="E18" s="381"/>
    </row>
    <row r="19" spans="1:5" ht="15" customHeight="1">
      <c r="A19" s="380" t="s">
        <v>424</v>
      </c>
      <c r="B19" s="389"/>
      <c r="C19" s="389"/>
      <c r="D19" s="389"/>
      <c r="E19" s="389"/>
    </row>
    <row r="20" spans="1:5" ht="15" customHeight="1">
      <c r="A20" s="382" t="s">
        <v>538</v>
      </c>
      <c r="B20" s="382"/>
      <c r="C20" s="382"/>
      <c r="D20" s="382"/>
      <c r="E20" s="382"/>
    </row>
    <row r="21" spans="1:5" ht="15" customHeight="1">
      <c r="A21" s="167"/>
      <c r="B21" s="167"/>
      <c r="C21" s="167"/>
      <c r="D21" s="167"/>
      <c r="E21" s="167"/>
    </row>
    <row r="22" spans="1:5" ht="15" customHeight="1">
      <c r="A22" s="383" t="s">
        <v>299</v>
      </c>
      <c r="B22" s="385" t="s">
        <v>300</v>
      </c>
      <c r="C22" s="386" t="s">
        <v>36</v>
      </c>
      <c r="D22" s="387"/>
      <c r="E22" s="388"/>
    </row>
    <row r="23" spans="1:5" ht="15" customHeight="1">
      <c r="A23" s="384"/>
      <c r="B23" s="385"/>
      <c r="C23" s="168" t="s">
        <v>401</v>
      </c>
      <c r="D23" s="168" t="s">
        <v>422</v>
      </c>
      <c r="E23" s="170" t="s">
        <v>540</v>
      </c>
    </row>
    <row r="24" spans="1:5" ht="15" customHeight="1">
      <c r="A24" s="169">
        <v>1</v>
      </c>
      <c r="B24" s="168">
        <v>2</v>
      </c>
      <c r="C24" s="168">
        <v>3</v>
      </c>
      <c r="D24" s="168">
        <v>4</v>
      </c>
      <c r="E24" s="170">
        <v>5</v>
      </c>
    </row>
    <row r="25" spans="1:5" ht="30" customHeight="1">
      <c r="A25" s="170" t="s">
        <v>573</v>
      </c>
      <c r="B25" s="373" t="s">
        <v>574</v>
      </c>
      <c r="C25" s="290">
        <f>C26</f>
        <v>7457.091579999993</v>
      </c>
      <c r="D25" s="290">
        <f>D26</f>
        <v>-1322.9189999999799</v>
      </c>
      <c r="E25" s="290">
        <f>E26</f>
        <v>-4813.6449999999895</v>
      </c>
    </row>
    <row r="26" spans="1:5" ht="30" customHeight="1">
      <c r="A26" s="170" t="s">
        <v>571</v>
      </c>
      <c r="B26" s="200" t="s">
        <v>572</v>
      </c>
      <c r="C26" s="290">
        <f>'Ведомств. 2020-2022-7'!H508-'Доходы 2020-2022-2'!C80</f>
        <v>7457.091579999993</v>
      </c>
      <c r="D26" s="290">
        <f>'Ведомств. 2020-2022-7'!I508-'Доходы 2020-2022-2'!D80+1939</f>
        <v>-1322.9189999999799</v>
      </c>
      <c r="E26" s="290">
        <f>'Ведомств. 2020-2022-7'!J508-'Доходы 2020-2022-2'!E80+3848</f>
        <v>-4813.6449999999895</v>
      </c>
    </row>
    <row r="27" spans="1:5" ht="15" customHeight="1">
      <c r="A27" s="376" t="s">
        <v>421</v>
      </c>
      <c r="B27" s="377"/>
      <c r="C27" s="291">
        <f>C26</f>
        <v>7457.091579999993</v>
      </c>
      <c r="D27" s="291">
        <f>D26</f>
        <v>-1322.9189999999799</v>
      </c>
      <c r="E27" s="292">
        <f>E26</f>
        <v>-4813.6449999999895</v>
      </c>
    </row>
  </sheetData>
  <sheetProtection/>
  <mergeCells count="19">
    <mergeCell ref="A13:E13"/>
    <mergeCell ref="A14:E14"/>
    <mergeCell ref="A17:E17"/>
    <mergeCell ref="A18:E18"/>
    <mergeCell ref="A20:E20"/>
    <mergeCell ref="A22:A23"/>
    <mergeCell ref="B22:B23"/>
    <mergeCell ref="C22:E22"/>
    <mergeCell ref="A19:E19"/>
    <mergeCell ref="A1:E1"/>
    <mergeCell ref="A2:E2"/>
    <mergeCell ref="A3:E3"/>
    <mergeCell ref="A4:E4"/>
    <mergeCell ref="A5:E5"/>
    <mergeCell ref="A27:B27"/>
    <mergeCell ref="A9:E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01" t="s">
        <v>400</v>
      </c>
      <c r="B1" s="401"/>
      <c r="C1" s="401"/>
      <c r="D1" s="401"/>
      <c r="E1" s="401"/>
    </row>
    <row r="2" spans="1:5" ht="15" customHeight="1">
      <c r="A2" s="401" t="s">
        <v>33</v>
      </c>
      <c r="B2" s="401"/>
      <c r="C2" s="401"/>
      <c r="D2" s="401"/>
      <c r="E2" s="401"/>
    </row>
    <row r="3" spans="1:5" ht="15" customHeight="1">
      <c r="A3" s="401" t="s">
        <v>34</v>
      </c>
      <c r="B3" s="401"/>
      <c r="C3" s="401"/>
      <c r="D3" s="401"/>
      <c r="E3" s="401"/>
    </row>
    <row r="4" spans="1:5" ht="15" customHeight="1">
      <c r="A4" s="401" t="s">
        <v>35</v>
      </c>
      <c r="B4" s="401"/>
      <c r="C4" s="401"/>
      <c r="D4" s="401"/>
      <c r="E4" s="401"/>
    </row>
    <row r="5" spans="1:5" ht="15" customHeight="1">
      <c r="A5" s="401" t="s">
        <v>584</v>
      </c>
      <c r="B5" s="401"/>
      <c r="C5" s="401"/>
      <c r="D5" s="401"/>
      <c r="E5" s="401"/>
    </row>
    <row r="6" ht="15" customHeight="1"/>
    <row r="7" ht="15" customHeight="1"/>
    <row r="8" ht="15" customHeight="1"/>
    <row r="9" spans="1:5" ht="15" customHeight="1">
      <c r="A9" s="401" t="s">
        <v>400</v>
      </c>
      <c r="B9" s="401"/>
      <c r="C9" s="401"/>
      <c r="D9" s="401"/>
      <c r="E9" s="401"/>
    </row>
    <row r="10" spans="1:5" ht="15" customHeight="1">
      <c r="A10" s="401" t="s">
        <v>33</v>
      </c>
      <c r="B10" s="401"/>
      <c r="C10" s="401"/>
      <c r="D10" s="401"/>
      <c r="E10" s="401"/>
    </row>
    <row r="11" spans="1:5" ht="15" customHeight="1">
      <c r="A11" s="401" t="s">
        <v>34</v>
      </c>
      <c r="B11" s="401"/>
      <c r="C11" s="401"/>
      <c r="D11" s="401"/>
      <c r="E11" s="401"/>
    </row>
    <row r="12" spans="1:5" ht="15" customHeight="1">
      <c r="A12" s="401" t="s">
        <v>35</v>
      </c>
      <c r="B12" s="401"/>
      <c r="C12" s="401"/>
      <c r="D12" s="401"/>
      <c r="E12" s="401"/>
    </row>
    <row r="13" spans="1:5" ht="15" customHeight="1">
      <c r="A13" s="401" t="s">
        <v>564</v>
      </c>
      <c r="B13" s="401"/>
      <c r="C13" s="401"/>
      <c r="D13" s="401"/>
      <c r="E13" s="401"/>
    </row>
    <row r="14" ht="15" customHeight="1"/>
    <row r="15" ht="15" customHeight="1"/>
    <row r="16" ht="15" customHeight="1"/>
    <row r="17" spans="1:5" ht="15" customHeight="1">
      <c r="A17" s="400" t="s">
        <v>425</v>
      </c>
      <c r="B17" s="400"/>
      <c r="C17" s="400"/>
      <c r="D17" s="400"/>
      <c r="E17" s="400"/>
    </row>
    <row r="18" spans="1:5" ht="15" customHeight="1">
      <c r="A18" s="400" t="s">
        <v>424</v>
      </c>
      <c r="B18" s="400"/>
      <c r="C18" s="400"/>
      <c r="D18" s="400"/>
      <c r="E18" s="400"/>
    </row>
    <row r="19" spans="1:5" s="133" customFormat="1" ht="15" customHeight="1">
      <c r="A19" s="402" t="s">
        <v>539</v>
      </c>
      <c r="B19" s="402"/>
      <c r="C19" s="402"/>
      <c r="D19" s="402"/>
      <c r="E19" s="402"/>
    </row>
    <row r="20" spans="1:5" s="133" customFormat="1" ht="15" customHeight="1">
      <c r="A20" s="162"/>
      <c r="B20" s="162"/>
      <c r="C20" s="162"/>
      <c r="D20" s="162"/>
      <c r="E20" s="163"/>
    </row>
    <row r="21" spans="1:5" ht="15" customHeight="1">
      <c r="A21" s="390" t="s">
        <v>299</v>
      </c>
      <c r="B21" s="390" t="s">
        <v>300</v>
      </c>
      <c r="C21" s="393" t="s">
        <v>36</v>
      </c>
      <c r="D21" s="394"/>
      <c r="E21" s="395"/>
    </row>
    <row r="22" spans="1:5" ht="15" customHeight="1">
      <c r="A22" s="391"/>
      <c r="B22" s="391"/>
      <c r="C22" s="396"/>
      <c r="D22" s="397"/>
      <c r="E22" s="398"/>
    </row>
    <row r="23" spans="1:5" ht="15" customHeight="1">
      <c r="A23" s="392"/>
      <c r="B23" s="392"/>
      <c r="C23" s="161" t="s">
        <v>401</v>
      </c>
      <c r="D23" s="161" t="s">
        <v>422</v>
      </c>
      <c r="E23" s="161" t="s">
        <v>540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83" t="s">
        <v>302</v>
      </c>
      <c r="B25" s="187" t="s">
        <v>303</v>
      </c>
      <c r="C25" s="184">
        <f>C26+C28+C30+C32+C35+C37+C44+C47+C51</f>
        <v>57174.03783</v>
      </c>
      <c r="D25" s="184">
        <f>D26+D28+D30+D32+D35+D37+D44+D47+D51</f>
        <v>43132</v>
      </c>
      <c r="E25" s="184">
        <f>E26+E28+E30+E32+E35+E37+E44+E47+E51</f>
        <v>44409</v>
      </c>
    </row>
    <row r="26" spans="1:5" ht="15" customHeight="1">
      <c r="A26" s="194" t="s">
        <v>304</v>
      </c>
      <c r="B26" s="195" t="s">
        <v>305</v>
      </c>
      <c r="C26" s="196">
        <f>C27</f>
        <v>14478</v>
      </c>
      <c r="D26" s="196">
        <f>D27</f>
        <v>15346</v>
      </c>
      <c r="E26" s="196">
        <f>E27</f>
        <v>16267</v>
      </c>
    </row>
    <row r="27" spans="1:5" ht="15" customHeight="1">
      <c r="A27" s="171" t="s">
        <v>306</v>
      </c>
      <c r="B27" s="179" t="s">
        <v>307</v>
      </c>
      <c r="C27" s="180">
        <v>14478</v>
      </c>
      <c r="D27" s="180">
        <v>15346</v>
      </c>
      <c r="E27" s="180">
        <v>16267</v>
      </c>
    </row>
    <row r="28" spans="1:5" ht="30" customHeight="1">
      <c r="A28" s="194" t="s">
        <v>308</v>
      </c>
      <c r="B28" s="197" t="s">
        <v>309</v>
      </c>
      <c r="C28" s="196">
        <f>C29</f>
        <v>7000</v>
      </c>
      <c r="D28" s="196">
        <f>D29</f>
        <v>8000</v>
      </c>
      <c r="E28" s="196">
        <f>E29</f>
        <v>8000</v>
      </c>
    </row>
    <row r="29" spans="1:5" ht="30" customHeight="1">
      <c r="A29" s="171" t="s">
        <v>310</v>
      </c>
      <c r="B29" s="175" t="s">
        <v>311</v>
      </c>
      <c r="C29" s="180">
        <v>7000</v>
      </c>
      <c r="D29" s="180">
        <v>8000</v>
      </c>
      <c r="E29" s="180">
        <v>8000</v>
      </c>
    </row>
    <row r="30" spans="1:5" ht="15" customHeight="1" hidden="1">
      <c r="A30" s="171" t="s">
        <v>312</v>
      </c>
      <c r="B30" s="179" t="s">
        <v>313</v>
      </c>
      <c r="C30" s="178">
        <f>C31</f>
        <v>0</v>
      </c>
      <c r="D30" s="178">
        <f>D31</f>
        <v>0</v>
      </c>
      <c r="E30" s="178">
        <f>E31</f>
        <v>0</v>
      </c>
    </row>
    <row r="31" spans="1:5" ht="15" customHeight="1" hidden="1">
      <c r="A31" s="171" t="s">
        <v>314</v>
      </c>
      <c r="B31" s="179" t="s">
        <v>315</v>
      </c>
      <c r="C31" s="180">
        <f>0.5-0.5</f>
        <v>0</v>
      </c>
      <c r="D31" s="180">
        <f>0.5-0.5</f>
        <v>0</v>
      </c>
      <c r="E31" s="180">
        <f>0.5-0.5</f>
        <v>0</v>
      </c>
    </row>
    <row r="32" spans="1:5" ht="15" customHeight="1">
      <c r="A32" s="194" t="s">
        <v>316</v>
      </c>
      <c r="B32" s="195" t="s">
        <v>317</v>
      </c>
      <c r="C32" s="196">
        <f>C33+C34</f>
        <v>15928</v>
      </c>
      <c r="D32" s="196">
        <f>D33+D34</f>
        <v>16276</v>
      </c>
      <c r="E32" s="196">
        <f>E33+E34</f>
        <v>16632</v>
      </c>
    </row>
    <row r="33" spans="1:5" ht="30" customHeight="1">
      <c r="A33" s="171" t="s">
        <v>318</v>
      </c>
      <c r="B33" s="175" t="s">
        <v>319</v>
      </c>
      <c r="C33" s="180">
        <v>1837</v>
      </c>
      <c r="D33" s="180">
        <v>1903</v>
      </c>
      <c r="E33" s="180">
        <v>1972</v>
      </c>
    </row>
    <row r="34" spans="1:5" ht="15" customHeight="1">
      <c r="A34" s="171" t="s">
        <v>320</v>
      </c>
      <c r="B34" s="175" t="s">
        <v>321</v>
      </c>
      <c r="C34" s="180">
        <f>8170+5920+1</f>
        <v>14091</v>
      </c>
      <c r="D34" s="180">
        <f>8334+6039</f>
        <v>14373</v>
      </c>
      <c r="E34" s="180">
        <f>8500+6160</f>
        <v>14660</v>
      </c>
    </row>
    <row r="35" spans="1:5" ht="15" customHeight="1" hidden="1">
      <c r="A35" s="171" t="s">
        <v>322</v>
      </c>
      <c r="B35" s="179" t="s">
        <v>323</v>
      </c>
      <c r="C35" s="178">
        <f>C36</f>
        <v>0</v>
      </c>
      <c r="D35" s="178">
        <f>D36</f>
        <v>0</v>
      </c>
      <c r="E35" s="178">
        <f>E36</f>
        <v>0</v>
      </c>
    </row>
    <row r="36" spans="1:5" ht="45" customHeight="1" hidden="1">
      <c r="A36" s="171" t="s">
        <v>324</v>
      </c>
      <c r="B36" s="179" t="s">
        <v>325</v>
      </c>
      <c r="C36" s="178">
        <f>14.5-14.5</f>
        <v>0</v>
      </c>
      <c r="D36" s="178">
        <f>14.5-14.5</f>
        <v>0</v>
      </c>
      <c r="E36" s="178">
        <f>14.5-14.5</f>
        <v>0</v>
      </c>
    </row>
    <row r="37" spans="1:5" ht="30" customHeight="1">
      <c r="A37" s="194" t="s">
        <v>326</v>
      </c>
      <c r="B37" s="197" t="s">
        <v>327</v>
      </c>
      <c r="C37" s="196">
        <f>C38+C39+C40+C41+C42+C43</f>
        <v>3510</v>
      </c>
      <c r="D37" s="196">
        <f>D38+D39+D40+D41+D42+D43</f>
        <v>3510</v>
      </c>
      <c r="E37" s="196">
        <f>E38+E39+E40+E41+E42+E43</f>
        <v>3510</v>
      </c>
    </row>
    <row r="38" spans="1:5" ht="60" customHeight="1">
      <c r="A38" s="171" t="s">
        <v>328</v>
      </c>
      <c r="B38" s="175" t="s">
        <v>329</v>
      </c>
      <c r="C38" s="180">
        <v>3000</v>
      </c>
      <c r="D38" s="180">
        <v>3000</v>
      </c>
      <c r="E38" s="180">
        <v>3000</v>
      </c>
    </row>
    <row r="39" spans="1:5" ht="60" customHeight="1" hidden="1">
      <c r="A39" s="171" t="s">
        <v>330</v>
      </c>
      <c r="B39" s="175" t="s">
        <v>331</v>
      </c>
      <c r="C39" s="180">
        <v>0</v>
      </c>
      <c r="D39" s="180">
        <v>0</v>
      </c>
      <c r="E39" s="180">
        <v>0</v>
      </c>
    </row>
    <row r="40" spans="1:5" ht="45" customHeight="1" hidden="1">
      <c r="A40" s="171" t="s">
        <v>332</v>
      </c>
      <c r="B40" s="175" t="s">
        <v>333</v>
      </c>
      <c r="C40" s="180">
        <v>0</v>
      </c>
      <c r="D40" s="180">
        <v>0</v>
      </c>
      <c r="E40" s="180">
        <v>0</v>
      </c>
    </row>
    <row r="41" spans="1:5" ht="30" customHeight="1" hidden="1">
      <c r="A41" s="171" t="s">
        <v>334</v>
      </c>
      <c r="B41" s="175" t="s">
        <v>426</v>
      </c>
      <c r="C41" s="180">
        <v>0</v>
      </c>
      <c r="D41" s="180">
        <v>0</v>
      </c>
      <c r="E41" s="180">
        <v>0</v>
      </c>
    </row>
    <row r="42" spans="1:5" ht="45" customHeight="1">
      <c r="A42" s="171" t="s">
        <v>335</v>
      </c>
      <c r="B42" s="175" t="s">
        <v>336</v>
      </c>
      <c r="C42" s="180">
        <v>10</v>
      </c>
      <c r="D42" s="180">
        <v>10</v>
      </c>
      <c r="E42" s="180">
        <v>10</v>
      </c>
    </row>
    <row r="43" spans="1:5" ht="60" customHeight="1">
      <c r="A43" s="171" t="s">
        <v>337</v>
      </c>
      <c r="B43" s="175" t="s">
        <v>338</v>
      </c>
      <c r="C43" s="180">
        <v>500</v>
      </c>
      <c r="D43" s="180">
        <v>500</v>
      </c>
      <c r="E43" s="180">
        <v>500</v>
      </c>
    </row>
    <row r="44" spans="1:5" ht="30" customHeight="1">
      <c r="A44" s="194" t="s">
        <v>339</v>
      </c>
      <c r="B44" s="197" t="s">
        <v>505</v>
      </c>
      <c r="C44" s="196">
        <f>C45+C46</f>
        <v>758.03783</v>
      </c>
      <c r="D44" s="196">
        <f>D45+D46</f>
        <v>0</v>
      </c>
      <c r="E44" s="196">
        <f>E45+E46</f>
        <v>0</v>
      </c>
    </row>
    <row r="45" spans="1:5" ht="30" customHeight="1">
      <c r="A45" s="181" t="s">
        <v>340</v>
      </c>
      <c r="B45" s="136" t="s">
        <v>341</v>
      </c>
      <c r="C45" s="180">
        <f>(1400*55*8)/1000</f>
        <v>616</v>
      </c>
      <c r="D45" s="180">
        <v>0</v>
      </c>
      <c r="E45" s="180">
        <v>0</v>
      </c>
    </row>
    <row r="46" spans="1:5" ht="15" customHeight="1">
      <c r="A46" s="181" t="s">
        <v>342</v>
      </c>
      <c r="B46" s="136" t="s">
        <v>343</v>
      </c>
      <c r="C46" s="180">
        <v>142.03783</v>
      </c>
      <c r="D46" s="180">
        <v>0</v>
      </c>
      <c r="E46" s="180">
        <v>0</v>
      </c>
    </row>
    <row r="47" spans="1:5" ht="15" customHeight="1">
      <c r="A47" s="194" t="s">
        <v>344</v>
      </c>
      <c r="B47" s="197" t="s">
        <v>345</v>
      </c>
      <c r="C47" s="196">
        <f>C48+C49+C50</f>
        <v>15500</v>
      </c>
      <c r="D47" s="196">
        <f>D48+D49+D50</f>
        <v>0</v>
      </c>
      <c r="E47" s="196">
        <f>E48+E49+E50</f>
        <v>0</v>
      </c>
    </row>
    <row r="48" spans="1:5" ht="75" customHeight="1" hidden="1">
      <c r="A48" s="181" t="s">
        <v>346</v>
      </c>
      <c r="B48" s="182" t="s">
        <v>347</v>
      </c>
      <c r="C48" s="180">
        <v>0</v>
      </c>
      <c r="D48" s="180">
        <v>0</v>
      </c>
      <c r="E48" s="180">
        <v>0</v>
      </c>
    </row>
    <row r="49" spans="1:5" ht="45" customHeight="1">
      <c r="A49" s="171" t="s">
        <v>348</v>
      </c>
      <c r="B49" s="175" t="s">
        <v>349</v>
      </c>
      <c r="C49" s="180">
        <v>13500</v>
      </c>
      <c r="D49" s="180">
        <v>0</v>
      </c>
      <c r="E49" s="180">
        <v>0</v>
      </c>
    </row>
    <row r="50" spans="1:5" ht="45" customHeight="1">
      <c r="A50" s="171" t="s">
        <v>350</v>
      </c>
      <c r="B50" s="175" t="s">
        <v>351</v>
      </c>
      <c r="C50" s="180">
        <v>2000</v>
      </c>
      <c r="D50" s="180">
        <v>0</v>
      </c>
      <c r="E50" s="180">
        <v>0</v>
      </c>
    </row>
    <row r="51" spans="1:5" ht="15" customHeight="1" hidden="1">
      <c r="A51" s="194" t="s">
        <v>361</v>
      </c>
      <c r="B51" s="198" t="s">
        <v>362</v>
      </c>
      <c r="C51" s="196">
        <f>C52</f>
        <v>0</v>
      </c>
      <c r="D51" s="196">
        <f>D52</f>
        <v>0</v>
      </c>
      <c r="E51" s="196">
        <f>E52</f>
        <v>0</v>
      </c>
    </row>
    <row r="52" spans="1:5" ht="30" customHeight="1" hidden="1">
      <c r="A52" s="366" t="s">
        <v>363</v>
      </c>
      <c r="B52" s="367" t="s">
        <v>364</v>
      </c>
      <c r="C52" s="368">
        <v>0</v>
      </c>
      <c r="D52" s="368">
        <v>0</v>
      </c>
      <c r="E52" s="368">
        <v>0</v>
      </c>
    </row>
    <row r="53" spans="1:8" ht="15" customHeight="1">
      <c r="A53" s="188" t="s">
        <v>352</v>
      </c>
      <c r="B53" s="187" t="s">
        <v>353</v>
      </c>
      <c r="C53" s="189">
        <f>C54+C78</f>
        <v>60512.47</v>
      </c>
      <c r="D53" s="189">
        <f>D54+D78</f>
        <v>35733.63999999999</v>
      </c>
      <c r="E53" s="189">
        <f>E54+E78</f>
        <v>39055.341</v>
      </c>
      <c r="H53" s="138"/>
    </row>
    <row r="54" spans="1:5" ht="30" customHeight="1">
      <c r="A54" s="190" t="s">
        <v>355</v>
      </c>
      <c r="B54" s="191" t="s">
        <v>356</v>
      </c>
      <c r="C54" s="192">
        <f>C55+C58+C72+C75</f>
        <v>60512.47</v>
      </c>
      <c r="D54" s="192">
        <f>D55+D58+D72+D75</f>
        <v>35733.63999999999</v>
      </c>
      <c r="E54" s="192">
        <f>E55+E58+E72+E75</f>
        <v>39055.341</v>
      </c>
    </row>
    <row r="55" spans="1:5" ht="15" customHeight="1">
      <c r="A55" s="185" t="s">
        <v>501</v>
      </c>
      <c r="B55" s="193" t="s">
        <v>381</v>
      </c>
      <c r="C55" s="186">
        <f>C56+C57</f>
        <v>31646.3</v>
      </c>
      <c r="D55" s="186">
        <f>D56+D57</f>
        <v>33221.2</v>
      </c>
      <c r="E55" s="186">
        <f>E56+E57</f>
        <v>34828.6</v>
      </c>
    </row>
    <row r="56" spans="1:5" ht="30" customHeight="1">
      <c r="A56" s="174" t="s">
        <v>495</v>
      </c>
      <c r="B56" s="175" t="s">
        <v>578</v>
      </c>
      <c r="C56" s="172">
        <f>28602.8+3043.5</f>
        <v>31646.3</v>
      </c>
      <c r="D56" s="172">
        <f>30027.7+3193.5</f>
        <v>33221.2</v>
      </c>
      <c r="E56" s="172">
        <f>31482.6+3346</f>
        <v>34828.6</v>
      </c>
    </row>
    <row r="57" spans="1:5" ht="30" customHeight="1" hidden="1">
      <c r="A57" s="174" t="s">
        <v>558</v>
      </c>
      <c r="B57" s="175" t="s">
        <v>557</v>
      </c>
      <c r="C57" s="172">
        <f>3043.5-3043.5</f>
        <v>0</v>
      </c>
      <c r="D57" s="172">
        <f>3193.5-3193.5</f>
        <v>0</v>
      </c>
      <c r="E57" s="172">
        <f>3346-3346</f>
        <v>0</v>
      </c>
    </row>
    <row r="58" spans="1:5" ht="30" customHeight="1">
      <c r="A58" s="185" t="s">
        <v>502</v>
      </c>
      <c r="B58" s="193" t="s">
        <v>382</v>
      </c>
      <c r="C58" s="186">
        <f>C59+C60+C61+C63+C64+C65+C70+C71+C66+C67+C68+C69+C62</f>
        <v>28324.83</v>
      </c>
      <c r="D58" s="186">
        <f>D59+D60+D61+D63+D64+D65+D70+D71+D66+D67+D68+D69+D62</f>
        <v>1962.2</v>
      </c>
      <c r="E58" s="186">
        <f>E59+E60+E61+E63+E64+E65+E70+E71+E66+E67+E68+E69+E62</f>
        <v>3648.201</v>
      </c>
    </row>
    <row r="59" spans="1:5" ht="60" customHeight="1" hidden="1">
      <c r="A59" s="174" t="s">
        <v>496</v>
      </c>
      <c r="B59" s="175" t="s">
        <v>383</v>
      </c>
      <c r="C59" s="172">
        <v>0</v>
      </c>
      <c r="D59" s="172">
        <v>0</v>
      </c>
      <c r="E59" s="172">
        <v>0</v>
      </c>
    </row>
    <row r="60" spans="1:5" ht="60" customHeight="1">
      <c r="A60" s="174" t="s">
        <v>496</v>
      </c>
      <c r="B60" s="176" t="s">
        <v>405</v>
      </c>
      <c r="C60" s="172">
        <v>1089</v>
      </c>
      <c r="D60" s="172">
        <v>0</v>
      </c>
      <c r="E60" s="172">
        <v>0</v>
      </c>
    </row>
    <row r="61" spans="1:5" ht="75" customHeight="1">
      <c r="A61" s="177" t="s">
        <v>497</v>
      </c>
      <c r="B61" s="176" t="s">
        <v>371</v>
      </c>
      <c r="C61" s="172">
        <v>1962.2</v>
      </c>
      <c r="D61" s="172">
        <v>1962.2</v>
      </c>
      <c r="E61" s="172">
        <v>1962.2</v>
      </c>
    </row>
    <row r="62" spans="1:5" ht="90" customHeight="1">
      <c r="A62" s="374" t="s">
        <v>579</v>
      </c>
      <c r="B62" s="374" t="s">
        <v>580</v>
      </c>
      <c r="C62" s="172">
        <v>0</v>
      </c>
      <c r="D62" s="172">
        <v>0</v>
      </c>
      <c r="E62" s="172">
        <v>1686.001</v>
      </c>
    </row>
    <row r="63" spans="1:5" ht="30" customHeight="1">
      <c r="A63" s="177" t="s">
        <v>504</v>
      </c>
      <c r="B63" s="176" t="s">
        <v>509</v>
      </c>
      <c r="C63" s="172">
        <f>11268.73+5550.27</f>
        <v>16819</v>
      </c>
      <c r="D63" s="172">
        <v>0</v>
      </c>
      <c r="E63" s="172">
        <v>0</v>
      </c>
    </row>
    <row r="64" spans="1:5" ht="60" customHeight="1">
      <c r="A64" s="177" t="s">
        <v>498</v>
      </c>
      <c r="B64" s="176" t="s">
        <v>583</v>
      </c>
      <c r="C64" s="172">
        <v>3597</v>
      </c>
      <c r="D64" s="172">
        <v>0</v>
      </c>
      <c r="E64" s="172">
        <v>0</v>
      </c>
    </row>
    <row r="65" spans="1:5" ht="45" customHeight="1">
      <c r="A65" s="177" t="s">
        <v>498</v>
      </c>
      <c r="B65" s="176" t="s">
        <v>384</v>
      </c>
      <c r="C65" s="172">
        <v>2370.9</v>
      </c>
      <c r="D65" s="172">
        <v>0</v>
      </c>
      <c r="E65" s="172">
        <v>0</v>
      </c>
    </row>
    <row r="66" spans="1:5" ht="60" customHeight="1" hidden="1">
      <c r="A66" s="177" t="s">
        <v>498</v>
      </c>
      <c r="B66" s="176" t="s">
        <v>410</v>
      </c>
      <c r="C66" s="172">
        <v>0</v>
      </c>
      <c r="D66" s="172">
        <v>0</v>
      </c>
      <c r="E66" s="172">
        <v>0</v>
      </c>
    </row>
    <row r="67" spans="1:5" ht="30" customHeight="1" hidden="1">
      <c r="A67" s="177" t="s">
        <v>498</v>
      </c>
      <c r="B67" s="176" t="s">
        <v>411</v>
      </c>
      <c r="C67" s="172">
        <v>0</v>
      </c>
      <c r="D67" s="172">
        <v>0</v>
      </c>
      <c r="E67" s="172">
        <v>0</v>
      </c>
    </row>
    <row r="68" spans="1:5" ht="75" customHeight="1">
      <c r="A68" s="177" t="s">
        <v>498</v>
      </c>
      <c r="B68" s="176" t="s">
        <v>419</v>
      </c>
      <c r="C68" s="172">
        <v>2136.73</v>
      </c>
      <c r="D68" s="172">
        <v>0</v>
      </c>
      <c r="E68" s="172">
        <v>0</v>
      </c>
    </row>
    <row r="69" spans="1:5" ht="30" customHeight="1">
      <c r="A69" s="177" t="s">
        <v>498</v>
      </c>
      <c r="B69" s="176" t="s">
        <v>563</v>
      </c>
      <c r="C69" s="172">
        <v>350</v>
      </c>
      <c r="D69" s="172">
        <v>0</v>
      </c>
      <c r="E69" s="172">
        <v>0</v>
      </c>
    </row>
    <row r="70" spans="1:5" ht="45" customHeight="1" hidden="1">
      <c r="A70" s="177" t="s">
        <v>498</v>
      </c>
      <c r="B70" s="176" t="s">
        <v>417</v>
      </c>
      <c r="C70" s="172">
        <v>0</v>
      </c>
      <c r="D70" s="172">
        <v>0</v>
      </c>
      <c r="E70" s="172">
        <v>0</v>
      </c>
    </row>
    <row r="71" spans="1:5" ht="45" customHeight="1" hidden="1">
      <c r="A71" s="177" t="s">
        <v>498</v>
      </c>
      <c r="B71" s="176" t="s">
        <v>418</v>
      </c>
      <c r="C71" s="172">
        <v>0</v>
      </c>
      <c r="D71" s="172">
        <v>0</v>
      </c>
      <c r="E71" s="172">
        <v>0</v>
      </c>
    </row>
    <row r="72" spans="1:5" ht="15" customHeight="1">
      <c r="A72" s="185" t="s">
        <v>506</v>
      </c>
      <c r="B72" s="193" t="s">
        <v>385</v>
      </c>
      <c r="C72" s="186">
        <f>C74+C73</f>
        <v>541.3399999999999</v>
      </c>
      <c r="D72" s="186">
        <f>D74+D73</f>
        <v>550.2399999999999</v>
      </c>
      <c r="E72" s="186">
        <f>E74+E73</f>
        <v>578.54</v>
      </c>
    </row>
    <row r="73" spans="1:5" ht="60" customHeight="1">
      <c r="A73" s="174" t="s">
        <v>499</v>
      </c>
      <c r="B73" s="175" t="s">
        <v>409</v>
      </c>
      <c r="C73" s="172">
        <f>7.1-0.06</f>
        <v>7.04</v>
      </c>
      <c r="D73" s="172">
        <f>7.1-0.06</f>
        <v>7.04</v>
      </c>
      <c r="E73" s="172">
        <f>7.1-0.06</f>
        <v>7.04</v>
      </c>
    </row>
    <row r="74" spans="1:5" ht="30" customHeight="1">
      <c r="A74" s="174" t="s">
        <v>500</v>
      </c>
      <c r="B74" s="175" t="s">
        <v>357</v>
      </c>
      <c r="C74" s="172">
        <f>562.8-28.5</f>
        <v>534.3</v>
      </c>
      <c r="D74" s="172">
        <f>582.9-39.7</f>
        <v>543.1999999999999</v>
      </c>
      <c r="E74" s="172">
        <v>571.5</v>
      </c>
    </row>
    <row r="75" spans="1:5" ht="15" customHeight="1" hidden="1">
      <c r="A75" s="185" t="s">
        <v>507</v>
      </c>
      <c r="B75" s="193" t="s">
        <v>225</v>
      </c>
      <c r="C75" s="186">
        <f>C76+C77</f>
        <v>0</v>
      </c>
      <c r="D75" s="186">
        <f>D76+D77</f>
        <v>0</v>
      </c>
      <c r="E75" s="186">
        <f>E76+E77</f>
        <v>0</v>
      </c>
    </row>
    <row r="76" spans="1:5" ht="45" customHeight="1" hidden="1">
      <c r="A76" s="174" t="s">
        <v>508</v>
      </c>
      <c r="B76" s="175" t="s">
        <v>358</v>
      </c>
      <c r="C76" s="173">
        <v>0</v>
      </c>
      <c r="D76" s="173">
        <v>0</v>
      </c>
      <c r="E76" s="173">
        <v>0</v>
      </c>
    </row>
    <row r="77" spans="1:5" ht="45" customHeight="1" hidden="1">
      <c r="A77" s="174" t="s">
        <v>534</v>
      </c>
      <c r="B77" s="175" t="s">
        <v>535</v>
      </c>
      <c r="C77" s="173">
        <v>0</v>
      </c>
      <c r="D77" s="173">
        <v>0</v>
      </c>
      <c r="E77" s="173">
        <v>0</v>
      </c>
    </row>
    <row r="78" spans="1:5" ht="15" customHeight="1" hidden="1">
      <c r="A78" s="190" t="s">
        <v>359</v>
      </c>
      <c r="B78" s="191" t="s">
        <v>360</v>
      </c>
      <c r="C78" s="192">
        <f>C79</f>
        <v>0</v>
      </c>
      <c r="D78" s="192">
        <f>D79</f>
        <v>0</v>
      </c>
      <c r="E78" s="192">
        <f>E79</f>
        <v>0</v>
      </c>
    </row>
    <row r="79" spans="1:5" ht="30" customHeight="1" hidden="1">
      <c r="A79" s="174" t="s">
        <v>532</v>
      </c>
      <c r="B79" s="175" t="s">
        <v>533</v>
      </c>
      <c r="C79" s="172">
        <v>0</v>
      </c>
      <c r="D79" s="172">
        <v>0</v>
      </c>
      <c r="E79" s="172">
        <v>0</v>
      </c>
    </row>
    <row r="80" spans="1:5" ht="15" customHeight="1">
      <c r="A80" s="399" t="s">
        <v>354</v>
      </c>
      <c r="B80" s="399"/>
      <c r="C80" s="199">
        <f>C25+C53</f>
        <v>117686.50783</v>
      </c>
      <c r="D80" s="199">
        <f>D25+D53</f>
        <v>78865.63999999998</v>
      </c>
      <c r="E80" s="199">
        <f>E25+E53</f>
        <v>83464.341</v>
      </c>
    </row>
    <row r="81" spans="3:5" ht="12.75">
      <c r="C81" s="135"/>
      <c r="D81" s="135"/>
      <c r="E81" s="135"/>
    </row>
    <row r="82" spans="3:5" ht="12.75">
      <c r="C82" s="139"/>
      <c r="D82" s="139"/>
      <c r="E82" s="139"/>
    </row>
    <row r="83" spans="3:5" ht="12.75">
      <c r="C83" s="135"/>
      <c r="D83" s="135"/>
      <c r="E83" s="135"/>
    </row>
    <row r="84" spans="3:5" ht="12.75">
      <c r="C84" s="135"/>
      <c r="D84" s="135"/>
      <c r="E84" s="135"/>
    </row>
    <row r="85" spans="2:5" ht="12.75">
      <c r="B85" s="137"/>
      <c r="C85" s="135"/>
      <c r="D85" s="135"/>
      <c r="E85" s="135"/>
    </row>
    <row r="86" spans="3:5" ht="12.75">
      <c r="C86" s="135"/>
      <c r="D86" s="135"/>
      <c r="E86" s="135"/>
    </row>
  </sheetData>
  <sheetProtection/>
  <mergeCells count="17">
    <mergeCell ref="A9:E9"/>
    <mergeCell ref="A10:E10"/>
    <mergeCell ref="A11:E11"/>
    <mergeCell ref="A12:E12"/>
    <mergeCell ref="A13:E13"/>
    <mergeCell ref="A19:E19"/>
    <mergeCell ref="A17:E17"/>
    <mergeCell ref="A21:A23"/>
    <mergeCell ref="B21:B23"/>
    <mergeCell ref="C21:E22"/>
    <mergeCell ref="A80:B80"/>
    <mergeCell ref="A18:E18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1"/>
  <sheetViews>
    <sheetView view="pageBreakPreview" zoomScaleNormal="115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03" t="s">
        <v>565</v>
      </c>
      <c r="B1" s="404"/>
      <c r="C1" s="404"/>
      <c r="D1" s="404"/>
      <c r="E1" s="404"/>
      <c r="F1" s="404"/>
      <c r="G1" s="404"/>
      <c r="H1" s="404"/>
    </row>
    <row r="2" spans="1:8" ht="15" customHeight="1">
      <c r="A2" s="403" t="s">
        <v>33</v>
      </c>
      <c r="B2" s="404"/>
      <c r="C2" s="404"/>
      <c r="D2" s="404"/>
      <c r="E2" s="404"/>
      <c r="F2" s="404"/>
      <c r="G2" s="404"/>
      <c r="H2" s="404"/>
    </row>
    <row r="3" spans="1:8" ht="15" customHeight="1">
      <c r="A3" s="403" t="s">
        <v>34</v>
      </c>
      <c r="B3" s="404"/>
      <c r="C3" s="404"/>
      <c r="D3" s="404"/>
      <c r="E3" s="404"/>
      <c r="F3" s="404"/>
      <c r="G3" s="404"/>
      <c r="H3" s="404"/>
    </row>
    <row r="4" spans="1:8" ht="15" customHeight="1">
      <c r="A4" s="403" t="s">
        <v>35</v>
      </c>
      <c r="B4" s="404"/>
      <c r="C4" s="404"/>
      <c r="D4" s="404"/>
      <c r="E4" s="404"/>
      <c r="F4" s="404"/>
      <c r="G4" s="404"/>
      <c r="H4" s="404"/>
    </row>
    <row r="5" spans="1:8" ht="15" customHeight="1">
      <c r="A5" s="405" t="s">
        <v>584</v>
      </c>
      <c r="B5" s="404"/>
      <c r="C5" s="404"/>
      <c r="D5" s="404"/>
      <c r="E5" s="404"/>
      <c r="F5" s="404"/>
      <c r="G5" s="404"/>
      <c r="H5" s="404"/>
    </row>
    <row r="6" ht="15" customHeight="1"/>
    <row r="7" ht="15" customHeight="1"/>
    <row r="8" ht="15" customHeight="1"/>
    <row r="9" spans="1:8" ht="15" customHeight="1">
      <c r="A9" s="403" t="s">
        <v>402</v>
      </c>
      <c r="B9" s="404"/>
      <c r="C9" s="404"/>
      <c r="D9" s="404"/>
      <c r="E9" s="404"/>
      <c r="F9" s="404"/>
      <c r="G9" s="404"/>
      <c r="H9" s="404"/>
    </row>
    <row r="10" spans="1:8" ht="15" customHeight="1">
      <c r="A10" s="403" t="s">
        <v>33</v>
      </c>
      <c r="B10" s="404"/>
      <c r="C10" s="404"/>
      <c r="D10" s="404"/>
      <c r="E10" s="404"/>
      <c r="F10" s="404"/>
      <c r="G10" s="404"/>
      <c r="H10" s="404"/>
    </row>
    <row r="11" spans="1:8" ht="15" customHeight="1">
      <c r="A11" s="403" t="s">
        <v>34</v>
      </c>
      <c r="B11" s="404"/>
      <c r="C11" s="404"/>
      <c r="D11" s="404"/>
      <c r="E11" s="404"/>
      <c r="F11" s="404"/>
      <c r="G11" s="404"/>
      <c r="H11" s="404"/>
    </row>
    <row r="12" spans="1:8" ht="15" customHeight="1">
      <c r="A12" s="403" t="s">
        <v>35</v>
      </c>
      <c r="B12" s="404"/>
      <c r="C12" s="404"/>
      <c r="D12" s="404"/>
      <c r="E12" s="404"/>
      <c r="F12" s="404"/>
      <c r="G12" s="404"/>
      <c r="H12" s="404"/>
    </row>
    <row r="13" spans="1:8" ht="15" customHeight="1">
      <c r="A13" s="405" t="s">
        <v>564</v>
      </c>
      <c r="B13" s="404"/>
      <c r="C13" s="404"/>
      <c r="D13" s="404"/>
      <c r="E13" s="404"/>
      <c r="F13" s="404"/>
      <c r="G13" s="404"/>
      <c r="H13" s="404"/>
    </row>
    <row r="14" ht="15" customHeight="1"/>
    <row r="15" ht="15" customHeight="1"/>
    <row r="16" ht="15" customHeight="1"/>
    <row r="17" spans="1:8" ht="15" customHeight="1">
      <c r="A17" s="408" t="s">
        <v>43</v>
      </c>
      <c r="B17" s="408"/>
      <c r="C17" s="408"/>
      <c r="D17" s="408"/>
      <c r="E17" s="408"/>
      <c r="F17" s="408"/>
      <c r="G17" s="408"/>
      <c r="H17" s="408"/>
    </row>
    <row r="18" spans="1:8" ht="15" customHeight="1">
      <c r="A18" s="408" t="s">
        <v>44</v>
      </c>
      <c r="B18" s="408"/>
      <c r="C18" s="408"/>
      <c r="D18" s="408"/>
      <c r="E18" s="408"/>
      <c r="F18" s="408"/>
      <c r="G18" s="408"/>
      <c r="H18" s="408"/>
    </row>
    <row r="19" spans="1:8" ht="15" customHeight="1">
      <c r="A19" s="408" t="s">
        <v>45</v>
      </c>
      <c r="B19" s="408"/>
      <c r="C19" s="408"/>
      <c r="D19" s="408"/>
      <c r="E19" s="408"/>
      <c r="F19" s="408"/>
      <c r="G19" s="408"/>
      <c r="H19" s="408"/>
    </row>
    <row r="20" spans="1:8" ht="15" customHeight="1">
      <c r="A20" s="408" t="s">
        <v>46</v>
      </c>
      <c r="B20" s="408"/>
      <c r="C20" s="408"/>
      <c r="D20" s="408"/>
      <c r="E20" s="408"/>
      <c r="F20" s="408"/>
      <c r="G20" s="408"/>
      <c r="H20" s="408"/>
    </row>
    <row r="21" spans="1:8" ht="15" customHeight="1">
      <c r="A21" s="419" t="s">
        <v>538</v>
      </c>
      <c r="B21" s="419"/>
      <c r="C21" s="419"/>
      <c r="D21" s="419"/>
      <c r="E21" s="419"/>
      <c r="F21" s="419"/>
      <c r="G21" s="419"/>
      <c r="H21" s="419"/>
    </row>
    <row r="22" spans="1:8" ht="15" customHeight="1">
      <c r="A22" s="144"/>
      <c r="B22" s="144"/>
      <c r="C22" s="144"/>
      <c r="D22" s="144"/>
      <c r="E22" s="144"/>
      <c r="F22" s="144"/>
      <c r="G22" s="144"/>
      <c r="H22" s="144"/>
    </row>
    <row r="23" spans="1:8" s="78" customFormat="1" ht="30" customHeight="1">
      <c r="A23" s="412" t="s">
        <v>38</v>
      </c>
      <c r="B23" s="406" t="s">
        <v>47</v>
      </c>
      <c r="C23" s="406" t="s">
        <v>428</v>
      </c>
      <c r="D23" s="406" t="s">
        <v>427</v>
      </c>
      <c r="E23" s="406" t="s">
        <v>50</v>
      </c>
      <c r="F23" s="409" t="s">
        <v>36</v>
      </c>
      <c r="G23" s="410"/>
      <c r="H23" s="411"/>
    </row>
    <row r="24" spans="1:8" s="78" customFormat="1" ht="30" customHeight="1">
      <c r="A24" s="407"/>
      <c r="B24" s="407"/>
      <c r="C24" s="407"/>
      <c r="D24" s="407"/>
      <c r="E24" s="407"/>
      <c r="F24" s="54" t="s">
        <v>401</v>
      </c>
      <c r="G24" s="54" t="s">
        <v>422</v>
      </c>
      <c r="H24" s="54" t="s">
        <v>540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13" t="s">
        <v>51</v>
      </c>
      <c r="C26" s="414"/>
      <c r="D26" s="414"/>
      <c r="E26" s="415"/>
      <c r="F26" s="88">
        <f>F27+F33+F39+F55+F103+F122+F140+F146+F169+F175+F241+F248+F258+F271+F284+F294</f>
        <v>94024.29867</v>
      </c>
      <c r="G26" s="88">
        <f>G27+G33+G39+G55+G103+G122+G140+G146+G169+G175+G241+G248+G258+G271+G284+G294</f>
        <v>46899.2</v>
      </c>
      <c r="H26" s="88">
        <f>H27+H33+H39+H55+H103+H122+H140+H146+H169+H175+H241+H248+H258+H271+H284+H294</f>
        <v>45223.231</v>
      </c>
    </row>
    <row r="27" spans="1:8" s="78" customFormat="1" ht="45" customHeight="1">
      <c r="A27" s="89">
        <v>1</v>
      </c>
      <c r="B27" s="295" t="s">
        <v>386</v>
      </c>
      <c r="C27" s="90" t="s">
        <v>391</v>
      </c>
      <c r="D27" s="91"/>
      <c r="E27" s="91"/>
      <c r="F27" s="92">
        <f aca="true" t="shared" si="0" ref="F27:H31">F28</f>
        <v>190</v>
      </c>
      <c r="G27" s="92">
        <f t="shared" si="0"/>
        <v>210</v>
      </c>
      <c r="H27" s="92">
        <f t="shared" si="0"/>
        <v>230</v>
      </c>
    </row>
    <row r="28" spans="1:8" s="78" customFormat="1" ht="105" customHeight="1">
      <c r="A28" s="93"/>
      <c r="B28" s="296" t="s">
        <v>387</v>
      </c>
      <c r="C28" s="94" t="s">
        <v>390</v>
      </c>
      <c r="D28" s="95"/>
      <c r="E28" s="95"/>
      <c r="F28" s="96">
        <f t="shared" si="0"/>
        <v>190</v>
      </c>
      <c r="G28" s="96">
        <f t="shared" si="0"/>
        <v>210</v>
      </c>
      <c r="H28" s="96">
        <f t="shared" si="0"/>
        <v>230</v>
      </c>
    </row>
    <row r="29" spans="1:8" s="78" customFormat="1" ht="75" customHeight="1">
      <c r="A29" s="266"/>
      <c r="B29" s="317" t="s">
        <v>388</v>
      </c>
      <c r="C29" s="261" t="s">
        <v>389</v>
      </c>
      <c r="D29" s="262"/>
      <c r="E29" s="262"/>
      <c r="F29" s="318">
        <f t="shared" si="0"/>
        <v>190</v>
      </c>
      <c r="G29" s="318">
        <f t="shared" si="0"/>
        <v>210</v>
      </c>
      <c r="H29" s="318">
        <f t="shared" si="0"/>
        <v>230</v>
      </c>
    </row>
    <row r="30" spans="1:8" s="78" customFormat="1" ht="30" customHeight="1">
      <c r="A30" s="32"/>
      <c r="B30" s="202" t="s">
        <v>58</v>
      </c>
      <c r="C30" s="30" t="s">
        <v>389</v>
      </c>
      <c r="D30" s="31">
        <v>200</v>
      </c>
      <c r="E30" s="31"/>
      <c r="F30" s="97">
        <f t="shared" si="0"/>
        <v>190</v>
      </c>
      <c r="G30" s="97">
        <f t="shared" si="0"/>
        <v>210</v>
      </c>
      <c r="H30" s="97">
        <f t="shared" si="0"/>
        <v>230</v>
      </c>
    </row>
    <row r="31" spans="1:8" s="78" customFormat="1" ht="30" customHeight="1">
      <c r="A31" s="32"/>
      <c r="B31" s="297" t="s">
        <v>59</v>
      </c>
      <c r="C31" s="30" t="s">
        <v>389</v>
      </c>
      <c r="D31" s="30" t="s">
        <v>60</v>
      </c>
      <c r="E31" s="30"/>
      <c r="F31" s="98">
        <f t="shared" si="0"/>
        <v>190</v>
      </c>
      <c r="G31" s="98">
        <f t="shared" si="0"/>
        <v>210</v>
      </c>
      <c r="H31" s="98">
        <f t="shared" si="0"/>
        <v>230</v>
      </c>
    </row>
    <row r="32" spans="1:8" s="78" customFormat="1" ht="45" customHeight="1">
      <c r="A32" s="32"/>
      <c r="B32" s="297" t="s">
        <v>9</v>
      </c>
      <c r="C32" s="30" t="s">
        <v>389</v>
      </c>
      <c r="D32" s="30" t="s">
        <v>60</v>
      </c>
      <c r="E32" s="30" t="s">
        <v>218</v>
      </c>
      <c r="F32" s="98">
        <v>190</v>
      </c>
      <c r="G32" s="98">
        <v>210</v>
      </c>
      <c r="H32" s="98">
        <v>230</v>
      </c>
    </row>
    <row r="33" spans="1:8" ht="45" customHeight="1">
      <c r="A33" s="89">
        <v>2</v>
      </c>
      <c r="B33" s="295" t="s">
        <v>52</v>
      </c>
      <c r="C33" s="90" t="s">
        <v>53</v>
      </c>
      <c r="D33" s="91"/>
      <c r="E33" s="91"/>
      <c r="F33" s="92">
        <f aca="true" t="shared" si="1" ref="F33:H37">F34</f>
        <v>450</v>
      </c>
      <c r="G33" s="92">
        <f t="shared" si="1"/>
        <v>0</v>
      </c>
      <c r="H33" s="92">
        <f t="shared" si="1"/>
        <v>0</v>
      </c>
    </row>
    <row r="34" spans="1:8" ht="15" customHeight="1">
      <c r="A34" s="93"/>
      <c r="B34" s="296" t="s">
        <v>54</v>
      </c>
      <c r="C34" s="94" t="s">
        <v>55</v>
      </c>
      <c r="D34" s="95"/>
      <c r="E34" s="95"/>
      <c r="F34" s="96">
        <f t="shared" si="1"/>
        <v>450</v>
      </c>
      <c r="G34" s="96">
        <f t="shared" si="1"/>
        <v>0</v>
      </c>
      <c r="H34" s="96">
        <f t="shared" si="1"/>
        <v>0</v>
      </c>
    </row>
    <row r="35" spans="1:8" ht="30" customHeight="1">
      <c r="A35" s="266"/>
      <c r="B35" s="317" t="s">
        <v>56</v>
      </c>
      <c r="C35" s="261" t="s">
        <v>57</v>
      </c>
      <c r="D35" s="262"/>
      <c r="E35" s="262"/>
      <c r="F35" s="318">
        <f t="shared" si="1"/>
        <v>450</v>
      </c>
      <c r="G35" s="318">
        <f t="shared" si="1"/>
        <v>0</v>
      </c>
      <c r="H35" s="318">
        <f t="shared" si="1"/>
        <v>0</v>
      </c>
    </row>
    <row r="36" spans="1:8" ht="30" customHeight="1">
      <c r="A36" s="32"/>
      <c r="B36" s="202" t="s">
        <v>58</v>
      </c>
      <c r="C36" s="30" t="s">
        <v>57</v>
      </c>
      <c r="D36" s="31">
        <v>200</v>
      </c>
      <c r="E36" s="31"/>
      <c r="F36" s="97">
        <f t="shared" si="1"/>
        <v>450</v>
      </c>
      <c r="G36" s="97">
        <f t="shared" si="1"/>
        <v>0</v>
      </c>
      <c r="H36" s="97">
        <f t="shared" si="1"/>
        <v>0</v>
      </c>
    </row>
    <row r="37" spans="1:8" ht="30" customHeight="1">
      <c r="A37" s="32"/>
      <c r="B37" s="297" t="s">
        <v>59</v>
      </c>
      <c r="C37" s="30" t="s">
        <v>57</v>
      </c>
      <c r="D37" s="30" t="s">
        <v>60</v>
      </c>
      <c r="E37" s="30"/>
      <c r="F37" s="98">
        <f t="shared" si="1"/>
        <v>450</v>
      </c>
      <c r="G37" s="98">
        <f t="shared" si="1"/>
        <v>0</v>
      </c>
      <c r="H37" s="98">
        <f t="shared" si="1"/>
        <v>0</v>
      </c>
    </row>
    <row r="38" spans="1:8" ht="15" customHeight="1">
      <c r="A38" s="32"/>
      <c r="B38" s="297" t="s">
        <v>61</v>
      </c>
      <c r="C38" s="30" t="s">
        <v>57</v>
      </c>
      <c r="D38" s="30" t="s">
        <v>60</v>
      </c>
      <c r="E38" s="30" t="s">
        <v>62</v>
      </c>
      <c r="F38" s="98">
        <v>450</v>
      </c>
      <c r="G38" s="98">
        <v>0</v>
      </c>
      <c r="H38" s="98">
        <v>0</v>
      </c>
    </row>
    <row r="39" spans="1:8" ht="60" customHeight="1">
      <c r="A39" s="89">
        <v>3</v>
      </c>
      <c r="B39" s="295" t="s">
        <v>434</v>
      </c>
      <c r="C39" s="90" t="s">
        <v>440</v>
      </c>
      <c r="D39" s="91" t="s">
        <v>64</v>
      </c>
      <c r="E39" s="91"/>
      <c r="F39" s="92">
        <f>F40+F45+F50</f>
        <v>0</v>
      </c>
      <c r="G39" s="92">
        <f>G40+G45+G50</f>
        <v>0</v>
      </c>
      <c r="H39" s="92">
        <f>H40+H45+H50</f>
        <v>1703.031</v>
      </c>
    </row>
    <row r="40" spans="1:8" s="152" customFormat="1" ht="45" customHeight="1" hidden="1">
      <c r="A40" s="150"/>
      <c r="B40" s="298" t="s">
        <v>435</v>
      </c>
      <c r="C40" s="94" t="s">
        <v>441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66"/>
      <c r="B41" s="317" t="s">
        <v>476</v>
      </c>
      <c r="C41" s="261" t="s">
        <v>442</v>
      </c>
      <c r="D41" s="261"/>
      <c r="E41" s="261"/>
      <c r="F41" s="319">
        <f aca="true" t="shared" si="2" ref="F41:H43">F42</f>
        <v>0</v>
      </c>
      <c r="G41" s="319">
        <f t="shared" si="2"/>
        <v>0</v>
      </c>
      <c r="H41" s="319">
        <f t="shared" si="2"/>
        <v>0</v>
      </c>
    </row>
    <row r="42" spans="1:8" ht="15" customHeight="1" hidden="1">
      <c r="A42" s="125"/>
      <c r="B42" s="297" t="s">
        <v>267</v>
      </c>
      <c r="C42" s="30" t="s">
        <v>442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97" t="s">
        <v>268</v>
      </c>
      <c r="C43" s="30" t="s">
        <v>442</v>
      </c>
      <c r="D43" s="30" t="s">
        <v>269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99" t="s">
        <v>126</v>
      </c>
      <c r="C44" s="30" t="s">
        <v>442</v>
      </c>
      <c r="D44" s="30" t="s">
        <v>269</v>
      </c>
      <c r="E44" s="30" t="s">
        <v>282</v>
      </c>
      <c r="F44" s="98"/>
      <c r="G44" s="98"/>
      <c r="H44" s="98"/>
    </row>
    <row r="45" spans="1:8" ht="15" customHeight="1" hidden="1">
      <c r="A45" s="150"/>
      <c r="B45" s="298" t="s">
        <v>436</v>
      </c>
      <c r="C45" s="94" t="s">
        <v>443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66"/>
      <c r="B46" s="317" t="s">
        <v>477</v>
      </c>
      <c r="C46" s="261" t="s">
        <v>444</v>
      </c>
      <c r="D46" s="261"/>
      <c r="E46" s="261"/>
      <c r="F46" s="319">
        <f aca="true" t="shared" si="3" ref="F46:H48">F47</f>
        <v>0</v>
      </c>
      <c r="G46" s="319">
        <f t="shared" si="3"/>
        <v>0</v>
      </c>
      <c r="H46" s="319">
        <f t="shared" si="3"/>
        <v>0</v>
      </c>
    </row>
    <row r="47" spans="1:8" ht="15" customHeight="1" hidden="1">
      <c r="A47" s="125"/>
      <c r="B47" s="297" t="s">
        <v>267</v>
      </c>
      <c r="C47" s="30" t="s">
        <v>444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97" t="s">
        <v>268</v>
      </c>
      <c r="C48" s="30" t="s">
        <v>444</v>
      </c>
      <c r="D48" s="30" t="s">
        <v>269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99" t="s">
        <v>126</v>
      </c>
      <c r="C49" s="30" t="s">
        <v>444</v>
      </c>
      <c r="D49" s="30" t="s">
        <v>269</v>
      </c>
      <c r="E49" s="30" t="s">
        <v>282</v>
      </c>
      <c r="F49" s="98"/>
      <c r="G49" s="98"/>
      <c r="H49" s="98"/>
    </row>
    <row r="50" spans="1:8" ht="45" customHeight="1">
      <c r="A50" s="103"/>
      <c r="B50" s="298" t="s">
        <v>65</v>
      </c>
      <c r="C50" s="94" t="s">
        <v>445</v>
      </c>
      <c r="D50" s="104"/>
      <c r="E50" s="104"/>
      <c r="F50" s="96">
        <f>F51</f>
        <v>0</v>
      </c>
      <c r="G50" s="96">
        <f>G51</f>
        <v>0</v>
      </c>
      <c r="H50" s="96">
        <f>H51</f>
        <v>1703.031</v>
      </c>
    </row>
    <row r="51" spans="1:8" ht="45" customHeight="1">
      <c r="A51" s="266"/>
      <c r="B51" s="320" t="s">
        <v>582</v>
      </c>
      <c r="C51" s="261" t="s">
        <v>446</v>
      </c>
      <c r="D51" s="261"/>
      <c r="E51" s="261"/>
      <c r="F51" s="319">
        <f aca="true" t="shared" si="4" ref="F51:H53">F52</f>
        <v>0</v>
      </c>
      <c r="G51" s="319">
        <f t="shared" si="4"/>
        <v>0</v>
      </c>
      <c r="H51" s="319">
        <f t="shared" si="4"/>
        <v>1703.031</v>
      </c>
    </row>
    <row r="52" spans="1:8" ht="30" customHeight="1">
      <c r="A52" s="32"/>
      <c r="B52" s="300" t="s">
        <v>66</v>
      </c>
      <c r="C52" s="30" t="s">
        <v>446</v>
      </c>
      <c r="D52" s="30" t="s">
        <v>71</v>
      </c>
      <c r="E52" s="30"/>
      <c r="F52" s="98">
        <f t="shared" si="4"/>
        <v>0</v>
      </c>
      <c r="G52" s="98">
        <f t="shared" si="4"/>
        <v>0</v>
      </c>
      <c r="H52" s="98">
        <f t="shared" si="4"/>
        <v>1703.031</v>
      </c>
    </row>
    <row r="53" spans="1:8" ht="15" customHeight="1">
      <c r="A53" s="32"/>
      <c r="B53" s="300" t="s">
        <v>67</v>
      </c>
      <c r="C53" s="30" t="s">
        <v>446</v>
      </c>
      <c r="D53" s="30" t="s">
        <v>68</v>
      </c>
      <c r="E53" s="30"/>
      <c r="F53" s="98">
        <f t="shared" si="4"/>
        <v>0</v>
      </c>
      <c r="G53" s="98">
        <f t="shared" si="4"/>
        <v>0</v>
      </c>
      <c r="H53" s="98">
        <f t="shared" si="4"/>
        <v>1703.031</v>
      </c>
    </row>
    <row r="54" spans="1:8" ht="15" customHeight="1">
      <c r="A54" s="32"/>
      <c r="B54" s="297" t="s">
        <v>69</v>
      </c>
      <c r="C54" s="30" t="s">
        <v>446</v>
      </c>
      <c r="D54" s="30" t="s">
        <v>68</v>
      </c>
      <c r="E54" s="30" t="s">
        <v>70</v>
      </c>
      <c r="F54" s="98">
        <f>200-200</f>
        <v>0</v>
      </c>
      <c r="G54" s="98">
        <v>0</v>
      </c>
      <c r="H54" s="98">
        <f>17.03+1686.001</f>
        <v>1703.031</v>
      </c>
    </row>
    <row r="55" spans="1:8" ht="45" customHeight="1">
      <c r="A55" s="89">
        <v>4</v>
      </c>
      <c r="B55" s="295" t="s">
        <v>447</v>
      </c>
      <c r="C55" s="90" t="s">
        <v>63</v>
      </c>
      <c r="D55" s="91" t="s">
        <v>64</v>
      </c>
      <c r="E55" s="91"/>
      <c r="F55" s="92">
        <f>F56+F73+F91</f>
        <v>2722.72867</v>
      </c>
      <c r="G55" s="92">
        <f>G56+G73+G91</f>
        <v>2466</v>
      </c>
      <c r="H55" s="92">
        <f>H56+H73+H91</f>
        <v>1916</v>
      </c>
    </row>
    <row r="56" spans="1:8" ht="45" customHeight="1">
      <c r="A56" s="99"/>
      <c r="B56" s="301" t="s">
        <v>72</v>
      </c>
      <c r="C56" s="100" t="s">
        <v>448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98" t="s">
        <v>74</v>
      </c>
      <c r="C57" s="94" t="s">
        <v>449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66"/>
      <c r="B58" s="321" t="s">
        <v>76</v>
      </c>
      <c r="C58" s="261" t="s">
        <v>450</v>
      </c>
      <c r="D58" s="261"/>
      <c r="E58" s="261"/>
      <c r="F58" s="318">
        <f aca="true" t="shared" si="5" ref="F58:H60">F59</f>
        <v>0</v>
      </c>
      <c r="G58" s="318">
        <f t="shared" si="5"/>
        <v>0</v>
      </c>
      <c r="H58" s="318">
        <f t="shared" si="5"/>
        <v>0</v>
      </c>
    </row>
    <row r="59" spans="1:8" ht="30" customHeight="1" hidden="1">
      <c r="A59" s="130"/>
      <c r="B59" s="303" t="s">
        <v>78</v>
      </c>
      <c r="C59" s="30" t="s">
        <v>450</v>
      </c>
      <c r="D59" s="30" t="s">
        <v>79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97" t="s">
        <v>80</v>
      </c>
      <c r="C60" s="30" t="s">
        <v>450</v>
      </c>
      <c r="D60" s="30" t="s">
        <v>81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97" t="s">
        <v>69</v>
      </c>
      <c r="C61" s="30" t="s">
        <v>450</v>
      </c>
      <c r="D61" s="30" t="s">
        <v>81</v>
      </c>
      <c r="E61" s="30" t="s">
        <v>70</v>
      </c>
      <c r="F61" s="97">
        <v>0</v>
      </c>
      <c r="G61" s="97">
        <v>0</v>
      </c>
      <c r="H61" s="97">
        <v>0</v>
      </c>
    </row>
    <row r="62" spans="1:8" ht="30" customHeight="1" hidden="1">
      <c r="A62" s="266"/>
      <c r="B62" s="321" t="s">
        <v>301</v>
      </c>
      <c r="C62" s="261" t="s">
        <v>451</v>
      </c>
      <c r="D62" s="261"/>
      <c r="E62" s="261"/>
      <c r="F62" s="318">
        <f aca="true" t="shared" si="6" ref="F62:H64">F63</f>
        <v>0</v>
      </c>
      <c r="G62" s="318">
        <f t="shared" si="6"/>
        <v>0</v>
      </c>
      <c r="H62" s="318">
        <f t="shared" si="6"/>
        <v>0</v>
      </c>
    </row>
    <row r="63" spans="1:8" ht="30" customHeight="1" hidden="1">
      <c r="A63" s="130"/>
      <c r="B63" s="304" t="s">
        <v>58</v>
      </c>
      <c r="C63" s="30" t="s">
        <v>451</v>
      </c>
      <c r="D63" s="30" t="s">
        <v>77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97" t="s">
        <v>59</v>
      </c>
      <c r="C64" s="30" t="s">
        <v>451</v>
      </c>
      <c r="D64" s="30" t="s">
        <v>60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97" t="s">
        <v>69</v>
      </c>
      <c r="C65" s="30" t="s">
        <v>451</v>
      </c>
      <c r="D65" s="30" t="s">
        <v>60</v>
      </c>
      <c r="E65" s="30" t="s">
        <v>70</v>
      </c>
      <c r="F65" s="97">
        <v>0</v>
      </c>
      <c r="G65" s="97">
        <v>0</v>
      </c>
      <c r="H65" s="97">
        <v>0</v>
      </c>
    </row>
    <row r="66" spans="1:8" ht="30" customHeight="1">
      <c r="A66" s="266"/>
      <c r="B66" s="321" t="s">
        <v>76</v>
      </c>
      <c r="C66" s="261" t="s">
        <v>452</v>
      </c>
      <c r="D66" s="261"/>
      <c r="E66" s="261"/>
      <c r="F66" s="318">
        <f>F67+F70</f>
        <v>896</v>
      </c>
      <c r="G66" s="318">
        <f>G67+G70</f>
        <v>896</v>
      </c>
      <c r="H66" s="318">
        <f>H67+H70</f>
        <v>896</v>
      </c>
    </row>
    <row r="67" spans="1:8" ht="30" customHeight="1">
      <c r="A67" s="32"/>
      <c r="B67" s="304" t="s">
        <v>58</v>
      </c>
      <c r="C67" s="30" t="s">
        <v>452</v>
      </c>
      <c r="D67" s="30" t="s">
        <v>77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97" t="s">
        <v>59</v>
      </c>
      <c r="C68" s="30" t="s">
        <v>452</v>
      </c>
      <c r="D68" s="30" t="s">
        <v>60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97" t="s">
        <v>69</v>
      </c>
      <c r="C69" s="30" t="s">
        <v>452</v>
      </c>
      <c r="D69" s="30" t="s">
        <v>60</v>
      </c>
      <c r="E69" s="30" t="s">
        <v>70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303" t="s">
        <v>78</v>
      </c>
      <c r="C70" s="30" t="s">
        <v>452</v>
      </c>
      <c r="D70" s="30" t="s">
        <v>79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97" t="s">
        <v>80</v>
      </c>
      <c r="C71" s="30" t="s">
        <v>452</v>
      </c>
      <c r="D71" s="30" t="s">
        <v>81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97" t="s">
        <v>69</v>
      </c>
      <c r="C72" s="30" t="s">
        <v>452</v>
      </c>
      <c r="D72" s="30" t="s">
        <v>81</v>
      </c>
      <c r="E72" s="30" t="s">
        <v>70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301" t="s">
        <v>82</v>
      </c>
      <c r="C73" s="100" t="s">
        <v>73</v>
      </c>
      <c r="D73" s="101" t="s">
        <v>64</v>
      </c>
      <c r="E73" s="101"/>
      <c r="F73" s="102">
        <f t="shared" si="8"/>
        <v>479.5</v>
      </c>
      <c r="G73" s="102">
        <f t="shared" si="8"/>
        <v>1000</v>
      </c>
      <c r="H73" s="102">
        <f t="shared" si="8"/>
        <v>1000</v>
      </c>
    </row>
    <row r="74" spans="1:8" ht="30" customHeight="1">
      <c r="A74" s="103"/>
      <c r="B74" s="298" t="s">
        <v>84</v>
      </c>
      <c r="C74" s="94" t="s">
        <v>75</v>
      </c>
      <c r="D74" s="104"/>
      <c r="E74" s="104"/>
      <c r="F74" s="96">
        <f>F75+F83+F79+F87</f>
        <v>479.5</v>
      </c>
      <c r="G74" s="96">
        <f>G75+G83+G79+G87</f>
        <v>1000</v>
      </c>
      <c r="H74" s="96">
        <f>H75+H83+H79+H87</f>
        <v>1000</v>
      </c>
    </row>
    <row r="75" spans="1:8" ht="30" customHeight="1" hidden="1">
      <c r="A75" s="266"/>
      <c r="B75" s="321" t="s">
        <v>86</v>
      </c>
      <c r="C75" s="261" t="s">
        <v>453</v>
      </c>
      <c r="D75" s="262"/>
      <c r="E75" s="262"/>
      <c r="F75" s="319">
        <f t="shared" si="8"/>
        <v>0</v>
      </c>
      <c r="G75" s="319">
        <f t="shared" si="8"/>
        <v>0</v>
      </c>
      <c r="H75" s="319">
        <f t="shared" si="8"/>
        <v>0</v>
      </c>
    </row>
    <row r="76" spans="1:8" ht="30" customHeight="1" hidden="1">
      <c r="A76" s="32"/>
      <c r="B76" s="304" t="s">
        <v>66</v>
      </c>
      <c r="C76" s="30" t="s">
        <v>453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97" t="s">
        <v>67</v>
      </c>
      <c r="C77" s="30" t="s">
        <v>453</v>
      </c>
      <c r="D77" s="30" t="s">
        <v>68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97" t="s">
        <v>69</v>
      </c>
      <c r="C78" s="30" t="s">
        <v>453</v>
      </c>
      <c r="D78" s="30" t="s">
        <v>68</v>
      </c>
      <c r="E78" s="30" t="s">
        <v>70</v>
      </c>
      <c r="F78" s="98">
        <v>0</v>
      </c>
      <c r="G78" s="98">
        <v>0</v>
      </c>
      <c r="H78" s="98">
        <v>0</v>
      </c>
    </row>
    <row r="79" spans="1:8" ht="30" customHeight="1">
      <c r="A79" s="266"/>
      <c r="B79" s="321" t="s">
        <v>87</v>
      </c>
      <c r="C79" s="261" t="s">
        <v>562</v>
      </c>
      <c r="D79" s="262"/>
      <c r="E79" s="262"/>
      <c r="F79" s="319">
        <f aca="true" t="shared" si="9" ref="F79:H81">F80</f>
        <v>200</v>
      </c>
      <c r="G79" s="319">
        <f t="shared" si="9"/>
        <v>1000</v>
      </c>
      <c r="H79" s="319">
        <f t="shared" si="9"/>
        <v>1000</v>
      </c>
    </row>
    <row r="80" spans="1:8" ht="30" customHeight="1">
      <c r="A80" s="32"/>
      <c r="B80" s="304" t="s">
        <v>58</v>
      </c>
      <c r="C80" s="30" t="s">
        <v>562</v>
      </c>
      <c r="D80" s="31">
        <v>200</v>
      </c>
      <c r="E80" s="31"/>
      <c r="F80" s="98">
        <f t="shared" si="9"/>
        <v>200</v>
      </c>
      <c r="G80" s="98">
        <f t="shared" si="9"/>
        <v>1000</v>
      </c>
      <c r="H80" s="98">
        <f t="shared" si="9"/>
        <v>1000</v>
      </c>
    </row>
    <row r="81" spans="1:8" ht="30" customHeight="1">
      <c r="A81" s="32"/>
      <c r="B81" s="297" t="s">
        <v>59</v>
      </c>
      <c r="C81" s="30" t="s">
        <v>562</v>
      </c>
      <c r="D81" s="30" t="s">
        <v>60</v>
      </c>
      <c r="E81" s="30"/>
      <c r="F81" s="97">
        <f t="shared" si="9"/>
        <v>200</v>
      </c>
      <c r="G81" s="97">
        <f t="shared" si="9"/>
        <v>1000</v>
      </c>
      <c r="H81" s="97">
        <f t="shared" si="9"/>
        <v>1000</v>
      </c>
    </row>
    <row r="82" spans="1:8" ht="15" customHeight="1">
      <c r="A82" s="32"/>
      <c r="B82" s="297" t="s">
        <v>69</v>
      </c>
      <c r="C82" s="30" t="s">
        <v>562</v>
      </c>
      <c r="D82" s="30" t="s">
        <v>60</v>
      </c>
      <c r="E82" s="30" t="s">
        <v>70</v>
      </c>
      <c r="F82" s="98">
        <f>500+1000-300-300-700</f>
        <v>200</v>
      </c>
      <c r="G82" s="98">
        <v>1000</v>
      </c>
      <c r="H82" s="98">
        <v>1000</v>
      </c>
    </row>
    <row r="83" spans="1:8" ht="30" customHeight="1">
      <c r="A83" s="266"/>
      <c r="B83" s="321" t="s">
        <v>559</v>
      </c>
      <c r="C83" s="261" t="s">
        <v>560</v>
      </c>
      <c r="D83" s="262"/>
      <c r="E83" s="262"/>
      <c r="F83" s="319">
        <f t="shared" si="8"/>
        <v>279.5</v>
      </c>
      <c r="G83" s="319">
        <f t="shared" si="8"/>
        <v>0</v>
      </c>
      <c r="H83" s="319">
        <f t="shared" si="8"/>
        <v>0</v>
      </c>
    </row>
    <row r="84" spans="1:8" ht="30" customHeight="1">
      <c r="A84" s="32"/>
      <c r="B84" s="304" t="s">
        <v>58</v>
      </c>
      <c r="C84" s="30" t="s">
        <v>560</v>
      </c>
      <c r="D84" s="31">
        <v>200</v>
      </c>
      <c r="E84" s="31"/>
      <c r="F84" s="98">
        <f t="shared" si="8"/>
        <v>279.5</v>
      </c>
      <c r="G84" s="98">
        <f t="shared" si="8"/>
        <v>0</v>
      </c>
      <c r="H84" s="98">
        <f t="shared" si="8"/>
        <v>0</v>
      </c>
    </row>
    <row r="85" spans="1:8" ht="30" customHeight="1">
      <c r="A85" s="32"/>
      <c r="B85" s="297" t="s">
        <v>59</v>
      </c>
      <c r="C85" s="30" t="s">
        <v>560</v>
      </c>
      <c r="D85" s="30" t="s">
        <v>60</v>
      </c>
      <c r="E85" s="30"/>
      <c r="F85" s="97">
        <f t="shared" si="8"/>
        <v>279.5</v>
      </c>
      <c r="G85" s="97">
        <f t="shared" si="8"/>
        <v>0</v>
      </c>
      <c r="H85" s="97">
        <f t="shared" si="8"/>
        <v>0</v>
      </c>
    </row>
    <row r="86" spans="1:8" ht="15" customHeight="1">
      <c r="A86" s="32"/>
      <c r="B86" s="297" t="s">
        <v>69</v>
      </c>
      <c r="C86" s="30" t="s">
        <v>560</v>
      </c>
      <c r="D86" s="30" t="s">
        <v>60</v>
      </c>
      <c r="E86" s="30" t="s">
        <v>70</v>
      </c>
      <c r="F86" s="98">
        <f>700-420.5</f>
        <v>279.5</v>
      </c>
      <c r="G86" s="98">
        <v>0</v>
      </c>
      <c r="H86" s="98">
        <v>0</v>
      </c>
    </row>
    <row r="87" spans="1:8" ht="15" customHeight="1" hidden="1">
      <c r="A87" s="266"/>
      <c r="B87" s="321" t="s">
        <v>489</v>
      </c>
      <c r="C87" s="261" t="s">
        <v>488</v>
      </c>
      <c r="D87" s="262"/>
      <c r="E87" s="262"/>
      <c r="F87" s="319">
        <f aca="true" t="shared" si="10" ref="F87:H89">F88</f>
        <v>0</v>
      </c>
      <c r="G87" s="319">
        <f t="shared" si="10"/>
        <v>0</v>
      </c>
      <c r="H87" s="319">
        <f t="shared" si="10"/>
        <v>0</v>
      </c>
    </row>
    <row r="88" spans="1:8" ht="30" customHeight="1" hidden="1">
      <c r="A88" s="32"/>
      <c r="B88" s="304" t="s">
        <v>66</v>
      </c>
      <c r="C88" s="30" t="s">
        <v>488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97" t="s">
        <v>67</v>
      </c>
      <c r="C89" s="30" t="s">
        <v>488</v>
      </c>
      <c r="D89" s="30" t="s">
        <v>68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97" t="s">
        <v>69</v>
      </c>
      <c r="C90" s="30" t="s">
        <v>488</v>
      </c>
      <c r="D90" s="30" t="s">
        <v>68</v>
      </c>
      <c r="E90" s="30" t="s">
        <v>70</v>
      </c>
      <c r="F90" s="98">
        <v>0</v>
      </c>
      <c r="G90" s="98">
        <v>0</v>
      </c>
      <c r="H90" s="98">
        <v>0</v>
      </c>
    </row>
    <row r="91" spans="1:8" ht="15" customHeight="1">
      <c r="A91" s="99"/>
      <c r="B91" s="301" t="s">
        <v>454</v>
      </c>
      <c r="C91" s="100" t="s">
        <v>83</v>
      </c>
      <c r="D91" s="100"/>
      <c r="E91" s="100"/>
      <c r="F91" s="107">
        <f>F92+F98</f>
        <v>1347.22867</v>
      </c>
      <c r="G91" s="107">
        <f>G92+G98</f>
        <v>570</v>
      </c>
      <c r="H91" s="107">
        <f>H92+H98</f>
        <v>20</v>
      </c>
    </row>
    <row r="92" spans="1:8" ht="30" customHeight="1">
      <c r="A92" s="103"/>
      <c r="B92" s="298" t="s">
        <v>190</v>
      </c>
      <c r="C92" s="94" t="s">
        <v>85</v>
      </c>
      <c r="D92" s="94"/>
      <c r="E92" s="94"/>
      <c r="F92" s="108">
        <f aca="true" t="shared" si="11" ref="F92:H94">F93</f>
        <v>647.22867</v>
      </c>
      <c r="G92" s="108">
        <f t="shared" si="11"/>
        <v>570</v>
      </c>
      <c r="H92" s="108">
        <f t="shared" si="11"/>
        <v>20</v>
      </c>
    </row>
    <row r="93" spans="1:8" ht="15" customHeight="1">
      <c r="A93" s="266"/>
      <c r="B93" s="321" t="s">
        <v>192</v>
      </c>
      <c r="C93" s="261" t="s">
        <v>455</v>
      </c>
      <c r="D93" s="261"/>
      <c r="E93" s="261"/>
      <c r="F93" s="319">
        <f t="shared" si="11"/>
        <v>647.22867</v>
      </c>
      <c r="G93" s="319">
        <f t="shared" si="11"/>
        <v>570</v>
      </c>
      <c r="H93" s="319">
        <f t="shared" si="11"/>
        <v>20</v>
      </c>
    </row>
    <row r="94" spans="1:8" ht="30" customHeight="1">
      <c r="A94" s="32"/>
      <c r="B94" s="304" t="s">
        <v>58</v>
      </c>
      <c r="C94" s="30" t="s">
        <v>455</v>
      </c>
      <c r="D94" s="30" t="s">
        <v>77</v>
      </c>
      <c r="E94" s="30"/>
      <c r="F94" s="98">
        <f t="shared" si="11"/>
        <v>647.22867</v>
      </c>
      <c r="G94" s="98">
        <f t="shared" si="11"/>
        <v>570</v>
      </c>
      <c r="H94" s="98">
        <f t="shared" si="11"/>
        <v>20</v>
      </c>
    </row>
    <row r="95" spans="1:8" ht="30" customHeight="1">
      <c r="A95" s="32"/>
      <c r="B95" s="297" t="s">
        <v>59</v>
      </c>
      <c r="C95" s="30" t="s">
        <v>455</v>
      </c>
      <c r="D95" s="30" t="s">
        <v>60</v>
      </c>
      <c r="E95" s="30"/>
      <c r="F95" s="98">
        <f>F96+F97</f>
        <v>647.22867</v>
      </c>
      <c r="G95" s="98">
        <f>G96+G97</f>
        <v>570</v>
      </c>
      <c r="H95" s="98">
        <f>H96+H97</f>
        <v>20</v>
      </c>
    </row>
    <row r="96" spans="1:8" ht="15" customHeight="1">
      <c r="A96" s="32"/>
      <c r="B96" s="297" t="s">
        <v>187</v>
      </c>
      <c r="C96" s="30" t="s">
        <v>455</v>
      </c>
      <c r="D96" s="30" t="s">
        <v>60</v>
      </c>
      <c r="E96" s="30" t="s">
        <v>188</v>
      </c>
      <c r="F96" s="98">
        <v>20</v>
      </c>
      <c r="G96" s="98">
        <v>20</v>
      </c>
      <c r="H96" s="98">
        <v>20</v>
      </c>
    </row>
    <row r="97" spans="1:8" ht="15" customHeight="1">
      <c r="A97" s="32"/>
      <c r="B97" s="297" t="s">
        <v>69</v>
      </c>
      <c r="C97" s="30" t="s">
        <v>455</v>
      </c>
      <c r="D97" s="30" t="s">
        <v>60</v>
      </c>
      <c r="E97" s="30" t="s">
        <v>70</v>
      </c>
      <c r="F97" s="98">
        <f>450+100-350-100+527.22867</f>
        <v>627.22867</v>
      </c>
      <c r="G97" s="98">
        <f>450+100</f>
        <v>550</v>
      </c>
      <c r="H97" s="98">
        <v>0</v>
      </c>
    </row>
    <row r="98" spans="1:8" ht="30" customHeight="1">
      <c r="A98" s="103"/>
      <c r="B98" s="298" t="s">
        <v>457</v>
      </c>
      <c r="C98" s="94" t="s">
        <v>456</v>
      </c>
      <c r="D98" s="94"/>
      <c r="E98" s="94"/>
      <c r="F98" s="108">
        <f>F99</f>
        <v>700</v>
      </c>
      <c r="G98" s="108">
        <f aca="true" t="shared" si="12" ref="G98:H101">G99</f>
        <v>0</v>
      </c>
      <c r="H98" s="108">
        <f t="shared" si="12"/>
        <v>0</v>
      </c>
    </row>
    <row r="99" spans="1:8" ht="30" customHeight="1">
      <c r="A99" s="266"/>
      <c r="B99" s="321" t="s">
        <v>185</v>
      </c>
      <c r="C99" s="261" t="s">
        <v>458</v>
      </c>
      <c r="D99" s="261"/>
      <c r="E99" s="261"/>
      <c r="F99" s="319">
        <f>F100</f>
        <v>700</v>
      </c>
      <c r="G99" s="319">
        <f t="shared" si="12"/>
        <v>0</v>
      </c>
      <c r="H99" s="319">
        <f t="shared" si="12"/>
        <v>0</v>
      </c>
    </row>
    <row r="100" spans="1:8" ht="30" customHeight="1">
      <c r="A100" s="32"/>
      <c r="B100" s="304" t="s">
        <v>58</v>
      </c>
      <c r="C100" s="30" t="s">
        <v>458</v>
      </c>
      <c r="D100" s="30" t="s">
        <v>77</v>
      </c>
      <c r="E100" s="30"/>
      <c r="F100" s="98">
        <f>F101</f>
        <v>700</v>
      </c>
      <c r="G100" s="98">
        <f t="shared" si="12"/>
        <v>0</v>
      </c>
      <c r="H100" s="98">
        <f t="shared" si="12"/>
        <v>0</v>
      </c>
    </row>
    <row r="101" spans="1:8" ht="30" customHeight="1">
      <c r="A101" s="32"/>
      <c r="B101" s="297" t="s">
        <v>59</v>
      </c>
      <c r="C101" s="30" t="s">
        <v>458</v>
      </c>
      <c r="D101" s="30" t="s">
        <v>60</v>
      </c>
      <c r="E101" s="30"/>
      <c r="F101" s="98">
        <f>F102</f>
        <v>700</v>
      </c>
      <c r="G101" s="98">
        <f t="shared" si="12"/>
        <v>0</v>
      </c>
      <c r="H101" s="98">
        <f t="shared" si="12"/>
        <v>0</v>
      </c>
    </row>
    <row r="102" spans="1:8" ht="15" customHeight="1">
      <c r="A102" s="32"/>
      <c r="B102" s="297" t="s">
        <v>187</v>
      </c>
      <c r="C102" s="30" t="s">
        <v>458</v>
      </c>
      <c r="D102" s="30" t="s">
        <v>60</v>
      </c>
      <c r="E102" s="30" t="s">
        <v>188</v>
      </c>
      <c r="F102" s="98">
        <f>200+600-100</f>
        <v>700</v>
      </c>
      <c r="G102" s="98">
        <v>0</v>
      </c>
      <c r="H102" s="98">
        <v>0</v>
      </c>
    </row>
    <row r="103" spans="1:8" ht="45" customHeight="1">
      <c r="A103" s="89">
        <v>5</v>
      </c>
      <c r="B103" s="305" t="s">
        <v>439</v>
      </c>
      <c r="C103" s="90" t="s">
        <v>88</v>
      </c>
      <c r="D103" s="105"/>
      <c r="E103" s="105"/>
      <c r="F103" s="92">
        <f>F104</f>
        <v>17786.9</v>
      </c>
      <c r="G103" s="92">
        <f>G104</f>
        <v>13000</v>
      </c>
      <c r="H103" s="92">
        <f>H104</f>
        <v>13000</v>
      </c>
    </row>
    <row r="104" spans="1:8" ht="15" customHeight="1">
      <c r="A104" s="103"/>
      <c r="B104" s="306" t="s">
        <v>89</v>
      </c>
      <c r="C104" s="94" t="s">
        <v>90</v>
      </c>
      <c r="D104" s="94"/>
      <c r="E104" s="94"/>
      <c r="F104" s="96">
        <f>F105+F118</f>
        <v>17786.9</v>
      </c>
      <c r="G104" s="96">
        <f>G105+G118</f>
        <v>13000</v>
      </c>
      <c r="H104" s="96">
        <f>H105+H118</f>
        <v>13000</v>
      </c>
    </row>
    <row r="105" spans="1:8" ht="30" customHeight="1">
      <c r="A105" s="266"/>
      <c r="B105" s="317" t="s">
        <v>91</v>
      </c>
      <c r="C105" s="261" t="s">
        <v>92</v>
      </c>
      <c r="D105" s="261"/>
      <c r="E105" s="261"/>
      <c r="F105" s="319">
        <f>F106+F109+F112+F116</f>
        <v>13045.1</v>
      </c>
      <c r="G105" s="319">
        <f>G106+G109+G112+G116</f>
        <v>13000</v>
      </c>
      <c r="H105" s="319">
        <f>H106+H109+H112+H116</f>
        <v>13000</v>
      </c>
    </row>
    <row r="106" spans="1:8" ht="60" customHeight="1">
      <c r="A106" s="32"/>
      <c r="B106" s="307" t="s">
        <v>93</v>
      </c>
      <c r="C106" s="30" t="s">
        <v>92</v>
      </c>
      <c r="D106" s="30" t="s">
        <v>94</v>
      </c>
      <c r="E106" s="30"/>
      <c r="F106" s="98">
        <f aca="true" t="shared" si="13" ref="F106:H107">F107</f>
        <v>9407.958</v>
      </c>
      <c r="G106" s="98">
        <f t="shared" si="13"/>
        <v>9784.277</v>
      </c>
      <c r="H106" s="98">
        <f t="shared" si="13"/>
        <v>10175.648</v>
      </c>
    </row>
    <row r="107" spans="1:8" ht="15" customHeight="1">
      <c r="A107" s="29"/>
      <c r="B107" s="297" t="s">
        <v>95</v>
      </c>
      <c r="C107" s="30" t="s">
        <v>92</v>
      </c>
      <c r="D107" s="31">
        <v>110</v>
      </c>
      <c r="E107" s="31"/>
      <c r="F107" s="97">
        <f t="shared" si="13"/>
        <v>9407.958</v>
      </c>
      <c r="G107" s="97">
        <f t="shared" si="13"/>
        <v>9784.277</v>
      </c>
      <c r="H107" s="97">
        <f t="shared" si="13"/>
        <v>10175.648</v>
      </c>
    </row>
    <row r="108" spans="1:8" ht="15" customHeight="1">
      <c r="A108" s="32"/>
      <c r="B108" s="297" t="s">
        <v>96</v>
      </c>
      <c r="C108" s="30" t="s">
        <v>92</v>
      </c>
      <c r="D108" s="31">
        <v>110</v>
      </c>
      <c r="E108" s="30" t="s">
        <v>97</v>
      </c>
      <c r="F108" s="97">
        <v>9407.958</v>
      </c>
      <c r="G108" s="97">
        <v>9784.277</v>
      </c>
      <c r="H108" s="97">
        <v>10175.648</v>
      </c>
    </row>
    <row r="109" spans="1:8" ht="30" customHeight="1">
      <c r="A109" s="32"/>
      <c r="B109" s="202" t="s">
        <v>58</v>
      </c>
      <c r="C109" s="30" t="s">
        <v>92</v>
      </c>
      <c r="D109" s="31">
        <v>200</v>
      </c>
      <c r="E109" s="30"/>
      <c r="F109" s="97">
        <f aca="true" t="shared" si="14" ref="F109:H110">F110</f>
        <v>3490.1420000000003</v>
      </c>
      <c r="G109" s="97">
        <f t="shared" si="14"/>
        <v>3068.723</v>
      </c>
      <c r="H109" s="97">
        <f t="shared" si="14"/>
        <v>2677.352</v>
      </c>
    </row>
    <row r="110" spans="1:8" ht="30" customHeight="1">
      <c r="A110" s="32"/>
      <c r="B110" s="297" t="s">
        <v>59</v>
      </c>
      <c r="C110" s="30" t="s">
        <v>92</v>
      </c>
      <c r="D110" s="30" t="s">
        <v>60</v>
      </c>
      <c r="E110" s="30"/>
      <c r="F110" s="98">
        <f t="shared" si="14"/>
        <v>3490.1420000000003</v>
      </c>
      <c r="G110" s="98">
        <f t="shared" si="14"/>
        <v>3068.723</v>
      </c>
      <c r="H110" s="98">
        <f t="shared" si="14"/>
        <v>2677.352</v>
      </c>
    </row>
    <row r="111" spans="1:8" ht="15" customHeight="1">
      <c r="A111" s="32"/>
      <c r="B111" s="297" t="s">
        <v>96</v>
      </c>
      <c r="C111" s="30" t="s">
        <v>92</v>
      </c>
      <c r="D111" s="30" t="s">
        <v>60</v>
      </c>
      <c r="E111" s="30" t="s">
        <v>97</v>
      </c>
      <c r="F111" s="98">
        <f>2786.342+87.8+616</f>
        <v>3490.1420000000003</v>
      </c>
      <c r="G111" s="98">
        <f>2410.023+658.7</f>
        <v>3068.723</v>
      </c>
      <c r="H111" s="98">
        <v>2677.352</v>
      </c>
    </row>
    <row r="112" spans="1:8" ht="30" customHeight="1" hidden="1">
      <c r="A112" s="32"/>
      <c r="B112" s="308" t="s">
        <v>66</v>
      </c>
      <c r="C112" s="30" t="s">
        <v>92</v>
      </c>
      <c r="D112" s="30" t="s">
        <v>71</v>
      </c>
      <c r="E112" s="30"/>
      <c r="F112" s="98">
        <f aca="true" t="shared" si="15" ref="F112:H113">F113</f>
        <v>0</v>
      </c>
      <c r="G112" s="98">
        <f t="shared" si="15"/>
        <v>0</v>
      </c>
      <c r="H112" s="98">
        <f t="shared" si="15"/>
        <v>0</v>
      </c>
    </row>
    <row r="113" spans="1:8" ht="15" customHeight="1" hidden="1">
      <c r="A113" s="32"/>
      <c r="B113" s="297" t="s">
        <v>67</v>
      </c>
      <c r="C113" s="30" t="s">
        <v>92</v>
      </c>
      <c r="D113" s="30" t="s">
        <v>68</v>
      </c>
      <c r="E113" s="30"/>
      <c r="F113" s="98">
        <f t="shared" si="15"/>
        <v>0</v>
      </c>
      <c r="G113" s="98">
        <f t="shared" si="15"/>
        <v>0</v>
      </c>
      <c r="H113" s="98">
        <f t="shared" si="15"/>
        <v>0</v>
      </c>
    </row>
    <row r="114" spans="1:8" ht="15" customHeight="1" hidden="1">
      <c r="A114" s="32"/>
      <c r="B114" s="297" t="s">
        <v>96</v>
      </c>
      <c r="C114" s="30" t="s">
        <v>92</v>
      </c>
      <c r="D114" s="30" t="s">
        <v>68</v>
      </c>
      <c r="E114" s="30" t="s">
        <v>97</v>
      </c>
      <c r="F114" s="98">
        <v>0</v>
      </c>
      <c r="G114" s="98">
        <v>0</v>
      </c>
      <c r="H114" s="98">
        <v>0</v>
      </c>
    </row>
    <row r="115" spans="1:8" ht="15" customHeight="1">
      <c r="A115" s="32"/>
      <c r="B115" s="297" t="s">
        <v>98</v>
      </c>
      <c r="C115" s="30" t="s">
        <v>92</v>
      </c>
      <c r="D115" s="30" t="s">
        <v>99</v>
      </c>
      <c r="E115" s="30"/>
      <c r="F115" s="98">
        <f aca="true" t="shared" si="16" ref="F115:H120">F116</f>
        <v>147</v>
      </c>
      <c r="G115" s="98">
        <f t="shared" si="16"/>
        <v>147</v>
      </c>
      <c r="H115" s="98">
        <f t="shared" si="16"/>
        <v>147</v>
      </c>
    </row>
    <row r="116" spans="1:8" ht="15" customHeight="1">
      <c r="A116" s="32"/>
      <c r="B116" s="297" t="s">
        <v>100</v>
      </c>
      <c r="C116" s="30" t="s">
        <v>92</v>
      </c>
      <c r="D116" s="30" t="s">
        <v>101</v>
      </c>
      <c r="E116" s="30"/>
      <c r="F116" s="97">
        <f t="shared" si="16"/>
        <v>147</v>
      </c>
      <c r="G116" s="97">
        <f t="shared" si="16"/>
        <v>147</v>
      </c>
      <c r="H116" s="97">
        <f t="shared" si="16"/>
        <v>147</v>
      </c>
    </row>
    <row r="117" spans="1:8" s="79" customFormat="1" ht="15" customHeight="1">
      <c r="A117" s="32"/>
      <c r="B117" s="297" t="s">
        <v>96</v>
      </c>
      <c r="C117" s="30" t="s">
        <v>92</v>
      </c>
      <c r="D117" s="30" t="s">
        <v>101</v>
      </c>
      <c r="E117" s="30" t="s">
        <v>97</v>
      </c>
      <c r="F117" s="98">
        <v>147</v>
      </c>
      <c r="G117" s="98">
        <v>147</v>
      </c>
      <c r="H117" s="98">
        <v>147</v>
      </c>
    </row>
    <row r="118" spans="1:8" s="79" customFormat="1" ht="30" customHeight="1">
      <c r="A118" s="266"/>
      <c r="B118" s="278" t="s">
        <v>478</v>
      </c>
      <c r="C118" s="261" t="s">
        <v>479</v>
      </c>
      <c r="D118" s="261"/>
      <c r="E118" s="261"/>
      <c r="F118" s="319">
        <f t="shared" si="16"/>
        <v>4741.799999999999</v>
      </c>
      <c r="G118" s="319">
        <f t="shared" si="16"/>
        <v>0</v>
      </c>
      <c r="H118" s="319">
        <f t="shared" si="16"/>
        <v>0</v>
      </c>
    </row>
    <row r="119" spans="1:8" s="79" customFormat="1" ht="60" customHeight="1">
      <c r="A119" s="32"/>
      <c r="B119" s="307" t="s">
        <v>93</v>
      </c>
      <c r="C119" s="30" t="s">
        <v>479</v>
      </c>
      <c r="D119" s="30" t="s">
        <v>94</v>
      </c>
      <c r="E119" s="30"/>
      <c r="F119" s="98">
        <f t="shared" si="16"/>
        <v>4741.799999999999</v>
      </c>
      <c r="G119" s="98">
        <f t="shared" si="16"/>
        <v>0</v>
      </c>
      <c r="H119" s="98">
        <f t="shared" si="16"/>
        <v>0</v>
      </c>
    </row>
    <row r="120" spans="1:8" s="79" customFormat="1" ht="15" customHeight="1">
      <c r="A120" s="32"/>
      <c r="B120" s="297" t="s">
        <v>95</v>
      </c>
      <c r="C120" s="30" t="s">
        <v>479</v>
      </c>
      <c r="D120" s="30" t="s">
        <v>102</v>
      </c>
      <c r="E120" s="30"/>
      <c r="F120" s="98">
        <f t="shared" si="16"/>
        <v>4741.799999999999</v>
      </c>
      <c r="G120" s="98">
        <f t="shared" si="16"/>
        <v>0</v>
      </c>
      <c r="H120" s="98">
        <f t="shared" si="16"/>
        <v>0</v>
      </c>
    </row>
    <row r="121" spans="1:8" s="79" customFormat="1" ht="15" customHeight="1">
      <c r="A121" s="32"/>
      <c r="B121" s="297" t="s">
        <v>96</v>
      </c>
      <c r="C121" s="30" t="s">
        <v>479</v>
      </c>
      <c r="D121" s="30" t="s">
        <v>102</v>
      </c>
      <c r="E121" s="30" t="s">
        <v>97</v>
      </c>
      <c r="F121" s="98">
        <f>(2458.7-87.8)+2370.9</f>
        <v>4741.799999999999</v>
      </c>
      <c r="G121" s="98">
        <f>2458.7-2458.7</f>
        <v>0</v>
      </c>
      <c r="H121" s="98">
        <v>0</v>
      </c>
    </row>
    <row r="122" spans="1:8" s="80" customFormat="1" ht="45" customHeight="1">
      <c r="A122" s="89">
        <v>6</v>
      </c>
      <c r="B122" s="305" t="s">
        <v>467</v>
      </c>
      <c r="C122" s="90" t="s">
        <v>103</v>
      </c>
      <c r="D122" s="106"/>
      <c r="E122" s="106"/>
      <c r="F122" s="92">
        <f>F123+F134</f>
        <v>1283</v>
      </c>
      <c r="G122" s="92">
        <f>G123+G134</f>
        <v>750</v>
      </c>
      <c r="H122" s="92">
        <f>H123+H134</f>
        <v>750</v>
      </c>
    </row>
    <row r="123" spans="1:8" ht="60" customHeight="1">
      <c r="A123" s="99"/>
      <c r="B123" s="309" t="s">
        <v>104</v>
      </c>
      <c r="C123" s="100" t="s">
        <v>105</v>
      </c>
      <c r="D123" s="100"/>
      <c r="E123" s="100"/>
      <c r="F123" s="107">
        <f>F124+F129</f>
        <v>940</v>
      </c>
      <c r="G123" s="107">
        <f>G124+G129</f>
        <v>540</v>
      </c>
      <c r="H123" s="107">
        <f>H124+H129</f>
        <v>540</v>
      </c>
    </row>
    <row r="124" spans="1:8" ht="45" customHeight="1">
      <c r="A124" s="103"/>
      <c r="B124" s="306" t="s">
        <v>106</v>
      </c>
      <c r="C124" s="94" t="s">
        <v>107</v>
      </c>
      <c r="D124" s="94"/>
      <c r="E124" s="94"/>
      <c r="F124" s="108">
        <f aca="true" t="shared" si="17" ref="F124:H127">F125</f>
        <v>130</v>
      </c>
      <c r="G124" s="108">
        <f t="shared" si="17"/>
        <v>130</v>
      </c>
      <c r="H124" s="108">
        <f t="shared" si="17"/>
        <v>130</v>
      </c>
    </row>
    <row r="125" spans="1:8" ht="30" customHeight="1">
      <c r="A125" s="266"/>
      <c r="B125" s="317" t="s">
        <v>108</v>
      </c>
      <c r="C125" s="261" t="s">
        <v>109</v>
      </c>
      <c r="D125" s="261"/>
      <c r="E125" s="261"/>
      <c r="F125" s="319">
        <f t="shared" si="17"/>
        <v>130</v>
      </c>
      <c r="G125" s="319">
        <f t="shared" si="17"/>
        <v>130</v>
      </c>
      <c r="H125" s="319">
        <f t="shared" si="17"/>
        <v>130</v>
      </c>
    </row>
    <row r="126" spans="1:8" ht="30" customHeight="1">
      <c r="A126" s="32"/>
      <c r="B126" s="202" t="s">
        <v>58</v>
      </c>
      <c r="C126" s="30" t="s">
        <v>109</v>
      </c>
      <c r="D126" s="30" t="s">
        <v>77</v>
      </c>
      <c r="E126" s="30"/>
      <c r="F126" s="98">
        <f t="shared" si="17"/>
        <v>130</v>
      </c>
      <c r="G126" s="98">
        <f t="shared" si="17"/>
        <v>130</v>
      </c>
      <c r="H126" s="98">
        <f t="shared" si="17"/>
        <v>130</v>
      </c>
    </row>
    <row r="127" spans="1:8" ht="30" customHeight="1">
      <c r="A127" s="32"/>
      <c r="B127" s="297" t="s">
        <v>59</v>
      </c>
      <c r="C127" s="30" t="s">
        <v>109</v>
      </c>
      <c r="D127" s="30" t="s">
        <v>60</v>
      </c>
      <c r="E127" s="30"/>
      <c r="F127" s="98">
        <f t="shared" si="17"/>
        <v>130</v>
      </c>
      <c r="G127" s="98">
        <f t="shared" si="17"/>
        <v>130</v>
      </c>
      <c r="H127" s="98">
        <f t="shared" si="17"/>
        <v>130</v>
      </c>
    </row>
    <row r="128" spans="1:8" ht="30" customHeight="1">
      <c r="A128" s="32"/>
      <c r="B128" s="297" t="s">
        <v>110</v>
      </c>
      <c r="C128" s="30" t="s">
        <v>109</v>
      </c>
      <c r="D128" s="30" t="s">
        <v>60</v>
      </c>
      <c r="E128" s="30" t="s">
        <v>111</v>
      </c>
      <c r="F128" s="98">
        <f>30+100</f>
        <v>130</v>
      </c>
      <c r="G128" s="98">
        <f>30+100</f>
        <v>130</v>
      </c>
      <c r="H128" s="98">
        <f>30+100</f>
        <v>130</v>
      </c>
    </row>
    <row r="129" spans="1:8" ht="15" customHeight="1">
      <c r="A129" s="103"/>
      <c r="B129" s="306" t="s">
        <v>112</v>
      </c>
      <c r="C129" s="94" t="s">
        <v>113</v>
      </c>
      <c r="D129" s="94"/>
      <c r="E129" s="94"/>
      <c r="F129" s="108">
        <f aca="true" t="shared" si="18" ref="F129:H132">F130</f>
        <v>810</v>
      </c>
      <c r="G129" s="108">
        <f t="shared" si="18"/>
        <v>410</v>
      </c>
      <c r="H129" s="108">
        <f t="shared" si="18"/>
        <v>410</v>
      </c>
    </row>
    <row r="130" spans="1:8" ht="15" customHeight="1">
      <c r="A130" s="271"/>
      <c r="B130" s="317" t="s">
        <v>114</v>
      </c>
      <c r="C130" s="261" t="s">
        <v>115</v>
      </c>
      <c r="D130" s="322"/>
      <c r="E130" s="322"/>
      <c r="F130" s="319">
        <f t="shared" si="18"/>
        <v>810</v>
      </c>
      <c r="G130" s="319">
        <f t="shared" si="18"/>
        <v>410</v>
      </c>
      <c r="H130" s="319">
        <f t="shared" si="18"/>
        <v>410</v>
      </c>
    </row>
    <row r="131" spans="1:8" ht="30" customHeight="1">
      <c r="A131" s="109"/>
      <c r="B131" s="202" t="s">
        <v>58</v>
      </c>
      <c r="C131" s="30" t="s">
        <v>115</v>
      </c>
      <c r="D131" s="110">
        <v>200</v>
      </c>
      <c r="E131" s="110"/>
      <c r="F131" s="98">
        <f t="shared" si="18"/>
        <v>810</v>
      </c>
      <c r="G131" s="98">
        <f t="shared" si="18"/>
        <v>410</v>
      </c>
      <c r="H131" s="98">
        <f t="shared" si="18"/>
        <v>410</v>
      </c>
    </row>
    <row r="132" spans="1:8" s="80" customFormat="1" ht="30" customHeight="1">
      <c r="A132" s="111"/>
      <c r="B132" s="297" t="s">
        <v>59</v>
      </c>
      <c r="C132" s="30" t="s">
        <v>115</v>
      </c>
      <c r="D132" s="30" t="s">
        <v>60</v>
      </c>
      <c r="E132" s="112"/>
      <c r="F132" s="98">
        <f t="shared" si="18"/>
        <v>810</v>
      </c>
      <c r="G132" s="98">
        <f t="shared" si="18"/>
        <v>410</v>
      </c>
      <c r="H132" s="98">
        <f t="shared" si="18"/>
        <v>410</v>
      </c>
    </row>
    <row r="133" spans="1:8" ht="30" customHeight="1">
      <c r="A133" s="32"/>
      <c r="B133" s="297" t="s">
        <v>110</v>
      </c>
      <c r="C133" s="30" t="s">
        <v>115</v>
      </c>
      <c r="D133" s="30" t="s">
        <v>60</v>
      </c>
      <c r="E133" s="30" t="s">
        <v>111</v>
      </c>
      <c r="F133" s="98">
        <f>10+200+500+100</f>
        <v>810</v>
      </c>
      <c r="G133" s="98">
        <f>10+200+100+100</f>
        <v>410</v>
      </c>
      <c r="H133" s="98">
        <f>10+200+100+100</f>
        <v>410</v>
      </c>
    </row>
    <row r="134" spans="1:8" ht="60" customHeight="1">
      <c r="A134" s="99"/>
      <c r="B134" s="309" t="s">
        <v>116</v>
      </c>
      <c r="C134" s="100" t="s">
        <v>117</v>
      </c>
      <c r="D134" s="100"/>
      <c r="E134" s="100"/>
      <c r="F134" s="107">
        <f aca="true" t="shared" si="19" ref="F134:H136">F135</f>
        <v>343</v>
      </c>
      <c r="G134" s="107">
        <f t="shared" si="19"/>
        <v>210</v>
      </c>
      <c r="H134" s="107">
        <f t="shared" si="19"/>
        <v>210</v>
      </c>
    </row>
    <row r="135" spans="1:8" ht="45" customHeight="1">
      <c r="A135" s="103"/>
      <c r="B135" s="310" t="s">
        <v>120</v>
      </c>
      <c r="C135" s="94" t="s">
        <v>481</v>
      </c>
      <c r="D135" s="94"/>
      <c r="E135" s="94"/>
      <c r="F135" s="108">
        <f t="shared" si="19"/>
        <v>343</v>
      </c>
      <c r="G135" s="108">
        <f t="shared" si="19"/>
        <v>210</v>
      </c>
      <c r="H135" s="108">
        <f t="shared" si="19"/>
        <v>210</v>
      </c>
    </row>
    <row r="136" spans="1:8" ht="30" customHeight="1">
      <c r="A136" s="266"/>
      <c r="B136" s="324" t="s">
        <v>482</v>
      </c>
      <c r="C136" s="261" t="s">
        <v>480</v>
      </c>
      <c r="D136" s="261"/>
      <c r="E136" s="261"/>
      <c r="F136" s="319">
        <f t="shared" si="19"/>
        <v>343</v>
      </c>
      <c r="G136" s="319">
        <f t="shared" si="19"/>
        <v>210</v>
      </c>
      <c r="H136" s="319">
        <f t="shared" si="19"/>
        <v>210</v>
      </c>
    </row>
    <row r="137" spans="1:8" ht="30" customHeight="1">
      <c r="A137" s="32"/>
      <c r="B137" s="202" t="s">
        <v>58</v>
      </c>
      <c r="C137" s="30" t="s">
        <v>480</v>
      </c>
      <c r="D137" s="30" t="s">
        <v>77</v>
      </c>
      <c r="E137" s="30"/>
      <c r="F137" s="98">
        <f aca="true" t="shared" si="20" ref="F137:H138">F138</f>
        <v>343</v>
      </c>
      <c r="G137" s="98">
        <f t="shared" si="20"/>
        <v>210</v>
      </c>
      <c r="H137" s="98">
        <f t="shared" si="20"/>
        <v>210</v>
      </c>
    </row>
    <row r="138" spans="1:8" ht="30" customHeight="1">
      <c r="A138" s="32"/>
      <c r="B138" s="297" t="s">
        <v>59</v>
      </c>
      <c r="C138" s="30" t="s">
        <v>480</v>
      </c>
      <c r="D138" s="30" t="s">
        <v>60</v>
      </c>
      <c r="E138" s="30"/>
      <c r="F138" s="98">
        <f t="shared" si="20"/>
        <v>343</v>
      </c>
      <c r="G138" s="98">
        <f t="shared" si="20"/>
        <v>210</v>
      </c>
      <c r="H138" s="98">
        <f t="shared" si="20"/>
        <v>210</v>
      </c>
    </row>
    <row r="139" spans="1:8" ht="30" customHeight="1">
      <c r="A139" s="32"/>
      <c r="B139" s="304" t="s">
        <v>118</v>
      </c>
      <c r="C139" s="30" t="s">
        <v>480</v>
      </c>
      <c r="D139" s="30" t="s">
        <v>60</v>
      </c>
      <c r="E139" s="30" t="s">
        <v>119</v>
      </c>
      <c r="F139" s="98">
        <f>10+600-267</f>
        <v>343</v>
      </c>
      <c r="G139" s="98">
        <f>10+200</f>
        <v>210</v>
      </c>
      <c r="H139" s="98">
        <f>10+200</f>
        <v>210</v>
      </c>
    </row>
    <row r="140" spans="1:8" ht="45" customHeight="1">
      <c r="A140" s="89">
        <v>7</v>
      </c>
      <c r="B140" s="295" t="s">
        <v>568</v>
      </c>
      <c r="C140" s="91" t="s">
        <v>122</v>
      </c>
      <c r="D140" s="113"/>
      <c r="E140" s="113"/>
      <c r="F140" s="92">
        <f aca="true" t="shared" si="21" ref="F140:H144">F141</f>
        <v>370</v>
      </c>
      <c r="G140" s="92">
        <f t="shared" si="21"/>
        <v>0</v>
      </c>
      <c r="H140" s="92">
        <f t="shared" si="21"/>
        <v>0</v>
      </c>
    </row>
    <row r="141" spans="1:8" ht="30" customHeight="1">
      <c r="A141" s="93"/>
      <c r="B141" s="298" t="s">
        <v>569</v>
      </c>
      <c r="C141" s="104" t="s">
        <v>123</v>
      </c>
      <c r="D141" s="104"/>
      <c r="E141" s="104"/>
      <c r="F141" s="96">
        <f t="shared" si="21"/>
        <v>370</v>
      </c>
      <c r="G141" s="96">
        <f t="shared" si="21"/>
        <v>0</v>
      </c>
      <c r="H141" s="96">
        <f t="shared" si="21"/>
        <v>0</v>
      </c>
    </row>
    <row r="142" spans="1:8" ht="30" customHeight="1">
      <c r="A142" s="325"/>
      <c r="B142" s="321" t="s">
        <v>365</v>
      </c>
      <c r="C142" s="262" t="s">
        <v>570</v>
      </c>
      <c r="D142" s="270"/>
      <c r="E142" s="270"/>
      <c r="F142" s="319">
        <f t="shared" si="21"/>
        <v>370</v>
      </c>
      <c r="G142" s="319">
        <f t="shared" si="21"/>
        <v>0</v>
      </c>
      <c r="H142" s="319">
        <f t="shared" si="21"/>
        <v>0</v>
      </c>
    </row>
    <row r="143" spans="1:8" ht="30" customHeight="1">
      <c r="A143" s="115"/>
      <c r="B143" s="304" t="s">
        <v>58</v>
      </c>
      <c r="C143" s="31" t="s">
        <v>570</v>
      </c>
      <c r="D143" s="34" t="s">
        <v>77</v>
      </c>
      <c r="E143" s="34"/>
      <c r="F143" s="98">
        <f t="shared" si="21"/>
        <v>370</v>
      </c>
      <c r="G143" s="98">
        <f t="shared" si="21"/>
        <v>0</v>
      </c>
      <c r="H143" s="98">
        <f t="shared" si="21"/>
        <v>0</v>
      </c>
    </row>
    <row r="144" spans="1:8" ht="30" customHeight="1">
      <c r="A144" s="32"/>
      <c r="B144" s="297" t="s">
        <v>59</v>
      </c>
      <c r="C144" s="31" t="s">
        <v>570</v>
      </c>
      <c r="D144" s="30" t="s">
        <v>60</v>
      </c>
      <c r="E144" s="33"/>
      <c r="F144" s="98">
        <f t="shared" si="21"/>
        <v>370</v>
      </c>
      <c r="G144" s="98">
        <f t="shared" si="21"/>
        <v>0</v>
      </c>
      <c r="H144" s="98">
        <f t="shared" si="21"/>
        <v>0</v>
      </c>
    </row>
    <row r="145" spans="1:8" ht="15" customHeight="1">
      <c r="A145" s="32"/>
      <c r="B145" s="297" t="s">
        <v>142</v>
      </c>
      <c r="C145" s="31" t="s">
        <v>570</v>
      </c>
      <c r="D145" s="30" t="s">
        <v>60</v>
      </c>
      <c r="E145" s="34" t="s">
        <v>143</v>
      </c>
      <c r="F145" s="98">
        <f>20+350</f>
        <v>370</v>
      </c>
      <c r="G145" s="98">
        <v>0</v>
      </c>
      <c r="H145" s="98">
        <v>0</v>
      </c>
    </row>
    <row r="146" spans="1:8" ht="45" customHeight="1">
      <c r="A146" s="89">
        <v>8</v>
      </c>
      <c r="B146" s="305" t="s">
        <v>433</v>
      </c>
      <c r="C146" s="90" t="s">
        <v>127</v>
      </c>
      <c r="D146" s="105"/>
      <c r="E146" s="105"/>
      <c r="F146" s="92">
        <f>F147</f>
        <v>14492.2</v>
      </c>
      <c r="G146" s="92">
        <f>G147</f>
        <v>3662.2</v>
      </c>
      <c r="H146" s="92">
        <f>H147</f>
        <v>2712.2</v>
      </c>
    </row>
    <row r="147" spans="1:8" ht="60" customHeight="1">
      <c r="A147" s="103"/>
      <c r="B147" s="306" t="s">
        <v>128</v>
      </c>
      <c r="C147" s="94" t="s">
        <v>129</v>
      </c>
      <c r="D147" s="94"/>
      <c r="E147" s="94"/>
      <c r="F147" s="108">
        <f>F148+F153+F157+F161+F165</f>
        <v>14492.2</v>
      </c>
      <c r="G147" s="108">
        <f>G148+G153+G157+G161+G165</f>
        <v>3662.2</v>
      </c>
      <c r="H147" s="108">
        <f>H148+H153+H157+H161+H165</f>
        <v>2712.2</v>
      </c>
    </row>
    <row r="148" spans="1:8" ht="30" customHeight="1">
      <c r="A148" s="266"/>
      <c r="B148" s="317" t="s">
        <v>130</v>
      </c>
      <c r="C148" s="261" t="s">
        <v>131</v>
      </c>
      <c r="D148" s="262"/>
      <c r="E148" s="262"/>
      <c r="F148" s="319">
        <f aca="true" t="shared" si="22" ref="F148:H149">F149</f>
        <v>7870</v>
      </c>
      <c r="G148" s="319">
        <f t="shared" si="22"/>
        <v>1000</v>
      </c>
      <c r="H148" s="319">
        <f t="shared" si="22"/>
        <v>750</v>
      </c>
    </row>
    <row r="149" spans="1:8" ht="30" customHeight="1">
      <c r="A149" s="32"/>
      <c r="B149" s="304" t="s">
        <v>58</v>
      </c>
      <c r="C149" s="30" t="s">
        <v>131</v>
      </c>
      <c r="D149" s="31">
        <v>200</v>
      </c>
      <c r="E149" s="31"/>
      <c r="F149" s="98">
        <f t="shared" si="22"/>
        <v>7870</v>
      </c>
      <c r="G149" s="98">
        <f t="shared" si="22"/>
        <v>1000</v>
      </c>
      <c r="H149" s="98">
        <f t="shared" si="22"/>
        <v>750</v>
      </c>
    </row>
    <row r="150" spans="1:8" s="80" customFormat="1" ht="30" customHeight="1">
      <c r="A150" s="114"/>
      <c r="B150" s="297" t="s">
        <v>59</v>
      </c>
      <c r="C150" s="30" t="s">
        <v>131</v>
      </c>
      <c r="D150" s="30" t="s">
        <v>60</v>
      </c>
      <c r="E150" s="112"/>
      <c r="F150" s="98">
        <f>F151+F152</f>
        <v>7870</v>
      </c>
      <c r="G150" s="98">
        <f>G151+G152</f>
        <v>1000</v>
      </c>
      <c r="H150" s="98">
        <f>H151+H152</f>
        <v>750</v>
      </c>
    </row>
    <row r="151" spans="1:8" ht="15" customHeight="1">
      <c r="A151" s="32"/>
      <c r="B151" s="297" t="s">
        <v>132</v>
      </c>
      <c r="C151" s="30" t="s">
        <v>131</v>
      </c>
      <c r="D151" s="30" t="s">
        <v>60</v>
      </c>
      <c r="E151" s="30" t="s">
        <v>133</v>
      </c>
      <c r="F151" s="98">
        <f>1000+200+200-200+70-300</f>
        <v>970</v>
      </c>
      <c r="G151" s="98">
        <v>1000</v>
      </c>
      <c r="H151" s="98">
        <v>750</v>
      </c>
    </row>
    <row r="152" spans="1:8" ht="15" customHeight="1">
      <c r="A152" s="32"/>
      <c r="B152" s="297" t="s">
        <v>142</v>
      </c>
      <c r="C152" s="30" t="s">
        <v>131</v>
      </c>
      <c r="D152" s="30" t="s">
        <v>60</v>
      </c>
      <c r="E152" s="30" t="s">
        <v>143</v>
      </c>
      <c r="F152" s="98">
        <f>380+100+500+800+8500-380-300-400-2300</f>
        <v>6900</v>
      </c>
      <c r="G152" s="98">
        <v>0</v>
      </c>
      <c r="H152" s="98">
        <v>0</v>
      </c>
    </row>
    <row r="153" spans="1:8" s="81" customFormat="1" ht="30" customHeight="1">
      <c r="A153" s="260"/>
      <c r="B153" s="317" t="s">
        <v>134</v>
      </c>
      <c r="C153" s="261" t="s">
        <v>135</v>
      </c>
      <c r="D153" s="261"/>
      <c r="E153" s="261"/>
      <c r="F153" s="319">
        <f aca="true" t="shared" si="23" ref="F153:H155">F154</f>
        <v>3200</v>
      </c>
      <c r="G153" s="319">
        <f t="shared" si="23"/>
        <v>0</v>
      </c>
      <c r="H153" s="319">
        <f t="shared" si="23"/>
        <v>0</v>
      </c>
    </row>
    <row r="154" spans="1:8" s="81" customFormat="1" ht="30" customHeight="1">
      <c r="A154" s="29"/>
      <c r="B154" s="304" t="s">
        <v>58</v>
      </c>
      <c r="C154" s="30" t="s">
        <v>135</v>
      </c>
      <c r="D154" s="30" t="s">
        <v>77</v>
      </c>
      <c r="E154" s="30"/>
      <c r="F154" s="98">
        <f t="shared" si="23"/>
        <v>3200</v>
      </c>
      <c r="G154" s="98">
        <f t="shared" si="23"/>
        <v>0</v>
      </c>
      <c r="H154" s="98">
        <f t="shared" si="23"/>
        <v>0</v>
      </c>
    </row>
    <row r="155" spans="1:8" ht="30" customHeight="1">
      <c r="A155" s="32"/>
      <c r="B155" s="297" t="s">
        <v>59</v>
      </c>
      <c r="C155" s="30" t="s">
        <v>135</v>
      </c>
      <c r="D155" s="30" t="s">
        <v>60</v>
      </c>
      <c r="E155" s="30"/>
      <c r="F155" s="98">
        <f t="shared" si="23"/>
        <v>3200</v>
      </c>
      <c r="G155" s="98">
        <f t="shared" si="23"/>
        <v>0</v>
      </c>
      <c r="H155" s="98">
        <f t="shared" si="23"/>
        <v>0</v>
      </c>
    </row>
    <row r="156" spans="1:8" ht="15" customHeight="1">
      <c r="A156" s="32"/>
      <c r="B156" s="297" t="s">
        <v>132</v>
      </c>
      <c r="C156" s="30" t="s">
        <v>135</v>
      </c>
      <c r="D156" s="30" t="s">
        <v>60</v>
      </c>
      <c r="E156" s="30" t="s">
        <v>133</v>
      </c>
      <c r="F156" s="98">
        <f>3266.245+500+200+200+500+100-1266.245-200-200-2000+300+1800</f>
        <v>3200</v>
      </c>
      <c r="G156" s="98">
        <v>0</v>
      </c>
      <c r="H156" s="98">
        <v>0</v>
      </c>
    </row>
    <row r="157" spans="1:8" ht="45" customHeight="1" hidden="1">
      <c r="A157" s="266"/>
      <c r="B157" s="317" t="s">
        <v>136</v>
      </c>
      <c r="C157" s="261" t="s">
        <v>137</v>
      </c>
      <c r="D157" s="262"/>
      <c r="E157" s="262"/>
      <c r="F157" s="319">
        <f aca="true" t="shared" si="24" ref="F157:H159">F158</f>
        <v>0</v>
      </c>
      <c r="G157" s="319">
        <f t="shared" si="24"/>
        <v>0</v>
      </c>
      <c r="H157" s="319">
        <f t="shared" si="24"/>
        <v>0</v>
      </c>
    </row>
    <row r="158" spans="1:8" ht="30" customHeight="1" hidden="1">
      <c r="A158" s="32"/>
      <c r="B158" s="304" t="s">
        <v>58</v>
      </c>
      <c r="C158" s="30" t="s">
        <v>137</v>
      </c>
      <c r="D158" s="31">
        <v>200</v>
      </c>
      <c r="E158" s="31"/>
      <c r="F158" s="98">
        <f t="shared" si="24"/>
        <v>0</v>
      </c>
      <c r="G158" s="98">
        <f t="shared" si="24"/>
        <v>0</v>
      </c>
      <c r="H158" s="98">
        <f t="shared" si="24"/>
        <v>0</v>
      </c>
    </row>
    <row r="159" spans="1:8" ht="30" customHeight="1" hidden="1">
      <c r="A159" s="32"/>
      <c r="B159" s="297" t="s">
        <v>59</v>
      </c>
      <c r="C159" s="30" t="s">
        <v>137</v>
      </c>
      <c r="D159" s="30" t="s">
        <v>60</v>
      </c>
      <c r="E159" s="112"/>
      <c r="F159" s="98">
        <f t="shared" si="24"/>
        <v>0</v>
      </c>
      <c r="G159" s="98">
        <f t="shared" si="24"/>
        <v>0</v>
      </c>
      <c r="H159" s="98">
        <f t="shared" si="24"/>
        <v>0</v>
      </c>
    </row>
    <row r="160" spans="1:8" ht="15" customHeight="1" hidden="1">
      <c r="A160" s="32"/>
      <c r="B160" s="297" t="s">
        <v>132</v>
      </c>
      <c r="C160" s="30" t="s">
        <v>137</v>
      </c>
      <c r="D160" s="30" t="s">
        <v>60</v>
      </c>
      <c r="E160" s="30" t="s">
        <v>133</v>
      </c>
      <c r="F160" s="98">
        <v>0</v>
      </c>
      <c r="G160" s="98">
        <v>0</v>
      </c>
      <c r="H160" s="98">
        <v>0</v>
      </c>
    </row>
    <row r="161" spans="1:8" s="78" customFormat="1" ht="15" customHeight="1">
      <c r="A161" s="271"/>
      <c r="B161" s="317" t="s">
        <v>483</v>
      </c>
      <c r="C161" s="261" t="s">
        <v>437</v>
      </c>
      <c r="D161" s="261"/>
      <c r="E161" s="261"/>
      <c r="F161" s="319">
        <f aca="true" t="shared" si="25" ref="F161:H167">F162</f>
        <v>2722.2</v>
      </c>
      <c r="G161" s="319">
        <f t="shared" si="25"/>
        <v>2662.2</v>
      </c>
      <c r="H161" s="319">
        <f t="shared" si="25"/>
        <v>1962.2</v>
      </c>
    </row>
    <row r="162" spans="1:8" s="78" customFormat="1" ht="30" customHeight="1">
      <c r="A162" s="109"/>
      <c r="B162" s="304" t="s">
        <v>58</v>
      </c>
      <c r="C162" s="30" t="s">
        <v>437</v>
      </c>
      <c r="D162" s="30" t="s">
        <v>77</v>
      </c>
      <c r="E162" s="30"/>
      <c r="F162" s="98">
        <f t="shared" si="25"/>
        <v>2722.2</v>
      </c>
      <c r="G162" s="98">
        <f t="shared" si="25"/>
        <v>2662.2</v>
      </c>
      <c r="H162" s="98">
        <f t="shared" si="25"/>
        <v>1962.2</v>
      </c>
    </row>
    <row r="163" spans="1:8" s="78" customFormat="1" ht="30" customHeight="1">
      <c r="A163" s="109"/>
      <c r="B163" s="297" t="s">
        <v>59</v>
      </c>
      <c r="C163" s="30" t="s">
        <v>437</v>
      </c>
      <c r="D163" s="30" t="s">
        <v>60</v>
      </c>
      <c r="E163" s="30"/>
      <c r="F163" s="98">
        <f t="shared" si="25"/>
        <v>2722.2</v>
      </c>
      <c r="G163" s="98">
        <f t="shared" si="25"/>
        <v>2662.2</v>
      </c>
      <c r="H163" s="98">
        <f t="shared" si="25"/>
        <v>1962.2</v>
      </c>
    </row>
    <row r="164" spans="1:8" s="78" customFormat="1" ht="15" customHeight="1">
      <c r="A164" s="109"/>
      <c r="B164" s="297" t="s">
        <v>132</v>
      </c>
      <c r="C164" s="30" t="s">
        <v>437</v>
      </c>
      <c r="D164" s="30" t="s">
        <v>60</v>
      </c>
      <c r="E164" s="30" t="s">
        <v>133</v>
      </c>
      <c r="F164" s="98">
        <f>700+1962.2+60</f>
        <v>2722.2</v>
      </c>
      <c r="G164" s="98">
        <f>700+1962.2</f>
        <v>2662.2</v>
      </c>
      <c r="H164" s="98">
        <v>1962.2</v>
      </c>
    </row>
    <row r="165" spans="1:8" s="78" customFormat="1" ht="45" customHeight="1">
      <c r="A165" s="271"/>
      <c r="B165" s="317" t="s">
        <v>543</v>
      </c>
      <c r="C165" s="261" t="s">
        <v>542</v>
      </c>
      <c r="D165" s="261"/>
      <c r="E165" s="261"/>
      <c r="F165" s="319">
        <f t="shared" si="25"/>
        <v>700</v>
      </c>
      <c r="G165" s="319">
        <f t="shared" si="25"/>
        <v>0</v>
      </c>
      <c r="H165" s="319">
        <f t="shared" si="25"/>
        <v>0</v>
      </c>
    </row>
    <row r="166" spans="1:8" s="78" customFormat="1" ht="30" customHeight="1">
      <c r="A166" s="109"/>
      <c r="B166" s="304" t="s">
        <v>58</v>
      </c>
      <c r="C166" s="30" t="s">
        <v>542</v>
      </c>
      <c r="D166" s="30" t="s">
        <v>77</v>
      </c>
      <c r="E166" s="30"/>
      <c r="F166" s="98">
        <f t="shared" si="25"/>
        <v>700</v>
      </c>
      <c r="G166" s="98">
        <f t="shared" si="25"/>
        <v>0</v>
      </c>
      <c r="H166" s="98">
        <f t="shared" si="25"/>
        <v>0</v>
      </c>
    </row>
    <row r="167" spans="1:8" s="78" customFormat="1" ht="30" customHeight="1">
      <c r="A167" s="109"/>
      <c r="B167" s="297" t="s">
        <v>59</v>
      </c>
      <c r="C167" s="30" t="s">
        <v>542</v>
      </c>
      <c r="D167" s="30" t="s">
        <v>60</v>
      </c>
      <c r="E167" s="30"/>
      <c r="F167" s="98">
        <f t="shared" si="25"/>
        <v>700</v>
      </c>
      <c r="G167" s="98">
        <f t="shared" si="25"/>
        <v>0</v>
      </c>
      <c r="H167" s="98">
        <f t="shared" si="25"/>
        <v>0</v>
      </c>
    </row>
    <row r="168" spans="1:8" s="78" customFormat="1" ht="15" customHeight="1">
      <c r="A168" s="109"/>
      <c r="B168" s="297" t="s">
        <v>132</v>
      </c>
      <c r="C168" s="30" t="s">
        <v>542</v>
      </c>
      <c r="D168" s="30" t="s">
        <v>60</v>
      </c>
      <c r="E168" s="30" t="s">
        <v>133</v>
      </c>
      <c r="F168" s="98">
        <v>700</v>
      </c>
      <c r="G168" s="98">
        <v>0</v>
      </c>
      <c r="H168" s="98">
        <v>0</v>
      </c>
    </row>
    <row r="169" spans="1:8" ht="60" customHeight="1">
      <c r="A169" s="89">
        <v>9</v>
      </c>
      <c r="B169" s="295" t="s">
        <v>544</v>
      </c>
      <c r="C169" s="91" t="s">
        <v>138</v>
      </c>
      <c r="D169" s="113"/>
      <c r="E169" s="113"/>
      <c r="F169" s="92">
        <f aca="true" t="shared" si="26" ref="F169:H173">F170</f>
        <v>100</v>
      </c>
      <c r="G169" s="92">
        <f t="shared" si="26"/>
        <v>800</v>
      </c>
      <c r="H169" s="92">
        <f t="shared" si="26"/>
        <v>800</v>
      </c>
    </row>
    <row r="170" spans="1:8" ht="30" customHeight="1">
      <c r="A170" s="93"/>
      <c r="B170" s="298" t="s">
        <v>139</v>
      </c>
      <c r="C170" s="104" t="s">
        <v>140</v>
      </c>
      <c r="D170" s="104"/>
      <c r="E170" s="104"/>
      <c r="F170" s="96">
        <f t="shared" si="26"/>
        <v>100</v>
      </c>
      <c r="G170" s="96">
        <f t="shared" si="26"/>
        <v>800</v>
      </c>
      <c r="H170" s="96">
        <f t="shared" si="26"/>
        <v>800</v>
      </c>
    </row>
    <row r="171" spans="1:8" ht="25.5">
      <c r="A171" s="325"/>
      <c r="B171" s="321" t="s">
        <v>287</v>
      </c>
      <c r="C171" s="262" t="s">
        <v>141</v>
      </c>
      <c r="D171" s="270"/>
      <c r="E171" s="270"/>
      <c r="F171" s="319">
        <f t="shared" si="26"/>
        <v>100</v>
      </c>
      <c r="G171" s="319">
        <f t="shared" si="26"/>
        <v>800</v>
      </c>
      <c r="H171" s="319">
        <f t="shared" si="26"/>
        <v>800</v>
      </c>
    </row>
    <row r="172" spans="1:8" ht="30" customHeight="1">
      <c r="A172" s="115"/>
      <c r="B172" s="304" t="s">
        <v>58</v>
      </c>
      <c r="C172" s="31" t="s">
        <v>141</v>
      </c>
      <c r="D172" s="34" t="s">
        <v>77</v>
      </c>
      <c r="E172" s="34"/>
      <c r="F172" s="98">
        <f t="shared" si="26"/>
        <v>100</v>
      </c>
      <c r="G172" s="98">
        <f t="shared" si="26"/>
        <v>800</v>
      </c>
      <c r="H172" s="98">
        <f t="shared" si="26"/>
        <v>800</v>
      </c>
    </row>
    <row r="173" spans="1:8" ht="30" customHeight="1">
      <c r="A173" s="32"/>
      <c r="B173" s="297" t="s">
        <v>59</v>
      </c>
      <c r="C173" s="31" t="s">
        <v>141</v>
      </c>
      <c r="D173" s="30" t="s">
        <v>60</v>
      </c>
      <c r="E173" s="33"/>
      <c r="F173" s="98">
        <f t="shared" si="26"/>
        <v>100</v>
      </c>
      <c r="G173" s="98">
        <f t="shared" si="26"/>
        <v>800</v>
      </c>
      <c r="H173" s="98">
        <f t="shared" si="26"/>
        <v>800</v>
      </c>
    </row>
    <row r="174" spans="1:8" ht="15" customHeight="1">
      <c r="A174" s="32"/>
      <c r="B174" s="297" t="s">
        <v>142</v>
      </c>
      <c r="C174" s="31" t="s">
        <v>141</v>
      </c>
      <c r="D174" s="30" t="s">
        <v>60</v>
      </c>
      <c r="E174" s="34" t="s">
        <v>143</v>
      </c>
      <c r="F174" s="98">
        <f>100+600+100-100-600</f>
        <v>100</v>
      </c>
      <c r="G174" s="98">
        <f>100+600+100</f>
        <v>800</v>
      </c>
      <c r="H174" s="98">
        <f>100+600+100</f>
        <v>800</v>
      </c>
    </row>
    <row r="175" spans="1:8" ht="75" customHeight="1">
      <c r="A175" s="89">
        <v>10</v>
      </c>
      <c r="B175" s="295" t="s">
        <v>464</v>
      </c>
      <c r="C175" s="91" t="s">
        <v>144</v>
      </c>
      <c r="D175" s="113"/>
      <c r="E175" s="113"/>
      <c r="F175" s="92">
        <f>F176+F204+F225+F231</f>
        <v>12906.74</v>
      </c>
      <c r="G175" s="92">
        <f>G176+G204+G225+G231</f>
        <v>9761</v>
      </c>
      <c r="H175" s="92">
        <f>H176+H204+H225+H231</f>
        <v>7852</v>
      </c>
    </row>
    <row r="176" spans="1:8" ht="15" customHeight="1">
      <c r="A176" s="116"/>
      <c r="B176" s="301" t="s">
        <v>145</v>
      </c>
      <c r="C176" s="101" t="s">
        <v>146</v>
      </c>
      <c r="D176" s="100"/>
      <c r="E176" s="100"/>
      <c r="F176" s="107">
        <f>F177</f>
        <v>2248.74</v>
      </c>
      <c r="G176" s="107">
        <f>G177</f>
        <v>1600</v>
      </c>
      <c r="H176" s="107">
        <f>H177</f>
        <v>1600</v>
      </c>
    </row>
    <row r="177" spans="1:8" ht="15" customHeight="1">
      <c r="A177" s="117"/>
      <c r="B177" s="298" t="s">
        <v>147</v>
      </c>
      <c r="C177" s="104" t="s">
        <v>148</v>
      </c>
      <c r="D177" s="94"/>
      <c r="E177" s="94"/>
      <c r="F177" s="108">
        <f>F178+F185+F189+F200</f>
        <v>2248.74</v>
      </c>
      <c r="G177" s="108">
        <f>G178+G185+G189+G200</f>
        <v>1600</v>
      </c>
      <c r="H177" s="108">
        <f>H178+H185+H189+H200</f>
        <v>1600</v>
      </c>
    </row>
    <row r="178" spans="1:8" ht="45" customHeight="1">
      <c r="A178" s="325"/>
      <c r="B178" s="321" t="s">
        <v>149</v>
      </c>
      <c r="C178" s="262" t="s">
        <v>150</v>
      </c>
      <c r="D178" s="261"/>
      <c r="E178" s="261"/>
      <c r="F178" s="319">
        <f>F179+F182</f>
        <v>664</v>
      </c>
      <c r="G178" s="319">
        <f>G179+G182</f>
        <v>0</v>
      </c>
      <c r="H178" s="319">
        <f>H179+H182</f>
        <v>0</v>
      </c>
    </row>
    <row r="179" spans="1:8" ht="30" customHeight="1">
      <c r="A179" s="115"/>
      <c r="B179" s="302" t="s">
        <v>66</v>
      </c>
      <c r="C179" s="31" t="s">
        <v>150</v>
      </c>
      <c r="D179" s="30" t="s">
        <v>71</v>
      </c>
      <c r="E179" s="30"/>
      <c r="F179" s="98">
        <f aca="true" t="shared" si="27" ref="F179:H180">F180</f>
        <v>664</v>
      </c>
      <c r="G179" s="98">
        <f t="shared" si="27"/>
        <v>0</v>
      </c>
      <c r="H179" s="98">
        <f t="shared" si="27"/>
        <v>0</v>
      </c>
    </row>
    <row r="180" spans="1:8" ht="15" customHeight="1">
      <c r="A180" s="32"/>
      <c r="B180" s="300" t="s">
        <v>67</v>
      </c>
      <c r="C180" s="31" t="s">
        <v>150</v>
      </c>
      <c r="D180" s="31">
        <v>410</v>
      </c>
      <c r="E180" s="31"/>
      <c r="F180" s="98">
        <f t="shared" si="27"/>
        <v>664</v>
      </c>
      <c r="G180" s="98">
        <f t="shared" si="27"/>
        <v>0</v>
      </c>
      <c r="H180" s="98">
        <f t="shared" si="27"/>
        <v>0</v>
      </c>
    </row>
    <row r="181" spans="1:8" ht="15" customHeight="1">
      <c r="A181" s="32"/>
      <c r="B181" s="299" t="s">
        <v>151</v>
      </c>
      <c r="C181" s="31" t="s">
        <v>150</v>
      </c>
      <c r="D181" s="31">
        <v>410</v>
      </c>
      <c r="E181" s="30" t="s">
        <v>152</v>
      </c>
      <c r="F181" s="98">
        <f>135+719.26+500-70-320.26-300</f>
        <v>664</v>
      </c>
      <c r="G181" s="98"/>
      <c r="H181" s="98"/>
    </row>
    <row r="182" spans="1:8" ht="15" customHeight="1" hidden="1">
      <c r="A182" s="32"/>
      <c r="B182" s="297" t="s">
        <v>98</v>
      </c>
      <c r="C182" s="31" t="s">
        <v>150</v>
      </c>
      <c r="D182" s="31">
        <v>800</v>
      </c>
      <c r="E182" s="30"/>
      <c r="F182" s="98">
        <f aca="true" t="shared" si="28" ref="F182:H183">F183</f>
        <v>0</v>
      </c>
      <c r="G182" s="98">
        <f t="shared" si="28"/>
        <v>0</v>
      </c>
      <c r="H182" s="98">
        <f t="shared" si="28"/>
        <v>0</v>
      </c>
    </row>
    <row r="183" spans="1:8" ht="15" customHeight="1" hidden="1">
      <c r="A183" s="32"/>
      <c r="B183" s="297" t="s">
        <v>252</v>
      </c>
      <c r="C183" s="31" t="s">
        <v>150</v>
      </c>
      <c r="D183" s="31">
        <v>830</v>
      </c>
      <c r="E183" s="30"/>
      <c r="F183" s="98">
        <f t="shared" si="28"/>
        <v>0</v>
      </c>
      <c r="G183" s="98">
        <f t="shared" si="28"/>
        <v>0</v>
      </c>
      <c r="H183" s="98">
        <f t="shared" si="28"/>
        <v>0</v>
      </c>
    </row>
    <row r="184" spans="1:8" ht="15" customHeight="1" hidden="1">
      <c r="A184" s="32"/>
      <c r="B184" s="299" t="s">
        <v>151</v>
      </c>
      <c r="C184" s="31" t="s">
        <v>150</v>
      </c>
      <c r="D184" s="31">
        <v>830</v>
      </c>
      <c r="E184" s="30" t="s">
        <v>152</v>
      </c>
      <c r="F184" s="98">
        <v>0</v>
      </c>
      <c r="G184" s="98">
        <v>0</v>
      </c>
      <c r="H184" s="98">
        <v>0</v>
      </c>
    </row>
    <row r="185" spans="1:8" ht="30" customHeight="1" hidden="1">
      <c r="A185" s="266"/>
      <c r="B185" s="326" t="s">
        <v>168</v>
      </c>
      <c r="C185" s="262" t="s">
        <v>379</v>
      </c>
      <c r="D185" s="261"/>
      <c r="E185" s="261"/>
      <c r="F185" s="319">
        <f aca="true" t="shared" si="29" ref="F185:H187">F186</f>
        <v>0</v>
      </c>
      <c r="G185" s="319">
        <f t="shared" si="29"/>
        <v>0</v>
      </c>
      <c r="H185" s="319">
        <f t="shared" si="29"/>
        <v>0</v>
      </c>
    </row>
    <row r="186" spans="1:8" ht="30" customHeight="1" hidden="1">
      <c r="A186" s="32"/>
      <c r="B186" s="304" t="s">
        <v>58</v>
      </c>
      <c r="C186" s="31" t="s">
        <v>379</v>
      </c>
      <c r="D186" s="30" t="s">
        <v>77</v>
      </c>
      <c r="E186" s="30"/>
      <c r="F186" s="98">
        <f t="shared" si="29"/>
        <v>0</v>
      </c>
      <c r="G186" s="98">
        <f t="shared" si="29"/>
        <v>0</v>
      </c>
      <c r="H186" s="98">
        <f t="shared" si="29"/>
        <v>0</v>
      </c>
    </row>
    <row r="187" spans="1:8" ht="30" customHeight="1" hidden="1">
      <c r="A187" s="32"/>
      <c r="B187" s="297" t="s">
        <v>59</v>
      </c>
      <c r="C187" s="31" t="s">
        <v>379</v>
      </c>
      <c r="D187" s="30" t="s">
        <v>60</v>
      </c>
      <c r="E187" s="30"/>
      <c r="F187" s="98">
        <f t="shared" si="29"/>
        <v>0</v>
      </c>
      <c r="G187" s="98">
        <f t="shared" si="29"/>
        <v>0</v>
      </c>
      <c r="H187" s="98">
        <f t="shared" si="29"/>
        <v>0</v>
      </c>
    </row>
    <row r="188" spans="1:8" ht="15" customHeight="1" hidden="1">
      <c r="A188" s="32"/>
      <c r="B188" s="299" t="s">
        <v>151</v>
      </c>
      <c r="C188" s="31" t="s">
        <v>379</v>
      </c>
      <c r="D188" s="30" t="s">
        <v>60</v>
      </c>
      <c r="E188" s="30" t="s">
        <v>152</v>
      </c>
      <c r="F188" s="98">
        <v>0</v>
      </c>
      <c r="G188" s="98">
        <v>0</v>
      </c>
      <c r="H188" s="98">
        <v>0</v>
      </c>
    </row>
    <row r="189" spans="1:8" ht="15" customHeight="1">
      <c r="A189" s="266"/>
      <c r="B189" s="321" t="s">
        <v>154</v>
      </c>
      <c r="C189" s="262" t="s">
        <v>155</v>
      </c>
      <c r="D189" s="261"/>
      <c r="E189" s="261"/>
      <c r="F189" s="319">
        <f>F190+F193</f>
        <v>1100</v>
      </c>
      <c r="G189" s="319">
        <f>G190+G193</f>
        <v>1600</v>
      </c>
      <c r="H189" s="319">
        <f>H190+H193</f>
        <v>1600</v>
      </c>
    </row>
    <row r="190" spans="1:8" ht="30" customHeight="1">
      <c r="A190" s="32"/>
      <c r="B190" s="304" t="s">
        <v>58</v>
      </c>
      <c r="C190" s="31" t="s">
        <v>155</v>
      </c>
      <c r="D190" s="30" t="s">
        <v>77</v>
      </c>
      <c r="E190" s="30"/>
      <c r="F190" s="98">
        <f aca="true" t="shared" si="30" ref="F190:H191">F191</f>
        <v>1100</v>
      </c>
      <c r="G190" s="98">
        <f t="shared" si="30"/>
        <v>1600</v>
      </c>
      <c r="H190" s="98">
        <f t="shared" si="30"/>
        <v>1600</v>
      </c>
    </row>
    <row r="191" spans="1:8" ht="30" customHeight="1">
      <c r="A191" s="32"/>
      <c r="B191" s="297" t="s">
        <v>59</v>
      </c>
      <c r="C191" s="31" t="s">
        <v>155</v>
      </c>
      <c r="D191" s="30" t="s">
        <v>60</v>
      </c>
      <c r="E191" s="30"/>
      <c r="F191" s="98">
        <f t="shared" si="30"/>
        <v>1100</v>
      </c>
      <c r="G191" s="98">
        <f t="shared" si="30"/>
        <v>1600</v>
      </c>
      <c r="H191" s="98">
        <f t="shared" si="30"/>
        <v>1600</v>
      </c>
    </row>
    <row r="192" spans="1:8" ht="15" customHeight="1">
      <c r="A192" s="32"/>
      <c r="B192" s="299" t="s">
        <v>151</v>
      </c>
      <c r="C192" s="31" t="s">
        <v>155</v>
      </c>
      <c r="D192" s="30" t="s">
        <v>60</v>
      </c>
      <c r="E192" s="30" t="s">
        <v>152</v>
      </c>
      <c r="F192" s="98">
        <f>1600-500</f>
        <v>1100</v>
      </c>
      <c r="G192" s="98">
        <v>1600</v>
      </c>
      <c r="H192" s="98">
        <v>1600</v>
      </c>
    </row>
    <row r="193" spans="1:8" ht="15" customHeight="1" hidden="1">
      <c r="A193" s="32"/>
      <c r="B193" s="299" t="s">
        <v>98</v>
      </c>
      <c r="C193" s="31" t="s">
        <v>155</v>
      </c>
      <c r="D193" s="30" t="s">
        <v>99</v>
      </c>
      <c r="E193" s="30"/>
      <c r="F193" s="98">
        <f aca="true" t="shared" si="31" ref="F193:H194">F194</f>
        <v>0</v>
      </c>
      <c r="G193" s="98">
        <f t="shared" si="31"/>
        <v>0</v>
      </c>
      <c r="H193" s="98">
        <f t="shared" si="31"/>
        <v>0</v>
      </c>
    </row>
    <row r="194" spans="1:8" ht="15" customHeight="1" hidden="1">
      <c r="A194" s="32"/>
      <c r="B194" s="299" t="s">
        <v>252</v>
      </c>
      <c r="C194" s="31" t="s">
        <v>155</v>
      </c>
      <c r="D194" s="30" t="s">
        <v>253</v>
      </c>
      <c r="E194" s="30"/>
      <c r="F194" s="98">
        <f t="shared" si="31"/>
        <v>0</v>
      </c>
      <c r="G194" s="98">
        <f t="shared" si="31"/>
        <v>0</v>
      </c>
      <c r="H194" s="98">
        <f t="shared" si="31"/>
        <v>0</v>
      </c>
    </row>
    <row r="195" spans="1:8" ht="15" customHeight="1" hidden="1">
      <c r="A195" s="32"/>
      <c r="B195" s="299" t="s">
        <v>151</v>
      </c>
      <c r="C195" s="31" t="s">
        <v>155</v>
      </c>
      <c r="D195" s="30" t="s">
        <v>253</v>
      </c>
      <c r="E195" s="30" t="s">
        <v>152</v>
      </c>
      <c r="F195" s="98">
        <v>0</v>
      </c>
      <c r="G195" s="98">
        <v>0</v>
      </c>
      <c r="H195" s="98">
        <v>0</v>
      </c>
    </row>
    <row r="196" spans="1:8" ht="30" customHeight="1" hidden="1">
      <c r="A196" s="266"/>
      <c r="B196" s="321" t="s">
        <v>484</v>
      </c>
      <c r="C196" s="262" t="s">
        <v>366</v>
      </c>
      <c r="D196" s="261"/>
      <c r="E196" s="261"/>
      <c r="F196" s="319">
        <f aca="true" t="shared" si="32" ref="F196:H198">F197</f>
        <v>0</v>
      </c>
      <c r="G196" s="319">
        <f t="shared" si="32"/>
        <v>0</v>
      </c>
      <c r="H196" s="319">
        <f t="shared" si="32"/>
        <v>0</v>
      </c>
    </row>
    <row r="197" spans="1:8" ht="15" customHeight="1" hidden="1">
      <c r="A197" s="32"/>
      <c r="B197" s="299" t="s">
        <v>98</v>
      </c>
      <c r="C197" s="31" t="s">
        <v>366</v>
      </c>
      <c r="D197" s="30" t="s">
        <v>99</v>
      </c>
      <c r="E197" s="30"/>
      <c r="F197" s="98">
        <f t="shared" si="32"/>
        <v>0</v>
      </c>
      <c r="G197" s="98">
        <f t="shared" si="32"/>
        <v>0</v>
      </c>
      <c r="H197" s="98">
        <f t="shared" si="32"/>
        <v>0</v>
      </c>
    </row>
    <row r="198" spans="1:8" ht="45" customHeight="1" hidden="1">
      <c r="A198" s="32"/>
      <c r="B198" s="299" t="s">
        <v>153</v>
      </c>
      <c r="C198" s="31" t="s">
        <v>366</v>
      </c>
      <c r="D198" s="30" t="s">
        <v>18</v>
      </c>
      <c r="E198" s="30"/>
      <c r="F198" s="98">
        <f t="shared" si="32"/>
        <v>0</v>
      </c>
      <c r="G198" s="98">
        <f t="shared" si="32"/>
        <v>0</v>
      </c>
      <c r="H198" s="98">
        <f t="shared" si="32"/>
        <v>0</v>
      </c>
    </row>
    <row r="199" spans="1:8" ht="15" customHeight="1" hidden="1">
      <c r="A199" s="32"/>
      <c r="B199" s="299" t="s">
        <v>151</v>
      </c>
      <c r="C199" s="31" t="s">
        <v>366</v>
      </c>
      <c r="D199" s="30" t="s">
        <v>18</v>
      </c>
      <c r="E199" s="30" t="s">
        <v>152</v>
      </c>
      <c r="F199" s="98">
        <v>0</v>
      </c>
      <c r="G199" s="98">
        <v>0</v>
      </c>
      <c r="H199" s="98">
        <v>0</v>
      </c>
    </row>
    <row r="200" spans="1:8" ht="45" customHeight="1">
      <c r="A200" s="266"/>
      <c r="B200" s="321" t="s">
        <v>149</v>
      </c>
      <c r="C200" s="262" t="s">
        <v>465</v>
      </c>
      <c r="D200" s="261"/>
      <c r="E200" s="261"/>
      <c r="F200" s="319">
        <f aca="true" t="shared" si="33" ref="F200:H202">F201</f>
        <v>484.74</v>
      </c>
      <c r="G200" s="319">
        <f t="shared" si="33"/>
        <v>0</v>
      </c>
      <c r="H200" s="319">
        <f t="shared" si="33"/>
        <v>0</v>
      </c>
    </row>
    <row r="201" spans="1:8" ht="30" customHeight="1">
      <c r="A201" s="32"/>
      <c r="B201" s="302" t="s">
        <v>66</v>
      </c>
      <c r="C201" s="31" t="s">
        <v>465</v>
      </c>
      <c r="D201" s="31">
        <v>400</v>
      </c>
      <c r="E201" s="30"/>
      <c r="F201" s="98">
        <f t="shared" si="33"/>
        <v>484.74</v>
      </c>
      <c r="G201" s="98">
        <f t="shared" si="33"/>
        <v>0</v>
      </c>
      <c r="H201" s="98">
        <f t="shared" si="33"/>
        <v>0</v>
      </c>
    </row>
    <row r="202" spans="1:8" ht="15" customHeight="1">
      <c r="A202" s="32"/>
      <c r="B202" s="300" t="s">
        <v>67</v>
      </c>
      <c r="C202" s="31" t="s">
        <v>465</v>
      </c>
      <c r="D202" s="31">
        <v>410</v>
      </c>
      <c r="E202" s="30"/>
      <c r="F202" s="98">
        <f t="shared" si="33"/>
        <v>484.74</v>
      </c>
      <c r="G202" s="98">
        <f t="shared" si="33"/>
        <v>0</v>
      </c>
      <c r="H202" s="98">
        <f t="shared" si="33"/>
        <v>0</v>
      </c>
    </row>
    <row r="203" spans="1:8" ht="15" customHeight="1">
      <c r="A203" s="32"/>
      <c r="B203" s="299" t="s">
        <v>151</v>
      </c>
      <c r="C203" s="31" t="s">
        <v>465</v>
      </c>
      <c r="D203" s="31">
        <v>410</v>
      </c>
      <c r="E203" s="30" t="s">
        <v>152</v>
      </c>
      <c r="F203" s="98">
        <f>484.74</f>
        <v>484.74</v>
      </c>
      <c r="G203" s="98">
        <v>0</v>
      </c>
      <c r="H203" s="98">
        <v>0</v>
      </c>
    </row>
    <row r="204" spans="1:8" ht="30" customHeight="1">
      <c r="A204" s="99"/>
      <c r="B204" s="301" t="s">
        <v>156</v>
      </c>
      <c r="C204" s="101" t="s">
        <v>157</v>
      </c>
      <c r="D204" s="101"/>
      <c r="E204" s="101"/>
      <c r="F204" s="107">
        <f>F205</f>
        <v>1558</v>
      </c>
      <c r="G204" s="107">
        <f>G205</f>
        <v>400</v>
      </c>
      <c r="H204" s="107">
        <f>H205</f>
        <v>400</v>
      </c>
    </row>
    <row r="205" spans="1:8" ht="15" customHeight="1">
      <c r="A205" s="103"/>
      <c r="B205" s="298" t="s">
        <v>158</v>
      </c>
      <c r="C205" s="104" t="s">
        <v>159</v>
      </c>
      <c r="D205" s="104"/>
      <c r="E205" s="104"/>
      <c r="F205" s="108">
        <f>F206+F213+F217+F221</f>
        <v>1558</v>
      </c>
      <c r="G205" s="108">
        <f>G206+G213+G217+G221</f>
        <v>400</v>
      </c>
      <c r="H205" s="108">
        <f>H206+H213+H217+H221</f>
        <v>400</v>
      </c>
    </row>
    <row r="206" spans="1:8" ht="30" customHeight="1">
      <c r="A206" s="266"/>
      <c r="B206" s="317" t="s">
        <v>160</v>
      </c>
      <c r="C206" s="262" t="s">
        <v>161</v>
      </c>
      <c r="D206" s="261"/>
      <c r="E206" s="261"/>
      <c r="F206" s="319">
        <f>F207+F210</f>
        <v>258</v>
      </c>
      <c r="G206" s="319">
        <f>G207+G210</f>
        <v>0</v>
      </c>
      <c r="H206" s="319">
        <f>H207+H210</f>
        <v>0</v>
      </c>
    </row>
    <row r="207" spans="1:8" ht="30" customHeight="1">
      <c r="A207" s="32"/>
      <c r="B207" s="304" t="s">
        <v>58</v>
      </c>
      <c r="C207" s="31" t="s">
        <v>161</v>
      </c>
      <c r="D207" s="30" t="s">
        <v>77</v>
      </c>
      <c r="E207" s="30"/>
      <c r="F207" s="98">
        <f aca="true" t="shared" si="34" ref="F207:H208">F208</f>
        <v>258</v>
      </c>
      <c r="G207" s="98">
        <f t="shared" si="34"/>
        <v>0</v>
      </c>
      <c r="H207" s="98">
        <f t="shared" si="34"/>
        <v>0</v>
      </c>
    </row>
    <row r="208" spans="1:8" ht="30" customHeight="1">
      <c r="A208" s="32"/>
      <c r="B208" s="297" t="s">
        <v>59</v>
      </c>
      <c r="C208" s="31" t="s">
        <v>161</v>
      </c>
      <c r="D208" s="30" t="s">
        <v>60</v>
      </c>
      <c r="E208" s="30"/>
      <c r="F208" s="98">
        <f t="shared" si="34"/>
        <v>258</v>
      </c>
      <c r="G208" s="98">
        <f t="shared" si="34"/>
        <v>0</v>
      </c>
      <c r="H208" s="98">
        <f t="shared" si="34"/>
        <v>0</v>
      </c>
    </row>
    <row r="209" spans="1:8" ht="15" customHeight="1">
      <c r="A209" s="32"/>
      <c r="B209" s="299" t="s">
        <v>151</v>
      </c>
      <c r="C209" s="31" t="s">
        <v>161</v>
      </c>
      <c r="D209" s="30" t="s">
        <v>60</v>
      </c>
      <c r="E209" s="30" t="s">
        <v>152</v>
      </c>
      <c r="F209" s="98">
        <v>258</v>
      </c>
      <c r="G209" s="98">
        <v>0</v>
      </c>
      <c r="H209" s="98">
        <v>0</v>
      </c>
    </row>
    <row r="210" spans="1:8" ht="30" customHeight="1" hidden="1">
      <c r="A210" s="32"/>
      <c r="B210" s="299" t="s">
        <v>66</v>
      </c>
      <c r="C210" s="31" t="s">
        <v>161</v>
      </c>
      <c r="D210" s="30" t="s">
        <v>71</v>
      </c>
      <c r="E210" s="30"/>
      <c r="F210" s="98">
        <f aca="true" t="shared" si="35" ref="F210:H211">F211</f>
        <v>0</v>
      </c>
      <c r="G210" s="98">
        <f t="shared" si="35"/>
        <v>0</v>
      </c>
      <c r="H210" s="98">
        <f t="shared" si="35"/>
        <v>0</v>
      </c>
    </row>
    <row r="211" spans="1:8" ht="15" customHeight="1" hidden="1">
      <c r="A211" s="32"/>
      <c r="B211" s="299" t="s">
        <v>67</v>
      </c>
      <c r="C211" s="31" t="s">
        <v>161</v>
      </c>
      <c r="D211" s="30" t="s">
        <v>68</v>
      </c>
      <c r="E211" s="30"/>
      <c r="F211" s="98">
        <f t="shared" si="35"/>
        <v>0</v>
      </c>
      <c r="G211" s="98">
        <f t="shared" si="35"/>
        <v>0</v>
      </c>
      <c r="H211" s="98">
        <f t="shared" si="35"/>
        <v>0</v>
      </c>
    </row>
    <row r="212" spans="1:8" ht="15" customHeight="1" hidden="1">
      <c r="A212" s="32"/>
      <c r="B212" s="299" t="s">
        <v>151</v>
      </c>
      <c r="C212" s="31" t="s">
        <v>161</v>
      </c>
      <c r="D212" s="30" t="s">
        <v>68</v>
      </c>
      <c r="E212" s="30" t="s">
        <v>152</v>
      </c>
      <c r="F212" s="98">
        <v>0</v>
      </c>
      <c r="G212" s="98">
        <v>0</v>
      </c>
      <c r="H212" s="98">
        <v>0</v>
      </c>
    </row>
    <row r="213" spans="1:8" ht="30" customHeight="1">
      <c r="A213" s="266"/>
      <c r="B213" s="317" t="s">
        <v>162</v>
      </c>
      <c r="C213" s="262" t="s">
        <v>163</v>
      </c>
      <c r="D213" s="261"/>
      <c r="E213" s="261"/>
      <c r="F213" s="319">
        <f>F215</f>
        <v>200</v>
      </c>
      <c r="G213" s="319">
        <f>G215</f>
        <v>400</v>
      </c>
      <c r="H213" s="319">
        <f>H215</f>
        <v>400</v>
      </c>
    </row>
    <row r="214" spans="1:8" ht="30" customHeight="1">
      <c r="A214" s="32"/>
      <c r="B214" s="304" t="s">
        <v>58</v>
      </c>
      <c r="C214" s="31" t="s">
        <v>163</v>
      </c>
      <c r="D214" s="30" t="s">
        <v>77</v>
      </c>
      <c r="E214" s="30"/>
      <c r="F214" s="98">
        <f aca="true" t="shared" si="36" ref="F214:H215">F215</f>
        <v>200</v>
      </c>
      <c r="G214" s="98">
        <f t="shared" si="36"/>
        <v>400</v>
      </c>
      <c r="H214" s="98">
        <f t="shared" si="36"/>
        <v>400</v>
      </c>
    </row>
    <row r="215" spans="1:8" ht="30" customHeight="1">
      <c r="A215" s="32"/>
      <c r="B215" s="297" t="s">
        <v>59</v>
      </c>
      <c r="C215" s="31" t="s">
        <v>163</v>
      </c>
      <c r="D215" s="30" t="s">
        <v>60</v>
      </c>
      <c r="E215" s="30"/>
      <c r="F215" s="98">
        <f t="shared" si="36"/>
        <v>200</v>
      </c>
      <c r="G215" s="98">
        <f t="shared" si="36"/>
        <v>400</v>
      </c>
      <c r="H215" s="98">
        <f t="shared" si="36"/>
        <v>400</v>
      </c>
    </row>
    <row r="216" spans="1:8" ht="15" customHeight="1">
      <c r="A216" s="32"/>
      <c r="B216" s="299" t="s">
        <v>151</v>
      </c>
      <c r="C216" s="31" t="s">
        <v>163</v>
      </c>
      <c r="D216" s="30" t="s">
        <v>60</v>
      </c>
      <c r="E216" s="30" t="s">
        <v>152</v>
      </c>
      <c r="F216" s="98">
        <f>200+200-100-100</f>
        <v>200</v>
      </c>
      <c r="G216" s="98">
        <f>200+200</f>
        <v>400</v>
      </c>
      <c r="H216" s="98">
        <f>200+200</f>
        <v>400</v>
      </c>
    </row>
    <row r="217" spans="1:8" s="82" customFormat="1" ht="30" customHeight="1">
      <c r="A217" s="266"/>
      <c r="B217" s="317" t="s">
        <v>485</v>
      </c>
      <c r="C217" s="262" t="s">
        <v>367</v>
      </c>
      <c r="D217" s="261"/>
      <c r="E217" s="261"/>
      <c r="F217" s="319">
        <f aca="true" t="shared" si="37" ref="F217:H219">F218</f>
        <v>1100</v>
      </c>
      <c r="G217" s="319">
        <f t="shared" si="37"/>
        <v>0</v>
      </c>
      <c r="H217" s="319">
        <f t="shared" si="37"/>
        <v>0</v>
      </c>
    </row>
    <row r="218" spans="1:8" s="82" customFormat="1" ht="30" customHeight="1">
      <c r="A218" s="32"/>
      <c r="B218" s="299" t="s">
        <v>66</v>
      </c>
      <c r="C218" s="31" t="s">
        <v>367</v>
      </c>
      <c r="D218" s="30" t="s">
        <v>71</v>
      </c>
      <c r="E218" s="30"/>
      <c r="F218" s="98">
        <f t="shared" si="37"/>
        <v>1100</v>
      </c>
      <c r="G218" s="98">
        <f t="shared" si="37"/>
        <v>0</v>
      </c>
      <c r="H218" s="98">
        <f t="shared" si="37"/>
        <v>0</v>
      </c>
    </row>
    <row r="219" spans="1:8" s="82" customFormat="1" ht="15" customHeight="1">
      <c r="A219" s="32"/>
      <c r="B219" s="299" t="s">
        <v>67</v>
      </c>
      <c r="C219" s="31" t="s">
        <v>367</v>
      </c>
      <c r="D219" s="30" t="s">
        <v>68</v>
      </c>
      <c r="E219" s="30"/>
      <c r="F219" s="98">
        <f t="shared" si="37"/>
        <v>1100</v>
      </c>
      <c r="G219" s="98">
        <f t="shared" si="37"/>
        <v>0</v>
      </c>
      <c r="H219" s="98">
        <f t="shared" si="37"/>
        <v>0</v>
      </c>
    </row>
    <row r="220" spans="1:8" s="82" customFormat="1" ht="15" customHeight="1">
      <c r="A220" s="32"/>
      <c r="B220" s="299" t="s">
        <v>151</v>
      </c>
      <c r="C220" s="31" t="s">
        <v>367</v>
      </c>
      <c r="D220" s="30" t="s">
        <v>68</v>
      </c>
      <c r="E220" s="30" t="s">
        <v>152</v>
      </c>
      <c r="F220" s="98">
        <f>11+1089</f>
        <v>1100</v>
      </c>
      <c r="G220" s="98">
        <v>0</v>
      </c>
      <c r="H220" s="98">
        <v>0</v>
      </c>
    </row>
    <row r="221" spans="1:8" s="82" customFormat="1" ht="30" customHeight="1" hidden="1">
      <c r="A221" s="266"/>
      <c r="B221" s="317" t="s">
        <v>369</v>
      </c>
      <c r="C221" s="262" t="s">
        <v>368</v>
      </c>
      <c r="D221" s="261"/>
      <c r="E221" s="261"/>
      <c r="F221" s="319">
        <f aca="true" t="shared" si="38" ref="F221:H223">F222</f>
        <v>0</v>
      </c>
      <c r="G221" s="319">
        <f t="shared" si="38"/>
        <v>0</v>
      </c>
      <c r="H221" s="319">
        <f t="shared" si="38"/>
        <v>0</v>
      </c>
    </row>
    <row r="222" spans="1:8" s="82" customFormat="1" ht="30" customHeight="1" hidden="1">
      <c r="A222" s="32"/>
      <c r="B222" s="304" t="s">
        <v>58</v>
      </c>
      <c r="C222" s="31" t="s">
        <v>368</v>
      </c>
      <c r="D222" s="30" t="s">
        <v>77</v>
      </c>
      <c r="E222" s="30"/>
      <c r="F222" s="98">
        <f t="shared" si="38"/>
        <v>0</v>
      </c>
      <c r="G222" s="98">
        <f t="shared" si="38"/>
        <v>0</v>
      </c>
      <c r="H222" s="98">
        <f t="shared" si="38"/>
        <v>0</v>
      </c>
    </row>
    <row r="223" spans="1:8" s="82" customFormat="1" ht="30" customHeight="1" hidden="1">
      <c r="A223" s="32"/>
      <c r="B223" s="297" t="s">
        <v>59</v>
      </c>
      <c r="C223" s="31" t="s">
        <v>368</v>
      </c>
      <c r="D223" s="30" t="s">
        <v>60</v>
      </c>
      <c r="E223" s="30"/>
      <c r="F223" s="98">
        <f t="shared" si="38"/>
        <v>0</v>
      </c>
      <c r="G223" s="98">
        <f t="shared" si="38"/>
        <v>0</v>
      </c>
      <c r="H223" s="98">
        <f t="shared" si="38"/>
        <v>0</v>
      </c>
    </row>
    <row r="224" spans="1:8" s="82" customFormat="1" ht="15" customHeight="1" hidden="1">
      <c r="A224" s="32"/>
      <c r="B224" s="299" t="s">
        <v>151</v>
      </c>
      <c r="C224" s="31" t="s">
        <v>368</v>
      </c>
      <c r="D224" s="30" t="s">
        <v>60</v>
      </c>
      <c r="E224" s="30" t="s">
        <v>152</v>
      </c>
      <c r="F224" s="98">
        <v>0</v>
      </c>
      <c r="G224" s="98">
        <v>0</v>
      </c>
      <c r="H224" s="98">
        <v>0</v>
      </c>
    </row>
    <row r="225" spans="1:8" s="82" customFormat="1" ht="15" customHeight="1">
      <c r="A225" s="146"/>
      <c r="B225" s="311" t="s">
        <v>392</v>
      </c>
      <c r="C225" s="147" t="s">
        <v>397</v>
      </c>
      <c r="D225" s="148"/>
      <c r="E225" s="148"/>
      <c r="F225" s="149">
        <f aca="true" t="shared" si="39" ref="F225:H229">F226</f>
        <v>200</v>
      </c>
      <c r="G225" s="149">
        <f t="shared" si="39"/>
        <v>400</v>
      </c>
      <c r="H225" s="149">
        <f t="shared" si="39"/>
        <v>400</v>
      </c>
    </row>
    <row r="226" spans="1:8" s="82" customFormat="1" ht="15" customHeight="1">
      <c r="A226" s="150"/>
      <c r="B226" s="312" t="s">
        <v>393</v>
      </c>
      <c r="C226" s="151" t="s">
        <v>396</v>
      </c>
      <c r="D226" s="141"/>
      <c r="E226" s="141"/>
      <c r="F226" s="142">
        <f>F227</f>
        <v>200</v>
      </c>
      <c r="G226" s="142">
        <f>G227</f>
        <v>400</v>
      </c>
      <c r="H226" s="142">
        <f>H227</f>
        <v>400</v>
      </c>
    </row>
    <row r="227" spans="1:8" s="82" customFormat="1" ht="30" customHeight="1">
      <c r="A227" s="266"/>
      <c r="B227" s="317" t="s">
        <v>394</v>
      </c>
      <c r="C227" s="262" t="s">
        <v>395</v>
      </c>
      <c r="D227" s="261"/>
      <c r="E227" s="261"/>
      <c r="F227" s="319">
        <f t="shared" si="39"/>
        <v>200</v>
      </c>
      <c r="G227" s="319">
        <f t="shared" si="39"/>
        <v>400</v>
      </c>
      <c r="H227" s="319">
        <f t="shared" si="39"/>
        <v>400</v>
      </c>
    </row>
    <row r="228" spans="1:8" s="82" customFormat="1" ht="30" customHeight="1">
      <c r="A228" s="32"/>
      <c r="B228" s="304" t="s">
        <v>58</v>
      </c>
      <c r="C228" s="31" t="s">
        <v>395</v>
      </c>
      <c r="D228" s="30" t="s">
        <v>77</v>
      </c>
      <c r="E228" s="30"/>
      <c r="F228" s="98">
        <f t="shared" si="39"/>
        <v>200</v>
      </c>
      <c r="G228" s="98">
        <f t="shared" si="39"/>
        <v>400</v>
      </c>
      <c r="H228" s="98">
        <f t="shared" si="39"/>
        <v>400</v>
      </c>
    </row>
    <row r="229" spans="1:8" s="82" customFormat="1" ht="30" customHeight="1">
      <c r="A229" s="32"/>
      <c r="B229" s="297" t="s">
        <v>59</v>
      </c>
      <c r="C229" s="31" t="s">
        <v>395</v>
      </c>
      <c r="D229" s="30" t="s">
        <v>60</v>
      </c>
      <c r="E229" s="30"/>
      <c r="F229" s="98">
        <f t="shared" si="39"/>
        <v>200</v>
      </c>
      <c r="G229" s="98">
        <f t="shared" si="39"/>
        <v>400</v>
      </c>
      <c r="H229" s="98">
        <f t="shared" si="39"/>
        <v>400</v>
      </c>
    </row>
    <row r="230" spans="1:8" s="82" customFormat="1" ht="15" customHeight="1">
      <c r="A230" s="32"/>
      <c r="B230" s="299" t="s">
        <v>151</v>
      </c>
      <c r="C230" s="31" t="s">
        <v>395</v>
      </c>
      <c r="D230" s="30" t="s">
        <v>60</v>
      </c>
      <c r="E230" s="30" t="s">
        <v>152</v>
      </c>
      <c r="F230" s="98">
        <f>200+200-100-100</f>
        <v>200</v>
      </c>
      <c r="G230" s="98">
        <f>200+200</f>
        <v>400</v>
      </c>
      <c r="H230" s="98">
        <f>200+200</f>
        <v>400</v>
      </c>
    </row>
    <row r="231" spans="1:8" s="83" customFormat="1" ht="45" customHeight="1">
      <c r="A231" s="99"/>
      <c r="B231" s="301" t="s">
        <v>164</v>
      </c>
      <c r="C231" s="101" t="s">
        <v>165</v>
      </c>
      <c r="D231" s="100"/>
      <c r="E231" s="100"/>
      <c r="F231" s="107">
        <f>F232</f>
        <v>8900</v>
      </c>
      <c r="G231" s="107">
        <f>G232</f>
        <v>7361</v>
      </c>
      <c r="H231" s="107">
        <f>H232</f>
        <v>5452</v>
      </c>
    </row>
    <row r="232" spans="1:8" s="83" customFormat="1" ht="15" customHeight="1">
      <c r="A232" s="103"/>
      <c r="B232" s="298" t="s">
        <v>166</v>
      </c>
      <c r="C232" s="104" t="s">
        <v>167</v>
      </c>
      <c r="D232" s="94"/>
      <c r="E232" s="94"/>
      <c r="F232" s="108">
        <f>F233+F237</f>
        <v>8900</v>
      </c>
      <c r="G232" s="108">
        <f>G233+G237</f>
        <v>7361</v>
      </c>
      <c r="H232" s="108">
        <f>H233+H237</f>
        <v>5452</v>
      </c>
    </row>
    <row r="233" spans="1:8" ht="30" customHeight="1">
      <c r="A233" s="266"/>
      <c r="B233" s="321" t="s">
        <v>168</v>
      </c>
      <c r="C233" s="262" t="s">
        <v>169</v>
      </c>
      <c r="D233" s="261"/>
      <c r="E233" s="261"/>
      <c r="F233" s="319">
        <f aca="true" t="shared" si="40" ref="F233:H235">F234</f>
        <v>8900</v>
      </c>
      <c r="G233" s="319">
        <f t="shared" si="40"/>
        <v>7361</v>
      </c>
      <c r="H233" s="319">
        <f t="shared" si="40"/>
        <v>5452</v>
      </c>
    </row>
    <row r="234" spans="1:8" ht="30" customHeight="1">
      <c r="A234" s="32"/>
      <c r="B234" s="304" t="s">
        <v>58</v>
      </c>
      <c r="C234" s="31" t="s">
        <v>169</v>
      </c>
      <c r="D234" s="30" t="s">
        <v>77</v>
      </c>
      <c r="E234" s="30"/>
      <c r="F234" s="98">
        <f t="shared" si="40"/>
        <v>8900</v>
      </c>
      <c r="G234" s="98">
        <f t="shared" si="40"/>
        <v>7361</v>
      </c>
      <c r="H234" s="98">
        <f t="shared" si="40"/>
        <v>5452</v>
      </c>
    </row>
    <row r="235" spans="1:8" ht="30" customHeight="1">
      <c r="A235" s="32"/>
      <c r="B235" s="297" t="s">
        <v>59</v>
      </c>
      <c r="C235" s="31" t="s">
        <v>169</v>
      </c>
      <c r="D235" s="30" t="s">
        <v>60</v>
      </c>
      <c r="E235" s="30"/>
      <c r="F235" s="98">
        <f t="shared" si="40"/>
        <v>8900</v>
      </c>
      <c r="G235" s="98">
        <f t="shared" si="40"/>
        <v>7361</v>
      </c>
      <c r="H235" s="98">
        <f t="shared" si="40"/>
        <v>5452</v>
      </c>
    </row>
    <row r="236" spans="1:8" s="82" customFormat="1" ht="15" customHeight="1">
      <c r="A236" s="32"/>
      <c r="B236" s="297" t="s">
        <v>142</v>
      </c>
      <c r="C236" s="31" t="s">
        <v>169</v>
      </c>
      <c r="D236" s="30" t="s">
        <v>60</v>
      </c>
      <c r="E236" s="30" t="s">
        <v>143</v>
      </c>
      <c r="F236" s="98">
        <f>8000+600+500+100+100-400</f>
        <v>8900</v>
      </c>
      <c r="G236" s="98">
        <f>8000+600+500+100+100-(1936+3)</f>
        <v>7361</v>
      </c>
      <c r="H236" s="98">
        <f>8000+600+500+100+100-(3721+127)</f>
        <v>5452</v>
      </c>
    </row>
    <row r="237" spans="1:8" s="82" customFormat="1" ht="45" customHeight="1" hidden="1">
      <c r="A237" s="266"/>
      <c r="B237" s="327" t="s">
        <v>486</v>
      </c>
      <c r="C237" s="262" t="s">
        <v>170</v>
      </c>
      <c r="D237" s="261"/>
      <c r="E237" s="261"/>
      <c r="F237" s="319">
        <f aca="true" t="shared" si="41" ref="F237:H239">F238</f>
        <v>0</v>
      </c>
      <c r="G237" s="319">
        <f t="shared" si="41"/>
        <v>0</v>
      </c>
      <c r="H237" s="319">
        <f t="shared" si="41"/>
        <v>0</v>
      </c>
    </row>
    <row r="238" spans="1:8" s="82" customFormat="1" ht="30" customHeight="1" hidden="1">
      <c r="A238" s="32"/>
      <c r="B238" s="304" t="s">
        <v>58</v>
      </c>
      <c r="C238" s="31" t="s">
        <v>170</v>
      </c>
      <c r="D238" s="30" t="s">
        <v>77</v>
      </c>
      <c r="E238" s="30"/>
      <c r="F238" s="98">
        <f t="shared" si="41"/>
        <v>0</v>
      </c>
      <c r="G238" s="98">
        <f t="shared" si="41"/>
        <v>0</v>
      </c>
      <c r="H238" s="98">
        <f t="shared" si="41"/>
        <v>0</v>
      </c>
    </row>
    <row r="239" spans="1:8" s="82" customFormat="1" ht="30" customHeight="1" hidden="1">
      <c r="A239" s="32"/>
      <c r="B239" s="297" t="s">
        <v>59</v>
      </c>
      <c r="C239" s="31" t="s">
        <v>170</v>
      </c>
      <c r="D239" s="30" t="s">
        <v>60</v>
      </c>
      <c r="E239" s="30"/>
      <c r="F239" s="98">
        <f t="shared" si="41"/>
        <v>0</v>
      </c>
      <c r="G239" s="98">
        <f t="shared" si="41"/>
        <v>0</v>
      </c>
      <c r="H239" s="98">
        <f t="shared" si="41"/>
        <v>0</v>
      </c>
    </row>
    <row r="240" spans="1:8" s="82" customFormat="1" ht="15" customHeight="1" hidden="1">
      <c r="A240" s="32"/>
      <c r="B240" s="297" t="s">
        <v>142</v>
      </c>
      <c r="C240" s="31" t="s">
        <v>170</v>
      </c>
      <c r="D240" s="30" t="s">
        <v>60</v>
      </c>
      <c r="E240" s="30" t="s">
        <v>143</v>
      </c>
      <c r="F240" s="98">
        <v>0</v>
      </c>
      <c r="G240" s="98">
        <v>0</v>
      </c>
      <c r="H240" s="98">
        <v>0</v>
      </c>
    </row>
    <row r="241" spans="1:8" s="82" customFormat="1" ht="60" customHeight="1">
      <c r="A241" s="89">
        <v>11</v>
      </c>
      <c r="B241" s="314" t="s">
        <v>412</v>
      </c>
      <c r="C241" s="160" t="s">
        <v>416</v>
      </c>
      <c r="D241" s="158"/>
      <c r="E241" s="158"/>
      <c r="F241" s="159">
        <f aca="true" t="shared" si="42" ref="F241:H242">F242</f>
        <v>2496.73</v>
      </c>
      <c r="G241" s="159">
        <f t="shared" si="42"/>
        <v>370</v>
      </c>
      <c r="H241" s="159">
        <f t="shared" si="42"/>
        <v>380</v>
      </c>
    </row>
    <row r="242" spans="1:8" s="82" customFormat="1" ht="30" customHeight="1">
      <c r="A242" s="150"/>
      <c r="B242" s="315" t="s">
        <v>413</v>
      </c>
      <c r="C242" s="151" t="s">
        <v>415</v>
      </c>
      <c r="D242" s="141"/>
      <c r="E242" s="141"/>
      <c r="F242" s="142">
        <f t="shared" si="42"/>
        <v>2496.73</v>
      </c>
      <c r="G242" s="142">
        <f t="shared" si="42"/>
        <v>370</v>
      </c>
      <c r="H242" s="142">
        <f t="shared" si="42"/>
        <v>380</v>
      </c>
    </row>
    <row r="243" spans="1:8" s="82" customFormat="1" ht="60" customHeight="1">
      <c r="A243" s="266"/>
      <c r="B243" s="317" t="s">
        <v>487</v>
      </c>
      <c r="C243" s="262" t="s">
        <v>414</v>
      </c>
      <c r="D243" s="261"/>
      <c r="E243" s="261"/>
      <c r="F243" s="319">
        <f aca="true" t="shared" si="43" ref="F243:H244">F244</f>
        <v>2496.73</v>
      </c>
      <c r="G243" s="319">
        <f t="shared" si="43"/>
        <v>370</v>
      </c>
      <c r="H243" s="319">
        <f t="shared" si="43"/>
        <v>380</v>
      </c>
    </row>
    <row r="244" spans="1:8" s="82" customFormat="1" ht="30" customHeight="1">
      <c r="A244" s="32"/>
      <c r="B244" s="304" t="s">
        <v>58</v>
      </c>
      <c r="C244" s="31" t="s">
        <v>414</v>
      </c>
      <c r="D244" s="30" t="s">
        <v>77</v>
      </c>
      <c r="E244" s="30"/>
      <c r="F244" s="98">
        <f t="shared" si="43"/>
        <v>2496.73</v>
      </c>
      <c r="G244" s="98">
        <f t="shared" si="43"/>
        <v>370</v>
      </c>
      <c r="H244" s="98">
        <f t="shared" si="43"/>
        <v>380</v>
      </c>
    </row>
    <row r="245" spans="1:8" s="82" customFormat="1" ht="30" customHeight="1">
      <c r="A245" s="32"/>
      <c r="B245" s="297" t="s">
        <v>59</v>
      </c>
      <c r="C245" s="31" t="s">
        <v>414</v>
      </c>
      <c r="D245" s="30" t="s">
        <v>60</v>
      </c>
      <c r="E245" s="30"/>
      <c r="F245" s="98">
        <f>F246+F247</f>
        <v>2496.73</v>
      </c>
      <c r="G245" s="98">
        <f>G246+G247</f>
        <v>370</v>
      </c>
      <c r="H245" s="98">
        <f>H246+H247</f>
        <v>380</v>
      </c>
    </row>
    <row r="246" spans="1:8" s="82" customFormat="1" ht="15" customHeight="1">
      <c r="A246" s="32"/>
      <c r="B246" s="297" t="s">
        <v>132</v>
      </c>
      <c r="C246" s="31" t="s">
        <v>414</v>
      </c>
      <c r="D246" s="30" t="s">
        <v>60</v>
      </c>
      <c r="E246" s="30" t="s">
        <v>133</v>
      </c>
      <c r="F246" s="98">
        <f>360+2136.73</f>
        <v>2496.73</v>
      </c>
      <c r="G246" s="98">
        <v>370</v>
      </c>
      <c r="H246" s="98">
        <v>380</v>
      </c>
    </row>
    <row r="247" spans="1:8" s="82" customFormat="1" ht="15" customHeight="1" hidden="1">
      <c r="A247" s="32"/>
      <c r="B247" s="297" t="s">
        <v>142</v>
      </c>
      <c r="C247" s="31" t="s">
        <v>414</v>
      </c>
      <c r="D247" s="30" t="s">
        <v>60</v>
      </c>
      <c r="E247" s="30" t="s">
        <v>143</v>
      </c>
      <c r="F247" s="98">
        <v>0</v>
      </c>
      <c r="G247" s="98">
        <v>0</v>
      </c>
      <c r="H247" s="98">
        <v>0</v>
      </c>
    </row>
    <row r="248" spans="1:8" s="82" customFormat="1" ht="60" customHeight="1">
      <c r="A248" s="89">
        <v>12</v>
      </c>
      <c r="B248" s="305" t="s">
        <v>546</v>
      </c>
      <c r="C248" s="90" t="s">
        <v>172</v>
      </c>
      <c r="D248" s="105"/>
      <c r="E248" s="105"/>
      <c r="F248" s="92">
        <f>F249</f>
        <v>2000</v>
      </c>
      <c r="G248" s="92">
        <f>G249</f>
        <v>200</v>
      </c>
      <c r="H248" s="92">
        <f>H249</f>
        <v>200</v>
      </c>
    </row>
    <row r="249" spans="1:8" s="82" customFormat="1" ht="30" customHeight="1">
      <c r="A249" s="93"/>
      <c r="B249" s="306" t="s">
        <v>492</v>
      </c>
      <c r="C249" s="94" t="s">
        <v>173</v>
      </c>
      <c r="D249" s="94"/>
      <c r="E249" s="94"/>
      <c r="F249" s="96">
        <f>F250+F254</f>
        <v>2000</v>
      </c>
      <c r="G249" s="96">
        <f>G250+G254</f>
        <v>200</v>
      </c>
      <c r="H249" s="96">
        <f>H250+H254</f>
        <v>200</v>
      </c>
    </row>
    <row r="250" spans="1:8" s="82" customFormat="1" ht="15" customHeight="1">
      <c r="A250" s="266"/>
      <c r="B250" s="317" t="s">
        <v>174</v>
      </c>
      <c r="C250" s="261" t="s">
        <v>175</v>
      </c>
      <c r="D250" s="261"/>
      <c r="E250" s="261"/>
      <c r="F250" s="319">
        <f>F253</f>
        <v>700</v>
      </c>
      <c r="G250" s="319">
        <f>G253</f>
        <v>200</v>
      </c>
      <c r="H250" s="319">
        <f>H253</f>
        <v>200</v>
      </c>
    </row>
    <row r="251" spans="1:8" s="82" customFormat="1" ht="30" customHeight="1">
      <c r="A251" s="32"/>
      <c r="B251" s="304" t="s">
        <v>58</v>
      </c>
      <c r="C251" s="30" t="s">
        <v>175</v>
      </c>
      <c r="D251" s="30" t="s">
        <v>77</v>
      </c>
      <c r="E251" s="30"/>
      <c r="F251" s="98">
        <f aca="true" t="shared" si="44" ref="F251:H252">F252</f>
        <v>700</v>
      </c>
      <c r="G251" s="98">
        <f t="shared" si="44"/>
        <v>200</v>
      </c>
      <c r="H251" s="98">
        <f t="shared" si="44"/>
        <v>200</v>
      </c>
    </row>
    <row r="252" spans="1:8" s="82" customFormat="1" ht="30" customHeight="1">
      <c r="A252" s="32"/>
      <c r="B252" s="297" t="s">
        <v>59</v>
      </c>
      <c r="C252" s="30" t="s">
        <v>175</v>
      </c>
      <c r="D252" s="30" t="s">
        <v>60</v>
      </c>
      <c r="E252" s="30"/>
      <c r="F252" s="98">
        <f t="shared" si="44"/>
        <v>700</v>
      </c>
      <c r="G252" s="98">
        <f t="shared" si="44"/>
        <v>200</v>
      </c>
      <c r="H252" s="98">
        <f t="shared" si="44"/>
        <v>200</v>
      </c>
    </row>
    <row r="253" spans="1:8" s="82" customFormat="1" ht="15" customHeight="1">
      <c r="A253" s="32"/>
      <c r="B253" s="297" t="s">
        <v>176</v>
      </c>
      <c r="C253" s="30" t="s">
        <v>175</v>
      </c>
      <c r="D253" s="30" t="s">
        <v>60</v>
      </c>
      <c r="E253" s="30" t="s">
        <v>177</v>
      </c>
      <c r="F253" s="98">
        <f>600+100</f>
        <v>700</v>
      </c>
      <c r="G253" s="98">
        <f>100+100</f>
        <v>200</v>
      </c>
      <c r="H253" s="98">
        <f>100+100</f>
        <v>200</v>
      </c>
    </row>
    <row r="254" spans="1:8" s="82" customFormat="1" ht="30" customHeight="1">
      <c r="A254" s="266"/>
      <c r="B254" s="317" t="s">
        <v>178</v>
      </c>
      <c r="C254" s="261" t="s">
        <v>179</v>
      </c>
      <c r="D254" s="261"/>
      <c r="E254" s="261"/>
      <c r="F254" s="319">
        <f>F255</f>
        <v>1300</v>
      </c>
      <c r="G254" s="319">
        <f aca="true" t="shared" si="45" ref="G254:H256">G255</f>
        <v>0</v>
      </c>
      <c r="H254" s="319">
        <f t="shared" si="45"/>
        <v>0</v>
      </c>
    </row>
    <row r="255" spans="1:8" s="82" customFormat="1" ht="30" customHeight="1">
      <c r="A255" s="32"/>
      <c r="B255" s="304" t="s">
        <v>58</v>
      </c>
      <c r="C255" s="30" t="s">
        <v>179</v>
      </c>
      <c r="D255" s="30" t="s">
        <v>77</v>
      </c>
      <c r="E255" s="30"/>
      <c r="F255" s="98">
        <f>F256</f>
        <v>1300</v>
      </c>
      <c r="G255" s="98">
        <f t="shared" si="45"/>
        <v>0</v>
      </c>
      <c r="H255" s="98">
        <f t="shared" si="45"/>
        <v>0</v>
      </c>
    </row>
    <row r="256" spans="1:8" s="82" customFormat="1" ht="30" customHeight="1">
      <c r="A256" s="32"/>
      <c r="B256" s="297" t="s">
        <v>59</v>
      </c>
      <c r="C256" s="30" t="s">
        <v>179</v>
      </c>
      <c r="D256" s="30" t="s">
        <v>60</v>
      </c>
      <c r="E256" s="30"/>
      <c r="F256" s="98">
        <f>F257</f>
        <v>1300</v>
      </c>
      <c r="G256" s="98">
        <f t="shared" si="45"/>
        <v>0</v>
      </c>
      <c r="H256" s="98">
        <f t="shared" si="45"/>
        <v>0</v>
      </c>
    </row>
    <row r="257" spans="1:8" s="82" customFormat="1" ht="15" customHeight="1">
      <c r="A257" s="32"/>
      <c r="B257" s="297" t="s">
        <v>176</v>
      </c>
      <c r="C257" s="30" t="s">
        <v>179</v>
      </c>
      <c r="D257" s="30" t="s">
        <v>60</v>
      </c>
      <c r="E257" s="30" t="s">
        <v>177</v>
      </c>
      <c r="F257" s="98">
        <f>300+1000</f>
        <v>1300</v>
      </c>
      <c r="G257" s="98">
        <v>0</v>
      </c>
      <c r="H257" s="98">
        <v>0</v>
      </c>
    </row>
    <row r="258" spans="1:8" s="82" customFormat="1" ht="45" customHeight="1">
      <c r="A258" s="89">
        <v>13</v>
      </c>
      <c r="B258" s="295" t="s">
        <v>432</v>
      </c>
      <c r="C258" s="118" t="s">
        <v>180</v>
      </c>
      <c r="D258" s="105"/>
      <c r="E258" s="105"/>
      <c r="F258" s="92">
        <f>F259+F265</f>
        <v>755</v>
      </c>
      <c r="G258" s="92">
        <f>G259+G265</f>
        <v>200</v>
      </c>
      <c r="H258" s="92">
        <f>H259+H265</f>
        <v>200</v>
      </c>
    </row>
    <row r="259" spans="1:8" s="82" customFormat="1" ht="30" customHeight="1">
      <c r="A259" s="99"/>
      <c r="B259" s="309" t="s">
        <v>181</v>
      </c>
      <c r="C259" s="119" t="s">
        <v>182</v>
      </c>
      <c r="D259" s="100"/>
      <c r="E259" s="100"/>
      <c r="F259" s="107">
        <f aca="true" t="shared" si="46" ref="F259:H263">F260</f>
        <v>695</v>
      </c>
      <c r="G259" s="107">
        <f t="shared" si="46"/>
        <v>200</v>
      </c>
      <c r="H259" s="107">
        <f t="shared" si="46"/>
        <v>200</v>
      </c>
    </row>
    <row r="260" spans="1:8" s="82" customFormat="1" ht="30" customHeight="1">
      <c r="A260" s="103"/>
      <c r="B260" s="306" t="s">
        <v>183</v>
      </c>
      <c r="C260" s="120" t="s">
        <v>184</v>
      </c>
      <c r="D260" s="94"/>
      <c r="E260" s="94"/>
      <c r="F260" s="108">
        <f t="shared" si="46"/>
        <v>695</v>
      </c>
      <c r="G260" s="108">
        <f t="shared" si="46"/>
        <v>200</v>
      </c>
      <c r="H260" s="108">
        <f t="shared" si="46"/>
        <v>200</v>
      </c>
    </row>
    <row r="261" spans="1:8" ht="30" customHeight="1">
      <c r="A261" s="328"/>
      <c r="B261" s="321" t="s">
        <v>185</v>
      </c>
      <c r="C261" s="270" t="s">
        <v>186</v>
      </c>
      <c r="D261" s="329"/>
      <c r="E261" s="329"/>
      <c r="F261" s="319">
        <f t="shared" si="46"/>
        <v>695</v>
      </c>
      <c r="G261" s="319">
        <f t="shared" si="46"/>
        <v>200</v>
      </c>
      <c r="H261" s="319">
        <f t="shared" si="46"/>
        <v>200</v>
      </c>
    </row>
    <row r="262" spans="1:8" ht="30" customHeight="1">
      <c r="A262" s="111"/>
      <c r="B262" s="304" t="s">
        <v>58</v>
      </c>
      <c r="C262" s="34" t="s">
        <v>186</v>
      </c>
      <c r="D262" s="30" t="s">
        <v>77</v>
      </c>
      <c r="E262" s="112"/>
      <c r="F262" s="98">
        <f t="shared" si="46"/>
        <v>695</v>
      </c>
      <c r="G262" s="98">
        <f t="shared" si="46"/>
        <v>200</v>
      </c>
      <c r="H262" s="98">
        <f t="shared" si="46"/>
        <v>200</v>
      </c>
    </row>
    <row r="263" spans="1:8" ht="30" customHeight="1">
      <c r="A263" s="32"/>
      <c r="B263" s="297" t="s">
        <v>59</v>
      </c>
      <c r="C263" s="34" t="s">
        <v>186</v>
      </c>
      <c r="D263" s="30" t="s">
        <v>60</v>
      </c>
      <c r="E263" s="30"/>
      <c r="F263" s="98">
        <f t="shared" si="46"/>
        <v>695</v>
      </c>
      <c r="G263" s="98">
        <f t="shared" si="46"/>
        <v>200</v>
      </c>
      <c r="H263" s="98">
        <f t="shared" si="46"/>
        <v>200</v>
      </c>
    </row>
    <row r="264" spans="1:8" ht="15" customHeight="1">
      <c r="A264" s="32"/>
      <c r="B264" s="297" t="s">
        <v>187</v>
      </c>
      <c r="C264" s="34" t="s">
        <v>186</v>
      </c>
      <c r="D264" s="30" t="s">
        <v>60</v>
      </c>
      <c r="E264" s="30" t="s">
        <v>188</v>
      </c>
      <c r="F264" s="98">
        <f>465+150+80</f>
        <v>695</v>
      </c>
      <c r="G264" s="98">
        <f>20+100+80</f>
        <v>200</v>
      </c>
      <c r="H264" s="98">
        <f>20+100+80</f>
        <v>200</v>
      </c>
    </row>
    <row r="265" spans="1:8" ht="45" customHeight="1">
      <c r="A265" s="99"/>
      <c r="B265" s="301" t="s">
        <v>193</v>
      </c>
      <c r="C265" s="100" t="s">
        <v>189</v>
      </c>
      <c r="D265" s="100"/>
      <c r="E265" s="100"/>
      <c r="F265" s="107">
        <f aca="true" t="shared" si="47" ref="F265:H269">F266</f>
        <v>60</v>
      </c>
      <c r="G265" s="107">
        <f t="shared" si="47"/>
        <v>0</v>
      </c>
      <c r="H265" s="107">
        <f t="shared" si="47"/>
        <v>0</v>
      </c>
    </row>
    <row r="266" spans="1:8" ht="30" customHeight="1">
      <c r="A266" s="103"/>
      <c r="B266" s="298" t="s">
        <v>194</v>
      </c>
      <c r="C266" s="94" t="s">
        <v>191</v>
      </c>
      <c r="D266" s="94"/>
      <c r="E266" s="94"/>
      <c r="F266" s="108">
        <f t="shared" si="47"/>
        <v>60</v>
      </c>
      <c r="G266" s="108">
        <f t="shared" si="47"/>
        <v>0</v>
      </c>
      <c r="H266" s="108">
        <f t="shared" si="47"/>
        <v>0</v>
      </c>
    </row>
    <row r="267" spans="1:8" ht="15" customHeight="1">
      <c r="A267" s="266"/>
      <c r="B267" s="321" t="s">
        <v>195</v>
      </c>
      <c r="C267" s="261" t="s">
        <v>438</v>
      </c>
      <c r="D267" s="261"/>
      <c r="E267" s="261"/>
      <c r="F267" s="319">
        <f t="shared" si="47"/>
        <v>60</v>
      </c>
      <c r="G267" s="319">
        <f t="shared" si="47"/>
        <v>0</v>
      </c>
      <c r="H267" s="319">
        <f t="shared" si="47"/>
        <v>0</v>
      </c>
    </row>
    <row r="268" spans="1:8" ht="30" customHeight="1">
      <c r="A268" s="32"/>
      <c r="B268" s="304" t="s">
        <v>58</v>
      </c>
      <c r="C268" s="30" t="s">
        <v>438</v>
      </c>
      <c r="D268" s="30" t="s">
        <v>77</v>
      </c>
      <c r="E268" s="30"/>
      <c r="F268" s="98">
        <f t="shared" si="47"/>
        <v>60</v>
      </c>
      <c r="G268" s="98">
        <f t="shared" si="47"/>
        <v>0</v>
      </c>
      <c r="H268" s="98">
        <f t="shared" si="47"/>
        <v>0</v>
      </c>
    </row>
    <row r="269" spans="1:8" ht="30" customHeight="1">
      <c r="A269" s="32"/>
      <c r="B269" s="297" t="s">
        <v>59</v>
      </c>
      <c r="C269" s="30" t="s">
        <v>438</v>
      </c>
      <c r="D269" s="30" t="s">
        <v>60</v>
      </c>
      <c r="E269" s="30"/>
      <c r="F269" s="98">
        <f t="shared" si="47"/>
        <v>60</v>
      </c>
      <c r="G269" s="98">
        <f t="shared" si="47"/>
        <v>0</v>
      </c>
      <c r="H269" s="98">
        <f t="shared" si="47"/>
        <v>0</v>
      </c>
    </row>
    <row r="270" spans="1:8" ht="15" customHeight="1">
      <c r="A270" s="32"/>
      <c r="B270" s="297" t="s">
        <v>96</v>
      </c>
      <c r="C270" s="30" t="s">
        <v>438</v>
      </c>
      <c r="D270" s="30" t="s">
        <v>60</v>
      </c>
      <c r="E270" s="30" t="s">
        <v>97</v>
      </c>
      <c r="F270" s="98">
        <v>60</v>
      </c>
      <c r="G270" s="98">
        <v>0</v>
      </c>
      <c r="H270" s="98">
        <v>0</v>
      </c>
    </row>
    <row r="271" spans="1:8" ht="45" customHeight="1">
      <c r="A271" s="89">
        <v>14</v>
      </c>
      <c r="B271" s="295" t="s">
        <v>545</v>
      </c>
      <c r="C271" s="91" t="s">
        <v>196</v>
      </c>
      <c r="D271" s="105"/>
      <c r="E271" s="105"/>
      <c r="F271" s="92">
        <f>F272</f>
        <v>3330</v>
      </c>
      <c r="G271" s="92">
        <f>G272</f>
        <v>5480</v>
      </c>
      <c r="H271" s="92">
        <f>H272</f>
        <v>5480</v>
      </c>
    </row>
    <row r="272" spans="1:8" ht="15" customHeight="1">
      <c r="A272" s="93"/>
      <c r="B272" s="298" t="s">
        <v>197</v>
      </c>
      <c r="C272" s="104" t="s">
        <v>198</v>
      </c>
      <c r="D272" s="94"/>
      <c r="E272" s="94"/>
      <c r="F272" s="96">
        <f>F273+F277</f>
        <v>3330</v>
      </c>
      <c r="G272" s="96">
        <f>G273+G277</f>
        <v>5480</v>
      </c>
      <c r="H272" s="96">
        <f>H273+H277</f>
        <v>5480</v>
      </c>
    </row>
    <row r="273" spans="1:8" ht="15" customHeight="1">
      <c r="A273" s="266"/>
      <c r="B273" s="317" t="s">
        <v>287</v>
      </c>
      <c r="C273" s="268" t="s">
        <v>380</v>
      </c>
      <c r="D273" s="322"/>
      <c r="E273" s="322"/>
      <c r="F273" s="319">
        <f aca="true" t="shared" si="48" ref="F273:H275">F274</f>
        <v>2250</v>
      </c>
      <c r="G273" s="319">
        <f t="shared" si="48"/>
        <v>3700</v>
      </c>
      <c r="H273" s="319">
        <f t="shared" si="48"/>
        <v>3700</v>
      </c>
    </row>
    <row r="274" spans="1:8" ht="30" customHeight="1">
      <c r="A274" s="32"/>
      <c r="B274" s="304" t="s">
        <v>58</v>
      </c>
      <c r="C274" s="33" t="s">
        <v>380</v>
      </c>
      <c r="D274" s="110">
        <v>200</v>
      </c>
      <c r="E274" s="110"/>
      <c r="F274" s="98">
        <f t="shared" si="48"/>
        <v>2250</v>
      </c>
      <c r="G274" s="98">
        <f t="shared" si="48"/>
        <v>3700</v>
      </c>
      <c r="H274" s="98">
        <f t="shared" si="48"/>
        <v>3700</v>
      </c>
    </row>
    <row r="275" spans="1:8" ht="30" customHeight="1">
      <c r="A275" s="32"/>
      <c r="B275" s="297" t="s">
        <v>59</v>
      </c>
      <c r="C275" s="33" t="s">
        <v>380</v>
      </c>
      <c r="D275" s="30" t="s">
        <v>60</v>
      </c>
      <c r="E275" s="112"/>
      <c r="F275" s="98">
        <f t="shared" si="48"/>
        <v>2250</v>
      </c>
      <c r="G275" s="98">
        <f t="shared" si="48"/>
        <v>3700</v>
      </c>
      <c r="H275" s="98">
        <f t="shared" si="48"/>
        <v>3700</v>
      </c>
    </row>
    <row r="276" spans="1:8" ht="15" customHeight="1">
      <c r="A276" s="32"/>
      <c r="B276" s="297" t="s">
        <v>142</v>
      </c>
      <c r="C276" s="33" t="s">
        <v>380</v>
      </c>
      <c r="D276" s="30" t="s">
        <v>60</v>
      </c>
      <c r="E276" s="30" t="s">
        <v>143</v>
      </c>
      <c r="F276" s="98">
        <f>600+3000+100-400-1000-50</f>
        <v>2250</v>
      </c>
      <c r="G276" s="98">
        <f>600+3000+100</f>
        <v>3700</v>
      </c>
      <c r="H276" s="98">
        <f>600+3000+100</f>
        <v>3700</v>
      </c>
    </row>
    <row r="277" spans="1:8" ht="15" customHeight="1">
      <c r="A277" s="271"/>
      <c r="B277" s="317" t="s">
        <v>199</v>
      </c>
      <c r="C277" s="268" t="s">
        <v>200</v>
      </c>
      <c r="D277" s="322"/>
      <c r="E277" s="322"/>
      <c r="F277" s="319">
        <f>F278+F281</f>
        <v>1080</v>
      </c>
      <c r="G277" s="319">
        <f>G278+G281</f>
        <v>1780</v>
      </c>
      <c r="H277" s="319">
        <f>H278+H281</f>
        <v>1780</v>
      </c>
    </row>
    <row r="278" spans="1:8" ht="30" customHeight="1">
      <c r="A278" s="109"/>
      <c r="B278" s="304" t="s">
        <v>58</v>
      </c>
      <c r="C278" s="33" t="s">
        <v>200</v>
      </c>
      <c r="D278" s="110">
        <v>200</v>
      </c>
      <c r="E278" s="110"/>
      <c r="F278" s="98">
        <f aca="true" t="shared" si="49" ref="F278:H279">F279</f>
        <v>1080</v>
      </c>
      <c r="G278" s="98">
        <f t="shared" si="49"/>
        <v>1780</v>
      </c>
      <c r="H278" s="98">
        <f t="shared" si="49"/>
        <v>1780</v>
      </c>
    </row>
    <row r="279" spans="1:8" ht="30" customHeight="1">
      <c r="A279" s="111"/>
      <c r="B279" s="297" t="s">
        <v>59</v>
      </c>
      <c r="C279" s="33" t="s">
        <v>200</v>
      </c>
      <c r="D279" s="30" t="s">
        <v>60</v>
      </c>
      <c r="E279" s="112"/>
      <c r="F279" s="98">
        <f t="shared" si="49"/>
        <v>1080</v>
      </c>
      <c r="G279" s="98">
        <f t="shared" si="49"/>
        <v>1780</v>
      </c>
      <c r="H279" s="98">
        <f t="shared" si="49"/>
        <v>1780</v>
      </c>
    </row>
    <row r="280" spans="1:8" ht="15" customHeight="1">
      <c r="A280" s="32"/>
      <c r="B280" s="297" t="s">
        <v>142</v>
      </c>
      <c r="C280" s="33" t="s">
        <v>200</v>
      </c>
      <c r="D280" s="30" t="s">
        <v>60</v>
      </c>
      <c r="E280" s="30" t="s">
        <v>143</v>
      </c>
      <c r="F280" s="98">
        <f>1000+780-700</f>
        <v>1080</v>
      </c>
      <c r="G280" s="98">
        <f>1000+780</f>
        <v>1780</v>
      </c>
      <c r="H280" s="98">
        <f>1000+780</f>
        <v>1780</v>
      </c>
    </row>
    <row r="281" spans="1:8" ht="15" customHeight="1" hidden="1">
      <c r="A281" s="32"/>
      <c r="B281" s="297" t="s">
        <v>98</v>
      </c>
      <c r="C281" s="33" t="s">
        <v>200</v>
      </c>
      <c r="D281" s="30" t="s">
        <v>99</v>
      </c>
      <c r="E281" s="30"/>
      <c r="F281" s="98">
        <f aca="true" t="shared" si="50" ref="F281:H282">F282</f>
        <v>0</v>
      </c>
      <c r="G281" s="98">
        <f t="shared" si="50"/>
        <v>0</v>
      </c>
      <c r="H281" s="98">
        <f t="shared" si="50"/>
        <v>0</v>
      </c>
    </row>
    <row r="282" spans="1:8" ht="15" customHeight="1" hidden="1">
      <c r="A282" s="32"/>
      <c r="B282" s="297" t="s">
        <v>252</v>
      </c>
      <c r="C282" s="33" t="s">
        <v>200</v>
      </c>
      <c r="D282" s="30" t="s">
        <v>253</v>
      </c>
      <c r="E282" s="30"/>
      <c r="F282" s="98">
        <f t="shared" si="50"/>
        <v>0</v>
      </c>
      <c r="G282" s="98">
        <f t="shared" si="50"/>
        <v>0</v>
      </c>
      <c r="H282" s="98">
        <f t="shared" si="50"/>
        <v>0</v>
      </c>
    </row>
    <row r="283" spans="1:8" ht="15" customHeight="1" hidden="1">
      <c r="A283" s="32"/>
      <c r="B283" s="297" t="s">
        <v>151</v>
      </c>
      <c r="C283" s="33" t="s">
        <v>200</v>
      </c>
      <c r="D283" s="30" t="s">
        <v>253</v>
      </c>
      <c r="E283" s="30" t="s">
        <v>152</v>
      </c>
      <c r="F283" s="98">
        <v>0</v>
      </c>
      <c r="G283" s="98">
        <v>0</v>
      </c>
      <c r="H283" s="98">
        <v>0</v>
      </c>
    </row>
    <row r="284" spans="1:8" ht="45" customHeight="1">
      <c r="A284" s="89">
        <v>15</v>
      </c>
      <c r="B284" s="305" t="s">
        <v>201</v>
      </c>
      <c r="C284" s="118" t="s">
        <v>202</v>
      </c>
      <c r="D284" s="105"/>
      <c r="E284" s="105"/>
      <c r="F284" s="92">
        <f aca="true" t="shared" si="51" ref="F284:H288">F285</f>
        <v>525</v>
      </c>
      <c r="G284" s="92">
        <f t="shared" si="51"/>
        <v>0</v>
      </c>
      <c r="H284" s="92">
        <f t="shared" si="51"/>
        <v>0</v>
      </c>
    </row>
    <row r="285" spans="1:8" ht="15" customHeight="1">
      <c r="A285" s="93"/>
      <c r="B285" s="298" t="s">
        <v>431</v>
      </c>
      <c r="C285" s="94" t="s">
        <v>203</v>
      </c>
      <c r="D285" s="94"/>
      <c r="E285" s="94"/>
      <c r="F285" s="96">
        <f>F286+F290</f>
        <v>525</v>
      </c>
      <c r="G285" s="96">
        <f>G286+G290</f>
        <v>0</v>
      </c>
      <c r="H285" s="96">
        <f>H286+H290</f>
        <v>0</v>
      </c>
    </row>
    <row r="286" spans="1:8" ht="15" customHeight="1">
      <c r="A286" s="266"/>
      <c r="B286" s="321" t="s">
        <v>430</v>
      </c>
      <c r="C286" s="261" t="s">
        <v>429</v>
      </c>
      <c r="D286" s="261"/>
      <c r="E286" s="261"/>
      <c r="F286" s="319">
        <f t="shared" si="51"/>
        <v>325</v>
      </c>
      <c r="G286" s="319">
        <f t="shared" si="51"/>
        <v>0</v>
      </c>
      <c r="H286" s="319">
        <f t="shared" si="51"/>
        <v>0</v>
      </c>
    </row>
    <row r="287" spans="1:8" ht="30" customHeight="1">
      <c r="A287" s="32"/>
      <c r="B287" s="304" t="s">
        <v>58</v>
      </c>
      <c r="C287" s="30" t="s">
        <v>429</v>
      </c>
      <c r="D287" s="30" t="s">
        <v>77</v>
      </c>
      <c r="E287" s="30"/>
      <c r="F287" s="98">
        <f t="shared" si="51"/>
        <v>325</v>
      </c>
      <c r="G287" s="98">
        <f t="shared" si="51"/>
        <v>0</v>
      </c>
      <c r="H287" s="98">
        <f t="shared" si="51"/>
        <v>0</v>
      </c>
    </row>
    <row r="288" spans="1:8" ht="30" customHeight="1">
      <c r="A288" s="32"/>
      <c r="B288" s="297" t="s">
        <v>59</v>
      </c>
      <c r="C288" s="30" t="s">
        <v>429</v>
      </c>
      <c r="D288" s="30" t="s">
        <v>60</v>
      </c>
      <c r="E288" s="30"/>
      <c r="F288" s="98">
        <f t="shared" si="51"/>
        <v>325</v>
      </c>
      <c r="G288" s="98">
        <f t="shared" si="51"/>
        <v>0</v>
      </c>
      <c r="H288" s="98">
        <f t="shared" si="51"/>
        <v>0</v>
      </c>
    </row>
    <row r="289" spans="1:8" ht="15" customHeight="1">
      <c r="A289" s="114"/>
      <c r="B289" s="297" t="s">
        <v>490</v>
      </c>
      <c r="C289" s="30" t="s">
        <v>429</v>
      </c>
      <c r="D289" s="30" t="s">
        <v>60</v>
      </c>
      <c r="E289" s="30" t="s">
        <v>206</v>
      </c>
      <c r="F289" s="98">
        <v>325</v>
      </c>
      <c r="G289" s="98">
        <v>0</v>
      </c>
      <c r="H289" s="98">
        <v>0</v>
      </c>
    </row>
    <row r="290" spans="1:8" ht="15" customHeight="1">
      <c r="A290" s="266"/>
      <c r="B290" s="321" t="s">
        <v>204</v>
      </c>
      <c r="C290" s="261" t="s">
        <v>205</v>
      </c>
      <c r="D290" s="261"/>
      <c r="E290" s="261"/>
      <c r="F290" s="319">
        <f aca="true" t="shared" si="52" ref="F290:H292">F291</f>
        <v>200</v>
      </c>
      <c r="G290" s="319">
        <f t="shared" si="52"/>
        <v>0</v>
      </c>
      <c r="H290" s="319">
        <f t="shared" si="52"/>
        <v>0</v>
      </c>
    </row>
    <row r="291" spans="1:8" ht="30" customHeight="1">
      <c r="A291" s="32"/>
      <c r="B291" s="304" t="s">
        <v>58</v>
      </c>
      <c r="C291" s="30" t="s">
        <v>205</v>
      </c>
      <c r="D291" s="30" t="s">
        <v>77</v>
      </c>
      <c r="E291" s="30"/>
      <c r="F291" s="98">
        <f t="shared" si="52"/>
        <v>200</v>
      </c>
      <c r="G291" s="98">
        <f t="shared" si="52"/>
        <v>0</v>
      </c>
      <c r="H291" s="98">
        <f t="shared" si="52"/>
        <v>0</v>
      </c>
    </row>
    <row r="292" spans="1:8" ht="30" customHeight="1">
      <c r="A292" s="32"/>
      <c r="B292" s="297" t="s">
        <v>59</v>
      </c>
      <c r="C292" s="30" t="s">
        <v>205</v>
      </c>
      <c r="D292" s="30" t="s">
        <v>60</v>
      </c>
      <c r="E292" s="30"/>
      <c r="F292" s="98">
        <f t="shared" si="52"/>
        <v>200</v>
      </c>
      <c r="G292" s="98">
        <f t="shared" si="52"/>
        <v>0</v>
      </c>
      <c r="H292" s="98">
        <f t="shared" si="52"/>
        <v>0</v>
      </c>
    </row>
    <row r="293" spans="1:8" ht="15" customHeight="1">
      <c r="A293" s="114"/>
      <c r="B293" s="297" t="s">
        <v>490</v>
      </c>
      <c r="C293" s="30" t="s">
        <v>205</v>
      </c>
      <c r="D293" s="30" t="s">
        <v>60</v>
      </c>
      <c r="E293" s="30" t="s">
        <v>206</v>
      </c>
      <c r="F293" s="98">
        <v>200</v>
      </c>
      <c r="G293" s="98">
        <v>0</v>
      </c>
      <c r="H293" s="98">
        <v>0</v>
      </c>
    </row>
    <row r="294" spans="1:8" ht="45" customHeight="1">
      <c r="A294" s="89">
        <v>16</v>
      </c>
      <c r="B294" s="305" t="s">
        <v>530</v>
      </c>
      <c r="C294" s="118" t="s">
        <v>459</v>
      </c>
      <c r="D294" s="105"/>
      <c r="E294" s="105"/>
      <c r="F294" s="92">
        <f>F295+F313</f>
        <v>34616</v>
      </c>
      <c r="G294" s="92">
        <f>G295+G313</f>
        <v>10000</v>
      </c>
      <c r="H294" s="92">
        <f>H295+H313</f>
        <v>10000</v>
      </c>
    </row>
    <row r="295" spans="1:8" ht="15" customHeight="1">
      <c r="A295" s="93"/>
      <c r="B295" s="298" t="s">
        <v>461</v>
      </c>
      <c r="C295" s="94" t="s">
        <v>460</v>
      </c>
      <c r="D295" s="94"/>
      <c r="E295" s="94"/>
      <c r="F295" s="96">
        <f>F296+F301+F305+F309</f>
        <v>13797</v>
      </c>
      <c r="G295" s="96">
        <f>G296+G301+G305+G309</f>
        <v>10000</v>
      </c>
      <c r="H295" s="96">
        <f>H296+H301+H305+H309</f>
        <v>10000</v>
      </c>
    </row>
    <row r="296" spans="1:8" ht="45" customHeight="1">
      <c r="A296" s="266"/>
      <c r="B296" s="317" t="s">
        <v>136</v>
      </c>
      <c r="C296" s="261" t="s">
        <v>475</v>
      </c>
      <c r="D296" s="262"/>
      <c r="E296" s="262"/>
      <c r="F296" s="319">
        <f aca="true" t="shared" si="53" ref="F296:H297">F297</f>
        <v>8450</v>
      </c>
      <c r="G296" s="319">
        <f t="shared" si="53"/>
        <v>10000</v>
      </c>
      <c r="H296" s="319">
        <f t="shared" si="53"/>
        <v>10000</v>
      </c>
    </row>
    <row r="297" spans="1:8" ht="30" customHeight="1">
      <c r="A297" s="32"/>
      <c r="B297" s="304" t="s">
        <v>58</v>
      </c>
      <c r="C297" s="30" t="s">
        <v>475</v>
      </c>
      <c r="D297" s="31">
        <v>200</v>
      </c>
      <c r="E297" s="31"/>
      <c r="F297" s="98">
        <f t="shared" si="53"/>
        <v>8450</v>
      </c>
      <c r="G297" s="98">
        <f t="shared" si="53"/>
        <v>10000</v>
      </c>
      <c r="H297" s="98">
        <f t="shared" si="53"/>
        <v>10000</v>
      </c>
    </row>
    <row r="298" spans="1:8" ht="30" customHeight="1">
      <c r="A298" s="32"/>
      <c r="B298" s="297" t="s">
        <v>59</v>
      </c>
      <c r="C298" s="30" t="s">
        <v>475</v>
      </c>
      <c r="D298" s="30" t="s">
        <v>60</v>
      </c>
      <c r="E298" s="112"/>
      <c r="F298" s="98">
        <f>F299+F300</f>
        <v>8450</v>
      </c>
      <c r="G298" s="98">
        <f>G299+G300</f>
        <v>10000</v>
      </c>
      <c r="H298" s="98">
        <f>H299+H300</f>
        <v>10000</v>
      </c>
    </row>
    <row r="299" spans="1:8" ht="15" customHeight="1">
      <c r="A299" s="114"/>
      <c r="B299" s="297" t="s">
        <v>132</v>
      </c>
      <c r="C299" s="30" t="s">
        <v>475</v>
      </c>
      <c r="D299" s="30" t="s">
        <v>60</v>
      </c>
      <c r="E299" s="30" t="s">
        <v>133</v>
      </c>
      <c r="F299" s="98">
        <f>15000+175-2000-5000+200</f>
        <v>8375</v>
      </c>
      <c r="G299" s="98">
        <v>10000</v>
      </c>
      <c r="H299" s="98">
        <v>10000</v>
      </c>
    </row>
    <row r="300" spans="1:8" ht="15" customHeight="1">
      <c r="A300" s="114"/>
      <c r="B300" s="297" t="s">
        <v>142</v>
      </c>
      <c r="C300" s="30" t="s">
        <v>475</v>
      </c>
      <c r="D300" s="30" t="s">
        <v>60</v>
      </c>
      <c r="E300" s="30" t="s">
        <v>143</v>
      </c>
      <c r="F300" s="98">
        <f>175-100</f>
        <v>75</v>
      </c>
      <c r="G300" s="98">
        <v>0</v>
      </c>
      <c r="H300" s="98">
        <v>0</v>
      </c>
    </row>
    <row r="301" spans="1:8" ht="15" customHeight="1">
      <c r="A301" s="363"/>
      <c r="B301" s="317" t="s">
        <v>287</v>
      </c>
      <c r="C301" s="261" t="s">
        <v>510</v>
      </c>
      <c r="D301" s="261"/>
      <c r="E301" s="261"/>
      <c r="F301" s="319">
        <f>F302</f>
        <v>1250</v>
      </c>
      <c r="G301" s="319">
        <f aca="true" t="shared" si="54" ref="G301:H303">G302</f>
        <v>0</v>
      </c>
      <c r="H301" s="319">
        <f t="shared" si="54"/>
        <v>0</v>
      </c>
    </row>
    <row r="302" spans="1:8" ht="30" customHeight="1">
      <c r="A302" s="114"/>
      <c r="B302" s="304" t="s">
        <v>58</v>
      </c>
      <c r="C302" s="30" t="s">
        <v>510</v>
      </c>
      <c r="D302" s="30" t="s">
        <v>77</v>
      </c>
      <c r="E302" s="30"/>
      <c r="F302" s="98">
        <f>F303</f>
        <v>1250</v>
      </c>
      <c r="G302" s="98">
        <f t="shared" si="54"/>
        <v>0</v>
      </c>
      <c r="H302" s="98">
        <f t="shared" si="54"/>
        <v>0</v>
      </c>
    </row>
    <row r="303" spans="1:8" ht="30" customHeight="1">
      <c r="A303" s="114"/>
      <c r="B303" s="297" t="s">
        <v>59</v>
      </c>
      <c r="C303" s="30" t="s">
        <v>510</v>
      </c>
      <c r="D303" s="30" t="s">
        <v>60</v>
      </c>
      <c r="E303" s="30"/>
      <c r="F303" s="98">
        <f>F304</f>
        <v>1250</v>
      </c>
      <c r="G303" s="98">
        <f t="shared" si="54"/>
        <v>0</v>
      </c>
      <c r="H303" s="98">
        <f t="shared" si="54"/>
        <v>0</v>
      </c>
    </row>
    <row r="304" spans="1:8" ht="15" customHeight="1">
      <c r="A304" s="114"/>
      <c r="B304" s="297" t="s">
        <v>142</v>
      </c>
      <c r="C304" s="30" t="s">
        <v>510</v>
      </c>
      <c r="D304" s="30" t="s">
        <v>60</v>
      </c>
      <c r="E304" s="30" t="s">
        <v>143</v>
      </c>
      <c r="F304" s="98">
        <f>200+3000-100-2000+150</f>
        <v>1250</v>
      </c>
      <c r="G304" s="98">
        <v>0</v>
      </c>
      <c r="H304" s="98">
        <v>0</v>
      </c>
    </row>
    <row r="305" spans="1:8" ht="30" customHeight="1">
      <c r="A305" s="363"/>
      <c r="B305" s="317" t="s">
        <v>561</v>
      </c>
      <c r="C305" s="261" t="s">
        <v>549</v>
      </c>
      <c r="D305" s="261"/>
      <c r="E305" s="261"/>
      <c r="F305" s="319">
        <f aca="true" t="shared" si="55" ref="F305:H307">F306</f>
        <v>4097</v>
      </c>
      <c r="G305" s="319">
        <f t="shared" si="55"/>
        <v>0</v>
      </c>
      <c r="H305" s="319">
        <f t="shared" si="55"/>
        <v>0</v>
      </c>
    </row>
    <row r="306" spans="1:8" ht="30" customHeight="1">
      <c r="A306" s="114"/>
      <c r="B306" s="304" t="s">
        <v>58</v>
      </c>
      <c r="C306" s="30" t="s">
        <v>549</v>
      </c>
      <c r="D306" s="30" t="s">
        <v>77</v>
      </c>
      <c r="E306" s="30"/>
      <c r="F306" s="98">
        <f t="shared" si="55"/>
        <v>4097</v>
      </c>
      <c r="G306" s="98">
        <f t="shared" si="55"/>
        <v>0</v>
      </c>
      <c r="H306" s="98">
        <f t="shared" si="55"/>
        <v>0</v>
      </c>
    </row>
    <row r="307" spans="1:8" ht="30" customHeight="1">
      <c r="A307" s="114"/>
      <c r="B307" s="297" t="s">
        <v>59</v>
      </c>
      <c r="C307" s="30" t="s">
        <v>549</v>
      </c>
      <c r="D307" s="30" t="s">
        <v>60</v>
      </c>
      <c r="E307" s="30"/>
      <c r="F307" s="98">
        <f t="shared" si="55"/>
        <v>4097</v>
      </c>
      <c r="G307" s="98">
        <f t="shared" si="55"/>
        <v>0</v>
      </c>
      <c r="H307" s="98">
        <f t="shared" si="55"/>
        <v>0</v>
      </c>
    </row>
    <row r="308" spans="1:8" ht="15" customHeight="1">
      <c r="A308" s="114"/>
      <c r="B308" s="297" t="s">
        <v>142</v>
      </c>
      <c r="C308" s="30" t="s">
        <v>549</v>
      </c>
      <c r="D308" s="30" t="s">
        <v>60</v>
      </c>
      <c r="E308" s="30" t="s">
        <v>143</v>
      </c>
      <c r="F308" s="98">
        <f>500+3597</f>
        <v>4097</v>
      </c>
      <c r="G308" s="98">
        <v>0</v>
      </c>
      <c r="H308" s="98">
        <v>0</v>
      </c>
    </row>
    <row r="309" spans="1:8" ht="45" customHeight="1" hidden="1">
      <c r="A309" s="266"/>
      <c r="B309" s="321" t="s">
        <v>463</v>
      </c>
      <c r="C309" s="261" t="s">
        <v>462</v>
      </c>
      <c r="D309" s="261"/>
      <c r="E309" s="261"/>
      <c r="F309" s="319">
        <f aca="true" t="shared" si="56" ref="F309:H311">F310</f>
        <v>0</v>
      </c>
      <c r="G309" s="319">
        <f t="shared" si="56"/>
        <v>0</v>
      </c>
      <c r="H309" s="319">
        <f t="shared" si="56"/>
        <v>0</v>
      </c>
    </row>
    <row r="310" spans="1:8" ht="30" customHeight="1" hidden="1">
      <c r="A310" s="32"/>
      <c r="B310" s="304" t="s">
        <v>58</v>
      </c>
      <c r="C310" s="30" t="s">
        <v>462</v>
      </c>
      <c r="D310" s="30" t="s">
        <v>77</v>
      </c>
      <c r="E310" s="30"/>
      <c r="F310" s="98">
        <f t="shared" si="56"/>
        <v>0</v>
      </c>
      <c r="G310" s="98">
        <f t="shared" si="56"/>
        <v>0</v>
      </c>
      <c r="H310" s="98">
        <f t="shared" si="56"/>
        <v>0</v>
      </c>
    </row>
    <row r="311" spans="1:8" ht="30" customHeight="1" hidden="1">
      <c r="A311" s="32"/>
      <c r="B311" s="297" t="s">
        <v>59</v>
      </c>
      <c r="C311" s="30" t="s">
        <v>462</v>
      </c>
      <c r="D311" s="30" t="s">
        <v>60</v>
      </c>
      <c r="E311" s="30"/>
      <c r="F311" s="98">
        <f t="shared" si="56"/>
        <v>0</v>
      </c>
      <c r="G311" s="98">
        <f t="shared" si="56"/>
        <v>0</v>
      </c>
      <c r="H311" s="98">
        <f t="shared" si="56"/>
        <v>0</v>
      </c>
    </row>
    <row r="312" spans="1:8" ht="15" customHeight="1" hidden="1">
      <c r="A312" s="114"/>
      <c r="B312" s="297" t="s">
        <v>142</v>
      </c>
      <c r="C312" s="30" t="s">
        <v>462</v>
      </c>
      <c r="D312" s="30" t="s">
        <v>60</v>
      </c>
      <c r="E312" s="30" t="s">
        <v>143</v>
      </c>
      <c r="F312" s="98">
        <v>0</v>
      </c>
      <c r="G312" s="98">
        <v>0</v>
      </c>
      <c r="H312" s="98">
        <v>0</v>
      </c>
    </row>
    <row r="313" spans="1:8" ht="30" customHeight="1">
      <c r="A313" s="93"/>
      <c r="B313" s="298" t="s">
        <v>531</v>
      </c>
      <c r="C313" s="94" t="s">
        <v>527</v>
      </c>
      <c r="D313" s="94"/>
      <c r="E313" s="94"/>
      <c r="F313" s="96">
        <f>F314</f>
        <v>20819</v>
      </c>
      <c r="G313" s="96">
        <f>G314</f>
        <v>0</v>
      </c>
      <c r="H313" s="96">
        <f>H314</f>
        <v>0</v>
      </c>
    </row>
    <row r="314" spans="1:8" ht="15" customHeight="1">
      <c r="A314" s="266"/>
      <c r="B314" s="321" t="s">
        <v>528</v>
      </c>
      <c r="C314" s="261" t="s">
        <v>529</v>
      </c>
      <c r="D314" s="261"/>
      <c r="E314" s="261"/>
      <c r="F314" s="319">
        <f aca="true" t="shared" si="57" ref="F314:H316">F315</f>
        <v>20819</v>
      </c>
      <c r="G314" s="319">
        <f t="shared" si="57"/>
        <v>0</v>
      </c>
      <c r="H314" s="319">
        <f t="shared" si="57"/>
        <v>0</v>
      </c>
    </row>
    <row r="315" spans="1:8" ht="30" customHeight="1">
      <c r="A315" s="32"/>
      <c r="B315" s="304" t="s">
        <v>58</v>
      </c>
      <c r="C315" s="30" t="s">
        <v>529</v>
      </c>
      <c r="D315" s="30" t="s">
        <v>77</v>
      </c>
      <c r="E315" s="30"/>
      <c r="F315" s="98">
        <f t="shared" si="57"/>
        <v>20819</v>
      </c>
      <c r="G315" s="98">
        <f t="shared" si="57"/>
        <v>0</v>
      </c>
      <c r="H315" s="98">
        <f t="shared" si="57"/>
        <v>0</v>
      </c>
    </row>
    <row r="316" spans="1:8" ht="30" customHeight="1">
      <c r="A316" s="32"/>
      <c r="B316" s="297" t="s">
        <v>59</v>
      </c>
      <c r="C316" s="30" t="s">
        <v>529</v>
      </c>
      <c r="D316" s="30" t="s">
        <v>60</v>
      </c>
      <c r="E316" s="30"/>
      <c r="F316" s="98">
        <f t="shared" si="57"/>
        <v>20819</v>
      </c>
      <c r="G316" s="98">
        <f t="shared" si="57"/>
        <v>0</v>
      </c>
      <c r="H316" s="98">
        <f t="shared" si="57"/>
        <v>0</v>
      </c>
    </row>
    <row r="317" spans="1:8" ht="15" customHeight="1">
      <c r="A317" s="114"/>
      <c r="B317" s="297" t="s">
        <v>142</v>
      </c>
      <c r="C317" s="30" t="s">
        <v>529</v>
      </c>
      <c r="D317" s="30" t="s">
        <v>60</v>
      </c>
      <c r="E317" s="30" t="s">
        <v>143</v>
      </c>
      <c r="F317" s="98">
        <f>4000+11268.73+5550.27</f>
        <v>20819</v>
      </c>
      <c r="G317" s="98">
        <v>0</v>
      </c>
      <c r="H317" s="98">
        <v>0</v>
      </c>
    </row>
    <row r="318" spans="1:8" s="80" customFormat="1" ht="15" customHeight="1">
      <c r="A318" s="121"/>
      <c r="B318" s="413" t="s">
        <v>207</v>
      </c>
      <c r="C318" s="414"/>
      <c r="D318" s="414"/>
      <c r="E318" s="415"/>
      <c r="F318" s="88">
        <f>F319+F373+F385+F398</f>
        <v>31119.300739999995</v>
      </c>
      <c r="G318" s="88">
        <f>G319+G373+G385+G398</f>
        <v>28704.521000000004</v>
      </c>
      <c r="H318" s="88">
        <f>H319+H373+H385+H398</f>
        <v>29579.465000000004</v>
      </c>
    </row>
    <row r="319" spans="1:8" s="80" customFormat="1" ht="45" customHeight="1">
      <c r="A319" s="89">
        <v>17</v>
      </c>
      <c r="B319" s="305" t="s">
        <v>208</v>
      </c>
      <c r="C319" s="90" t="s">
        <v>209</v>
      </c>
      <c r="D319" s="113"/>
      <c r="E319" s="113"/>
      <c r="F319" s="92">
        <f>F320+F326+F361+F367</f>
        <v>26241.168999999994</v>
      </c>
      <c r="G319" s="92">
        <f>G320+G326+G361+G367</f>
        <v>25979.081000000006</v>
      </c>
      <c r="H319" s="92">
        <f>H320+H326+H361+H367</f>
        <v>26803.635000000002</v>
      </c>
    </row>
    <row r="320" spans="1:8" s="80" customFormat="1" ht="15" customHeight="1">
      <c r="A320" s="350"/>
      <c r="B320" s="351" t="s">
        <v>554</v>
      </c>
      <c r="C320" s="352" t="s">
        <v>553</v>
      </c>
      <c r="D320" s="353"/>
      <c r="E320" s="353"/>
      <c r="F320" s="354">
        <f aca="true" t="shared" si="58" ref="F320:H322">F321</f>
        <v>1566.73</v>
      </c>
      <c r="G320" s="354">
        <f t="shared" si="58"/>
        <v>1629.399</v>
      </c>
      <c r="H320" s="354">
        <f t="shared" si="58"/>
        <v>1694.575</v>
      </c>
    </row>
    <row r="321" spans="1:8" s="80" customFormat="1" ht="15" customHeight="1">
      <c r="A321" s="122"/>
      <c r="B321" s="297" t="s">
        <v>212</v>
      </c>
      <c r="C321" s="30" t="s">
        <v>555</v>
      </c>
      <c r="D321" s="31"/>
      <c r="E321" s="31"/>
      <c r="F321" s="98">
        <f t="shared" si="58"/>
        <v>1566.73</v>
      </c>
      <c r="G321" s="98">
        <f t="shared" si="58"/>
        <v>1629.399</v>
      </c>
      <c r="H321" s="98">
        <f t="shared" si="58"/>
        <v>1694.575</v>
      </c>
    </row>
    <row r="322" spans="1:8" s="80" customFormat="1" ht="15" customHeight="1">
      <c r="A322" s="123"/>
      <c r="B322" s="306" t="s">
        <v>554</v>
      </c>
      <c r="C322" s="94" t="s">
        <v>556</v>
      </c>
      <c r="D322" s="104"/>
      <c r="E322" s="104"/>
      <c r="F322" s="108">
        <f t="shared" si="58"/>
        <v>1566.73</v>
      </c>
      <c r="G322" s="108">
        <f t="shared" si="58"/>
        <v>1629.399</v>
      </c>
      <c r="H322" s="108">
        <f t="shared" si="58"/>
        <v>1694.575</v>
      </c>
    </row>
    <row r="323" spans="1:8" s="80" customFormat="1" ht="60" customHeight="1">
      <c r="A323" s="122"/>
      <c r="B323" s="297" t="s">
        <v>93</v>
      </c>
      <c r="C323" s="30" t="s">
        <v>556</v>
      </c>
      <c r="D323" s="31">
        <v>100</v>
      </c>
      <c r="E323" s="31"/>
      <c r="F323" s="98">
        <f aca="true" t="shared" si="59" ref="F323:H324">F324</f>
        <v>1566.73</v>
      </c>
      <c r="G323" s="98">
        <f t="shared" si="59"/>
        <v>1629.399</v>
      </c>
      <c r="H323" s="98">
        <f t="shared" si="59"/>
        <v>1694.575</v>
      </c>
    </row>
    <row r="324" spans="1:8" s="80" customFormat="1" ht="30" customHeight="1">
      <c r="A324" s="122"/>
      <c r="B324" s="297" t="s">
        <v>216</v>
      </c>
      <c r="C324" s="30" t="s">
        <v>556</v>
      </c>
      <c r="D324" s="31">
        <v>120</v>
      </c>
      <c r="E324" s="31"/>
      <c r="F324" s="98">
        <f t="shared" si="59"/>
        <v>1566.73</v>
      </c>
      <c r="G324" s="98">
        <f t="shared" si="59"/>
        <v>1629.399</v>
      </c>
      <c r="H324" s="98">
        <f t="shared" si="59"/>
        <v>1694.575</v>
      </c>
    </row>
    <row r="325" spans="1:8" s="80" customFormat="1" ht="30" customHeight="1">
      <c r="A325" s="122"/>
      <c r="B325" s="297" t="s">
        <v>552</v>
      </c>
      <c r="C325" s="30" t="s">
        <v>556</v>
      </c>
      <c r="D325" s="30" t="s">
        <v>217</v>
      </c>
      <c r="E325" s="30" t="s">
        <v>551</v>
      </c>
      <c r="F325" s="98">
        <v>1566.73</v>
      </c>
      <c r="G325" s="98">
        <v>1629.399</v>
      </c>
      <c r="H325" s="98">
        <v>1694.575</v>
      </c>
    </row>
    <row r="326" spans="1:8" s="80" customFormat="1" ht="30" customHeight="1">
      <c r="A326" s="350"/>
      <c r="B326" s="351" t="s">
        <v>210</v>
      </c>
      <c r="C326" s="352" t="s">
        <v>211</v>
      </c>
      <c r="D326" s="353"/>
      <c r="E326" s="353"/>
      <c r="F326" s="354">
        <f>F327</f>
        <v>23318.406999999996</v>
      </c>
      <c r="G326" s="354">
        <f>G327</f>
        <v>22939.409000000003</v>
      </c>
      <c r="H326" s="354">
        <f>H327</f>
        <v>23642.376</v>
      </c>
    </row>
    <row r="327" spans="1:8" s="80" customFormat="1" ht="15" customHeight="1">
      <c r="A327" s="122"/>
      <c r="B327" s="297" t="s">
        <v>212</v>
      </c>
      <c r="C327" s="30" t="s">
        <v>213</v>
      </c>
      <c r="D327" s="31"/>
      <c r="E327" s="31"/>
      <c r="F327" s="98">
        <f>F328+F353+F341+F345+F349+F357</f>
        <v>23318.406999999996</v>
      </c>
      <c r="G327" s="98">
        <f>G328+G353+G341+G345+G349+G357</f>
        <v>22939.409000000003</v>
      </c>
      <c r="H327" s="98">
        <f>H328+H353+H341+H345+H349+H357</f>
        <v>23642.376</v>
      </c>
    </row>
    <row r="328" spans="1:8" s="80" customFormat="1" ht="15" customHeight="1">
      <c r="A328" s="123"/>
      <c r="B328" s="306" t="s">
        <v>214</v>
      </c>
      <c r="C328" s="94" t="s">
        <v>215</v>
      </c>
      <c r="D328" s="104"/>
      <c r="E328" s="104"/>
      <c r="F328" s="108">
        <f>F329+F333+F338</f>
        <v>22655.702999999998</v>
      </c>
      <c r="G328" s="108">
        <f>G329+G333+G338</f>
        <v>22932.369000000002</v>
      </c>
      <c r="H328" s="108">
        <f>H329+H333+H338</f>
        <v>23635.336</v>
      </c>
    </row>
    <row r="329" spans="1:8" s="80" customFormat="1" ht="60" customHeight="1">
      <c r="A329" s="122"/>
      <c r="B329" s="297" t="s">
        <v>93</v>
      </c>
      <c r="C329" s="30" t="s">
        <v>215</v>
      </c>
      <c r="D329" s="31">
        <v>100</v>
      </c>
      <c r="E329" s="31"/>
      <c r="F329" s="98">
        <f>F330</f>
        <v>19066.763</v>
      </c>
      <c r="G329" s="98">
        <f>G330</f>
        <v>19829.433</v>
      </c>
      <c r="H329" s="98">
        <f>H330</f>
        <v>20622.61</v>
      </c>
    </row>
    <row r="330" spans="1:8" s="80" customFormat="1" ht="30" customHeight="1">
      <c r="A330" s="122"/>
      <c r="B330" s="297" t="s">
        <v>216</v>
      </c>
      <c r="C330" s="30" t="s">
        <v>215</v>
      </c>
      <c r="D330" s="31">
        <v>120</v>
      </c>
      <c r="E330" s="31"/>
      <c r="F330" s="98">
        <f>F331+F332</f>
        <v>19066.763</v>
      </c>
      <c r="G330" s="98">
        <f>G331+G332</f>
        <v>19829.433</v>
      </c>
      <c r="H330" s="98">
        <f>H331+H332</f>
        <v>20622.61</v>
      </c>
    </row>
    <row r="331" spans="1:8" s="80" customFormat="1" ht="45" customHeight="1">
      <c r="A331" s="122"/>
      <c r="B331" s="297" t="s">
        <v>219</v>
      </c>
      <c r="C331" s="30" t="s">
        <v>215</v>
      </c>
      <c r="D331" s="30" t="s">
        <v>217</v>
      </c>
      <c r="E331" s="30" t="s">
        <v>220</v>
      </c>
      <c r="F331" s="98">
        <v>594.306</v>
      </c>
      <c r="G331" s="98">
        <v>618.078</v>
      </c>
      <c r="H331" s="98">
        <v>642.801</v>
      </c>
    </row>
    <row r="332" spans="1:8" s="80" customFormat="1" ht="45" customHeight="1">
      <c r="A332" s="122"/>
      <c r="B332" s="297" t="s">
        <v>9</v>
      </c>
      <c r="C332" s="30" t="s">
        <v>215</v>
      </c>
      <c r="D332" s="30" t="s">
        <v>217</v>
      </c>
      <c r="E332" s="30" t="s">
        <v>218</v>
      </c>
      <c r="F332" s="98">
        <v>18472.457</v>
      </c>
      <c r="G332" s="98">
        <v>19211.355</v>
      </c>
      <c r="H332" s="98">
        <v>19979.809</v>
      </c>
    </row>
    <row r="333" spans="1:8" s="80" customFormat="1" ht="30" customHeight="1">
      <c r="A333" s="122"/>
      <c r="B333" s="297" t="s">
        <v>58</v>
      </c>
      <c r="C333" s="30" t="s">
        <v>215</v>
      </c>
      <c r="D333" s="30" t="s">
        <v>77</v>
      </c>
      <c r="E333" s="30"/>
      <c r="F333" s="98">
        <f>F334</f>
        <v>3387.9399999999996</v>
      </c>
      <c r="G333" s="98">
        <f>G334</f>
        <v>2901.936</v>
      </c>
      <c r="H333" s="98">
        <f>H334</f>
        <v>2811.726</v>
      </c>
    </row>
    <row r="334" spans="1:8" s="80" customFormat="1" ht="30" customHeight="1">
      <c r="A334" s="122"/>
      <c r="B334" s="297" t="s">
        <v>59</v>
      </c>
      <c r="C334" s="30" t="s">
        <v>215</v>
      </c>
      <c r="D334" s="30" t="s">
        <v>60</v>
      </c>
      <c r="E334" s="31"/>
      <c r="F334" s="98">
        <f>F335+F336</f>
        <v>3387.9399999999996</v>
      </c>
      <c r="G334" s="98">
        <f>G335+G336</f>
        <v>2901.936</v>
      </c>
      <c r="H334" s="98">
        <f>H335+H336</f>
        <v>2811.726</v>
      </c>
    </row>
    <row r="335" spans="1:8" s="80" customFormat="1" ht="45" customHeight="1">
      <c r="A335" s="122"/>
      <c r="B335" s="297" t="s">
        <v>219</v>
      </c>
      <c r="C335" s="30" t="s">
        <v>215</v>
      </c>
      <c r="D335" s="30" t="s">
        <v>60</v>
      </c>
      <c r="E335" s="30" t="s">
        <v>220</v>
      </c>
      <c r="F335" s="98">
        <f>5+4+5+10+50+40</f>
        <v>114</v>
      </c>
      <c r="G335" s="98">
        <f>5+4+5+10+50+40</f>
        <v>114</v>
      </c>
      <c r="H335" s="98">
        <f>5+4+5+10+50+40</f>
        <v>114</v>
      </c>
    </row>
    <row r="336" spans="1:8" s="80" customFormat="1" ht="45" customHeight="1">
      <c r="A336" s="122"/>
      <c r="B336" s="297" t="s">
        <v>9</v>
      </c>
      <c r="C336" s="30" t="s">
        <v>215</v>
      </c>
      <c r="D336" s="30" t="s">
        <v>60</v>
      </c>
      <c r="E336" s="30" t="s">
        <v>218</v>
      </c>
      <c r="F336" s="98">
        <f>50+2+40+200+300+70+31.66+33.726+20+90.21+16.217+3.349+2.06+85.112+16.529+27.66+73.417+15+450+30+370+105+400+10+300+50+36+130+15+60+100+15+16+90+60+20-60+1.1494-1.1494</f>
        <v>3273.9399999999996</v>
      </c>
      <c r="G336" s="98">
        <f>50+2+40+200+300+70+33.726+20+90.21+15+200+30+370+105+400+10+300+36+130+15+60+100+15+16+100+60+20</f>
        <v>2787.936</v>
      </c>
      <c r="H336" s="98">
        <f>50+2+40+200+300+70+33.726+20+15+200+30+370+105+400+10+300+36+130+15+60+100+15+16+100+60+20</f>
        <v>2697.726</v>
      </c>
    </row>
    <row r="337" spans="1:8" s="80" customFormat="1" ht="15" customHeight="1">
      <c r="A337" s="122"/>
      <c r="B337" s="297" t="s">
        <v>98</v>
      </c>
      <c r="C337" s="30" t="s">
        <v>215</v>
      </c>
      <c r="D337" s="30" t="s">
        <v>99</v>
      </c>
      <c r="E337" s="30"/>
      <c r="F337" s="98">
        <f>F338</f>
        <v>201</v>
      </c>
      <c r="G337" s="98">
        <f>G338</f>
        <v>201</v>
      </c>
      <c r="H337" s="98">
        <f>H338</f>
        <v>201</v>
      </c>
    </row>
    <row r="338" spans="1:8" s="80" customFormat="1" ht="15" customHeight="1">
      <c r="A338" s="122"/>
      <c r="B338" s="297" t="s">
        <v>100</v>
      </c>
      <c r="C338" s="30" t="s">
        <v>215</v>
      </c>
      <c r="D338" s="30" t="s">
        <v>101</v>
      </c>
      <c r="E338" s="31"/>
      <c r="F338" s="98">
        <f>F339+F340</f>
        <v>201</v>
      </c>
      <c r="G338" s="98">
        <f>G339+G340</f>
        <v>201</v>
      </c>
      <c r="H338" s="98">
        <f>H339+H340</f>
        <v>201</v>
      </c>
    </row>
    <row r="339" spans="1:8" s="80" customFormat="1" ht="45" customHeight="1">
      <c r="A339" s="122"/>
      <c r="B339" s="297" t="s">
        <v>219</v>
      </c>
      <c r="C339" s="30" t="s">
        <v>215</v>
      </c>
      <c r="D339" s="30" t="s">
        <v>101</v>
      </c>
      <c r="E339" s="30" t="s">
        <v>220</v>
      </c>
      <c r="F339" s="98">
        <v>1</v>
      </c>
      <c r="G339" s="98">
        <v>1</v>
      </c>
      <c r="H339" s="98">
        <v>1</v>
      </c>
    </row>
    <row r="340" spans="1:8" s="80" customFormat="1" ht="45" customHeight="1">
      <c r="A340" s="122"/>
      <c r="B340" s="297" t="s">
        <v>9</v>
      </c>
      <c r="C340" s="30" t="s">
        <v>215</v>
      </c>
      <c r="D340" s="30" t="s">
        <v>101</v>
      </c>
      <c r="E340" s="30" t="s">
        <v>218</v>
      </c>
      <c r="F340" s="98">
        <f>3+5+2+190</f>
        <v>200</v>
      </c>
      <c r="G340" s="98">
        <f>3+5+2+190</f>
        <v>200</v>
      </c>
      <c r="H340" s="98">
        <f>3+5+2+190</f>
        <v>200</v>
      </c>
    </row>
    <row r="341" spans="1:8" s="80" customFormat="1" ht="45" customHeight="1">
      <c r="A341" s="123"/>
      <c r="B341" s="298" t="s">
        <v>221</v>
      </c>
      <c r="C341" s="94" t="s">
        <v>222</v>
      </c>
      <c r="D341" s="94"/>
      <c r="E341" s="94"/>
      <c r="F341" s="108">
        <f>F343</f>
        <v>336.6</v>
      </c>
      <c r="G341" s="108">
        <f>G343</f>
        <v>0</v>
      </c>
      <c r="H341" s="108">
        <f>H343</f>
        <v>0</v>
      </c>
    </row>
    <row r="342" spans="1:8" s="80" customFormat="1" ht="15" customHeight="1">
      <c r="A342" s="122"/>
      <c r="B342" s="302" t="s">
        <v>223</v>
      </c>
      <c r="C342" s="30" t="s">
        <v>222</v>
      </c>
      <c r="D342" s="30" t="s">
        <v>224</v>
      </c>
      <c r="E342" s="30"/>
      <c r="F342" s="98">
        <f aca="true" t="shared" si="60" ref="F342:H347">F343</f>
        <v>336.6</v>
      </c>
      <c r="G342" s="98">
        <f t="shared" si="60"/>
        <v>0</v>
      </c>
      <c r="H342" s="98">
        <f t="shared" si="60"/>
        <v>0</v>
      </c>
    </row>
    <row r="343" spans="1:8" s="80" customFormat="1" ht="15" customHeight="1">
      <c r="A343" s="122"/>
      <c r="B343" s="302" t="s">
        <v>225</v>
      </c>
      <c r="C343" s="30" t="s">
        <v>222</v>
      </c>
      <c r="D343" s="30" t="s">
        <v>226</v>
      </c>
      <c r="E343" s="30"/>
      <c r="F343" s="98">
        <f t="shared" si="60"/>
        <v>336.6</v>
      </c>
      <c r="G343" s="98">
        <f t="shared" si="60"/>
        <v>0</v>
      </c>
      <c r="H343" s="98">
        <f t="shared" si="60"/>
        <v>0</v>
      </c>
    </row>
    <row r="344" spans="1:8" s="80" customFormat="1" ht="45" customHeight="1">
      <c r="A344" s="122"/>
      <c r="B344" s="297" t="s">
        <v>9</v>
      </c>
      <c r="C344" s="30" t="s">
        <v>222</v>
      </c>
      <c r="D344" s="30" t="s">
        <v>226</v>
      </c>
      <c r="E344" s="30" t="s">
        <v>218</v>
      </c>
      <c r="F344" s="98">
        <v>336.6</v>
      </c>
      <c r="G344" s="98">
        <v>0</v>
      </c>
      <c r="H344" s="98">
        <v>0</v>
      </c>
    </row>
    <row r="345" spans="1:8" s="80" customFormat="1" ht="75" customHeight="1" hidden="1">
      <c r="A345" s="123"/>
      <c r="B345" s="298" t="s">
        <v>227</v>
      </c>
      <c r="C345" s="94" t="s">
        <v>228</v>
      </c>
      <c r="D345" s="94"/>
      <c r="E345" s="94"/>
      <c r="F345" s="108">
        <f>F347</f>
        <v>0</v>
      </c>
      <c r="G345" s="108">
        <f>G347</f>
        <v>0</v>
      </c>
      <c r="H345" s="108">
        <f>H347</f>
        <v>0</v>
      </c>
    </row>
    <row r="346" spans="1:8" s="80" customFormat="1" ht="15" customHeight="1" hidden="1">
      <c r="A346" s="122"/>
      <c r="B346" s="302" t="s">
        <v>223</v>
      </c>
      <c r="C346" s="30" t="s">
        <v>228</v>
      </c>
      <c r="D346" s="30" t="s">
        <v>224</v>
      </c>
      <c r="E346" s="30"/>
      <c r="F346" s="98">
        <f t="shared" si="60"/>
        <v>0</v>
      </c>
      <c r="G346" s="98">
        <f t="shared" si="60"/>
        <v>0</v>
      </c>
      <c r="H346" s="98">
        <f t="shared" si="60"/>
        <v>0</v>
      </c>
    </row>
    <row r="347" spans="1:8" s="80" customFormat="1" ht="15" customHeight="1" hidden="1">
      <c r="A347" s="122"/>
      <c r="B347" s="302" t="s">
        <v>225</v>
      </c>
      <c r="C347" s="30" t="s">
        <v>228</v>
      </c>
      <c r="D347" s="30" t="s">
        <v>226</v>
      </c>
      <c r="E347" s="30"/>
      <c r="F347" s="98">
        <f t="shared" si="60"/>
        <v>0</v>
      </c>
      <c r="G347" s="98">
        <f t="shared" si="60"/>
        <v>0</v>
      </c>
      <c r="H347" s="98">
        <f t="shared" si="60"/>
        <v>0</v>
      </c>
    </row>
    <row r="348" spans="1:8" s="80" customFormat="1" ht="45" customHeight="1" hidden="1">
      <c r="A348" s="122"/>
      <c r="B348" s="297" t="s">
        <v>9</v>
      </c>
      <c r="C348" s="30" t="s">
        <v>228</v>
      </c>
      <c r="D348" s="30" t="s">
        <v>226</v>
      </c>
      <c r="E348" s="30" t="s">
        <v>218</v>
      </c>
      <c r="F348" s="98">
        <f>213+4.4-217.4</f>
        <v>0</v>
      </c>
      <c r="G348" s="98">
        <f>213+4.4-217.4</f>
        <v>0</v>
      </c>
      <c r="H348" s="98">
        <f>213+4.4-217.4</f>
        <v>0</v>
      </c>
    </row>
    <row r="349" spans="1:8" s="80" customFormat="1" ht="45" customHeight="1">
      <c r="A349" s="123"/>
      <c r="B349" s="298" t="s">
        <v>231</v>
      </c>
      <c r="C349" s="94" t="s">
        <v>232</v>
      </c>
      <c r="D349" s="94"/>
      <c r="E349" s="94"/>
      <c r="F349" s="108">
        <f>F351</f>
        <v>276.304</v>
      </c>
      <c r="G349" s="108">
        <f>G351</f>
        <v>0</v>
      </c>
      <c r="H349" s="108">
        <f>H351</f>
        <v>0</v>
      </c>
    </row>
    <row r="350" spans="1:8" s="80" customFormat="1" ht="15" customHeight="1">
      <c r="A350" s="122"/>
      <c r="B350" s="302" t="s">
        <v>223</v>
      </c>
      <c r="C350" s="30" t="s">
        <v>232</v>
      </c>
      <c r="D350" s="30" t="s">
        <v>224</v>
      </c>
      <c r="E350" s="30"/>
      <c r="F350" s="98">
        <f aca="true" t="shared" si="61" ref="F350:H351">F351</f>
        <v>276.304</v>
      </c>
      <c r="G350" s="98">
        <f t="shared" si="61"/>
        <v>0</v>
      </c>
      <c r="H350" s="98">
        <f t="shared" si="61"/>
        <v>0</v>
      </c>
    </row>
    <row r="351" spans="1:8" s="80" customFormat="1" ht="15" customHeight="1">
      <c r="A351" s="122"/>
      <c r="B351" s="302" t="s">
        <v>225</v>
      </c>
      <c r="C351" s="30" t="s">
        <v>232</v>
      </c>
      <c r="D351" s="30" t="s">
        <v>226</v>
      </c>
      <c r="E351" s="30"/>
      <c r="F351" s="98">
        <f t="shared" si="61"/>
        <v>276.304</v>
      </c>
      <c r="G351" s="98">
        <f t="shared" si="61"/>
        <v>0</v>
      </c>
      <c r="H351" s="98">
        <f t="shared" si="61"/>
        <v>0</v>
      </c>
    </row>
    <row r="352" spans="1:8" s="80" customFormat="1" ht="30" customHeight="1">
      <c r="A352" s="122"/>
      <c r="B352" s="297" t="s">
        <v>233</v>
      </c>
      <c r="C352" s="30" t="s">
        <v>232</v>
      </c>
      <c r="D352" s="30" t="s">
        <v>226</v>
      </c>
      <c r="E352" s="30" t="s">
        <v>234</v>
      </c>
      <c r="F352" s="98">
        <v>276.304</v>
      </c>
      <c r="G352" s="98">
        <v>0</v>
      </c>
      <c r="H352" s="98">
        <v>0</v>
      </c>
    </row>
    <row r="353" spans="1:8" s="80" customFormat="1" ht="45" customHeight="1">
      <c r="A353" s="123"/>
      <c r="B353" s="298" t="s">
        <v>229</v>
      </c>
      <c r="C353" s="94" t="s">
        <v>230</v>
      </c>
      <c r="D353" s="94"/>
      <c r="E353" s="94"/>
      <c r="F353" s="108">
        <f>F355</f>
        <v>42.76</v>
      </c>
      <c r="G353" s="108">
        <f>G355</f>
        <v>0</v>
      </c>
      <c r="H353" s="108">
        <f>H355</f>
        <v>0</v>
      </c>
    </row>
    <row r="354" spans="1:8" s="80" customFormat="1" ht="15" customHeight="1">
      <c r="A354" s="122"/>
      <c r="B354" s="302" t="s">
        <v>223</v>
      </c>
      <c r="C354" s="30" t="s">
        <v>230</v>
      </c>
      <c r="D354" s="30" t="s">
        <v>224</v>
      </c>
      <c r="E354" s="30"/>
      <c r="F354" s="98">
        <f aca="true" t="shared" si="62" ref="F354:H355">F355</f>
        <v>42.76</v>
      </c>
      <c r="G354" s="98">
        <f t="shared" si="62"/>
        <v>0</v>
      </c>
      <c r="H354" s="98">
        <f t="shared" si="62"/>
        <v>0</v>
      </c>
    </row>
    <row r="355" spans="1:8" s="80" customFormat="1" ht="15" customHeight="1">
      <c r="A355" s="122"/>
      <c r="B355" s="302" t="s">
        <v>225</v>
      </c>
      <c r="C355" s="30" t="s">
        <v>230</v>
      </c>
      <c r="D355" s="30" t="s">
        <v>226</v>
      </c>
      <c r="E355" s="30"/>
      <c r="F355" s="98">
        <f t="shared" si="62"/>
        <v>42.76</v>
      </c>
      <c r="G355" s="98">
        <f t="shared" si="62"/>
        <v>0</v>
      </c>
      <c r="H355" s="98">
        <f t="shared" si="62"/>
        <v>0</v>
      </c>
    </row>
    <row r="356" spans="1:8" s="80" customFormat="1" ht="45" customHeight="1">
      <c r="A356" s="122"/>
      <c r="B356" s="297" t="s">
        <v>9</v>
      </c>
      <c r="C356" s="30" t="s">
        <v>230</v>
      </c>
      <c r="D356" s="30" t="s">
        <v>226</v>
      </c>
      <c r="E356" s="30" t="s">
        <v>218</v>
      </c>
      <c r="F356" s="98">
        <v>42.76</v>
      </c>
      <c r="G356" s="98">
        <v>0</v>
      </c>
      <c r="H356" s="98">
        <v>0</v>
      </c>
    </row>
    <row r="357" spans="1:8" s="80" customFormat="1" ht="60" customHeight="1">
      <c r="A357" s="123"/>
      <c r="B357" s="306" t="s">
        <v>503</v>
      </c>
      <c r="C357" s="104" t="s">
        <v>235</v>
      </c>
      <c r="D357" s="94"/>
      <c r="E357" s="94"/>
      <c r="F357" s="108">
        <f aca="true" t="shared" si="63" ref="F357:H358">F358</f>
        <v>7.04</v>
      </c>
      <c r="G357" s="108">
        <f t="shared" si="63"/>
        <v>7.04</v>
      </c>
      <c r="H357" s="108">
        <f t="shared" si="63"/>
        <v>7.04</v>
      </c>
    </row>
    <row r="358" spans="1:8" s="80" customFormat="1" ht="30" customHeight="1">
      <c r="A358" s="122"/>
      <c r="B358" s="297" t="s">
        <v>58</v>
      </c>
      <c r="C358" s="31" t="s">
        <v>235</v>
      </c>
      <c r="D358" s="30" t="s">
        <v>77</v>
      </c>
      <c r="E358" s="30"/>
      <c r="F358" s="98">
        <f t="shared" si="63"/>
        <v>7.04</v>
      </c>
      <c r="G358" s="98">
        <f t="shared" si="63"/>
        <v>7.04</v>
      </c>
      <c r="H358" s="98">
        <f t="shared" si="63"/>
        <v>7.04</v>
      </c>
    </row>
    <row r="359" spans="1:8" s="80" customFormat="1" ht="30" customHeight="1">
      <c r="A359" s="122"/>
      <c r="B359" s="297" t="s">
        <v>59</v>
      </c>
      <c r="C359" s="31" t="s">
        <v>235</v>
      </c>
      <c r="D359" s="30" t="s">
        <v>60</v>
      </c>
      <c r="E359" s="30"/>
      <c r="F359" s="98">
        <f aca="true" t="shared" si="64" ref="F359:H365">F360</f>
        <v>7.04</v>
      </c>
      <c r="G359" s="98">
        <f t="shared" si="64"/>
        <v>7.04</v>
      </c>
      <c r="H359" s="98">
        <f t="shared" si="64"/>
        <v>7.04</v>
      </c>
    </row>
    <row r="360" spans="1:8" s="80" customFormat="1" ht="30" customHeight="1">
      <c r="A360" s="122"/>
      <c r="B360" s="297" t="s">
        <v>118</v>
      </c>
      <c r="C360" s="31" t="s">
        <v>235</v>
      </c>
      <c r="D360" s="30" t="s">
        <v>60</v>
      </c>
      <c r="E360" s="30" t="s">
        <v>119</v>
      </c>
      <c r="F360" s="98">
        <f>7.1-0.06</f>
        <v>7.04</v>
      </c>
      <c r="G360" s="98">
        <f>7.1-0.06</f>
        <v>7.04</v>
      </c>
      <c r="H360" s="98">
        <f>7.1-0.06</f>
        <v>7.04</v>
      </c>
    </row>
    <row r="361" spans="1:8" s="80" customFormat="1" ht="30" customHeight="1" hidden="1">
      <c r="A361" s="350"/>
      <c r="B361" s="351" t="s">
        <v>236</v>
      </c>
      <c r="C361" s="352" t="s">
        <v>237</v>
      </c>
      <c r="D361" s="352"/>
      <c r="E361" s="352"/>
      <c r="F361" s="354">
        <f t="shared" si="64"/>
        <v>0</v>
      </c>
      <c r="G361" s="354">
        <f t="shared" si="64"/>
        <v>0</v>
      </c>
      <c r="H361" s="354">
        <f t="shared" si="64"/>
        <v>0</v>
      </c>
    </row>
    <row r="362" spans="1:8" s="80" customFormat="1" ht="15" customHeight="1" hidden="1">
      <c r="A362" s="122"/>
      <c r="B362" s="297" t="s">
        <v>212</v>
      </c>
      <c r="C362" s="30" t="s">
        <v>238</v>
      </c>
      <c r="D362" s="30"/>
      <c r="E362" s="30"/>
      <c r="F362" s="98">
        <f t="shared" si="64"/>
        <v>0</v>
      </c>
      <c r="G362" s="98">
        <f t="shared" si="64"/>
        <v>0</v>
      </c>
      <c r="H362" s="98">
        <f t="shared" si="64"/>
        <v>0</v>
      </c>
    </row>
    <row r="363" spans="1:8" s="80" customFormat="1" ht="30" customHeight="1" hidden="1">
      <c r="A363" s="140"/>
      <c r="B363" s="315" t="s">
        <v>239</v>
      </c>
      <c r="C363" s="141" t="s">
        <v>240</v>
      </c>
      <c r="D363" s="141"/>
      <c r="E363" s="141"/>
      <c r="F363" s="142">
        <f t="shared" si="64"/>
        <v>0</v>
      </c>
      <c r="G363" s="142">
        <f t="shared" si="64"/>
        <v>0</v>
      </c>
      <c r="H363" s="142">
        <f t="shared" si="64"/>
        <v>0</v>
      </c>
    </row>
    <row r="364" spans="1:8" s="80" customFormat="1" ht="60" customHeight="1" hidden="1">
      <c r="A364" s="122"/>
      <c r="B364" s="297" t="s">
        <v>93</v>
      </c>
      <c r="C364" s="30" t="s">
        <v>240</v>
      </c>
      <c r="D364" s="30" t="s">
        <v>94</v>
      </c>
      <c r="E364" s="30"/>
      <c r="F364" s="98">
        <f t="shared" si="64"/>
        <v>0</v>
      </c>
      <c r="G364" s="98">
        <f t="shared" si="64"/>
        <v>0</v>
      </c>
      <c r="H364" s="98">
        <f t="shared" si="64"/>
        <v>0</v>
      </c>
    </row>
    <row r="365" spans="1:8" s="80" customFormat="1" ht="30" customHeight="1" hidden="1">
      <c r="A365" s="122"/>
      <c r="B365" s="297" t="s">
        <v>216</v>
      </c>
      <c r="C365" s="30" t="s">
        <v>240</v>
      </c>
      <c r="D365" s="30" t="s">
        <v>217</v>
      </c>
      <c r="E365" s="30"/>
      <c r="F365" s="98">
        <f t="shared" si="64"/>
        <v>0</v>
      </c>
      <c r="G365" s="98">
        <f t="shared" si="64"/>
        <v>0</v>
      </c>
      <c r="H365" s="98">
        <f t="shared" si="64"/>
        <v>0</v>
      </c>
    </row>
    <row r="366" spans="1:8" s="80" customFormat="1" ht="45" customHeight="1" hidden="1">
      <c r="A366" s="122"/>
      <c r="B366" s="297" t="s">
        <v>219</v>
      </c>
      <c r="C366" s="30" t="s">
        <v>240</v>
      </c>
      <c r="D366" s="30" t="s">
        <v>217</v>
      </c>
      <c r="E366" s="30" t="s">
        <v>220</v>
      </c>
      <c r="F366" s="98">
        <v>0</v>
      </c>
      <c r="G366" s="98">
        <v>0</v>
      </c>
      <c r="H366" s="98">
        <v>0</v>
      </c>
    </row>
    <row r="367" spans="1:8" s="80" customFormat="1" ht="45" customHeight="1">
      <c r="A367" s="350"/>
      <c r="B367" s="351" t="s">
        <v>241</v>
      </c>
      <c r="C367" s="352" t="s">
        <v>242</v>
      </c>
      <c r="D367" s="353"/>
      <c r="E367" s="353"/>
      <c r="F367" s="354">
        <f aca="true" t="shared" si="65" ref="F367:H371">F368</f>
        <v>1356.032</v>
      </c>
      <c r="G367" s="354">
        <f t="shared" si="65"/>
        <v>1410.273</v>
      </c>
      <c r="H367" s="354">
        <f t="shared" si="65"/>
        <v>1466.684</v>
      </c>
    </row>
    <row r="368" spans="1:8" s="80" customFormat="1" ht="15" customHeight="1">
      <c r="A368" s="122"/>
      <c r="B368" s="297" t="s">
        <v>212</v>
      </c>
      <c r="C368" s="30" t="s">
        <v>243</v>
      </c>
      <c r="D368" s="31"/>
      <c r="E368" s="31"/>
      <c r="F368" s="98">
        <f t="shared" si="65"/>
        <v>1356.032</v>
      </c>
      <c r="G368" s="98">
        <f t="shared" si="65"/>
        <v>1410.273</v>
      </c>
      <c r="H368" s="98">
        <f t="shared" si="65"/>
        <v>1466.684</v>
      </c>
    </row>
    <row r="369" spans="1:8" s="80" customFormat="1" ht="15" customHeight="1">
      <c r="A369" s="140"/>
      <c r="B369" s="315" t="s">
        <v>244</v>
      </c>
      <c r="C369" s="141" t="s">
        <v>245</v>
      </c>
      <c r="D369" s="151"/>
      <c r="E369" s="151"/>
      <c r="F369" s="142">
        <f t="shared" si="65"/>
        <v>1356.032</v>
      </c>
      <c r="G369" s="142">
        <f t="shared" si="65"/>
        <v>1410.273</v>
      </c>
      <c r="H369" s="142">
        <f t="shared" si="65"/>
        <v>1466.684</v>
      </c>
    </row>
    <row r="370" spans="1:8" s="80" customFormat="1" ht="60" customHeight="1">
      <c r="A370" s="122"/>
      <c r="B370" s="297" t="s">
        <v>93</v>
      </c>
      <c r="C370" s="30" t="s">
        <v>245</v>
      </c>
      <c r="D370" s="31">
        <v>100</v>
      </c>
      <c r="E370" s="31"/>
      <c r="F370" s="98">
        <f t="shared" si="65"/>
        <v>1356.032</v>
      </c>
      <c r="G370" s="98">
        <f t="shared" si="65"/>
        <v>1410.273</v>
      </c>
      <c r="H370" s="98">
        <f t="shared" si="65"/>
        <v>1466.684</v>
      </c>
    </row>
    <row r="371" spans="1:8" s="80" customFormat="1" ht="30" customHeight="1">
      <c r="A371" s="122"/>
      <c r="B371" s="297" t="s">
        <v>216</v>
      </c>
      <c r="C371" s="30" t="s">
        <v>245</v>
      </c>
      <c r="D371" s="30" t="s">
        <v>217</v>
      </c>
      <c r="E371" s="31"/>
      <c r="F371" s="98">
        <f t="shared" si="65"/>
        <v>1356.032</v>
      </c>
      <c r="G371" s="98">
        <f t="shared" si="65"/>
        <v>1410.273</v>
      </c>
      <c r="H371" s="98">
        <f t="shared" si="65"/>
        <v>1466.684</v>
      </c>
    </row>
    <row r="372" spans="1:8" s="80" customFormat="1" ht="45" customHeight="1">
      <c r="A372" s="122"/>
      <c r="B372" s="297" t="s">
        <v>9</v>
      </c>
      <c r="C372" s="30" t="s">
        <v>245</v>
      </c>
      <c r="D372" s="30" t="s">
        <v>217</v>
      </c>
      <c r="E372" s="30" t="s">
        <v>218</v>
      </c>
      <c r="F372" s="98">
        <v>1356.032</v>
      </c>
      <c r="G372" s="98">
        <v>1410.273</v>
      </c>
      <c r="H372" s="98">
        <v>1466.684</v>
      </c>
    </row>
    <row r="373" spans="1:8" s="80" customFormat="1" ht="30" customHeight="1">
      <c r="A373" s="89">
        <v>18</v>
      </c>
      <c r="B373" s="305" t="s">
        <v>246</v>
      </c>
      <c r="C373" s="91" t="s">
        <v>247</v>
      </c>
      <c r="D373" s="124"/>
      <c r="E373" s="105"/>
      <c r="F373" s="92">
        <f aca="true" t="shared" si="66" ref="F373:H375">F374</f>
        <v>131</v>
      </c>
      <c r="G373" s="92">
        <f t="shared" si="66"/>
        <v>100</v>
      </c>
      <c r="H373" s="92">
        <f t="shared" si="66"/>
        <v>100</v>
      </c>
    </row>
    <row r="374" spans="1:8" s="80" customFormat="1" ht="15" customHeight="1">
      <c r="A374" s="125"/>
      <c r="B374" s="297" t="s">
        <v>212</v>
      </c>
      <c r="C374" s="31" t="s">
        <v>248</v>
      </c>
      <c r="D374" s="34"/>
      <c r="E374" s="30"/>
      <c r="F374" s="97">
        <f t="shared" si="66"/>
        <v>131</v>
      </c>
      <c r="G374" s="97">
        <f t="shared" si="66"/>
        <v>100</v>
      </c>
      <c r="H374" s="97">
        <f t="shared" si="66"/>
        <v>100</v>
      </c>
    </row>
    <row r="375" spans="1:8" s="80" customFormat="1" ht="15" customHeight="1">
      <c r="A375" s="125"/>
      <c r="B375" s="297" t="s">
        <v>212</v>
      </c>
      <c r="C375" s="31" t="s">
        <v>249</v>
      </c>
      <c r="D375" s="34"/>
      <c r="E375" s="30"/>
      <c r="F375" s="97">
        <f t="shared" si="66"/>
        <v>131</v>
      </c>
      <c r="G375" s="97">
        <f t="shared" si="66"/>
        <v>100</v>
      </c>
      <c r="H375" s="97">
        <f t="shared" si="66"/>
        <v>100</v>
      </c>
    </row>
    <row r="376" spans="1:8" s="80" customFormat="1" ht="15" customHeight="1">
      <c r="A376" s="287"/>
      <c r="B376" s="315" t="s">
        <v>250</v>
      </c>
      <c r="C376" s="141" t="s">
        <v>251</v>
      </c>
      <c r="D376" s="355"/>
      <c r="E376" s="141"/>
      <c r="F376" s="356">
        <f>F377+F381+F383</f>
        <v>131</v>
      </c>
      <c r="G376" s="356">
        <f>G377+G381+G383</f>
        <v>100</v>
      </c>
      <c r="H376" s="356">
        <f>H377+H381+H383</f>
        <v>100</v>
      </c>
    </row>
    <row r="377" spans="1:8" s="80" customFormat="1" ht="30" customHeight="1">
      <c r="A377" s="125"/>
      <c r="B377" s="297" t="s">
        <v>58</v>
      </c>
      <c r="C377" s="30" t="s">
        <v>251</v>
      </c>
      <c r="D377" s="34" t="s">
        <v>77</v>
      </c>
      <c r="E377" s="30"/>
      <c r="F377" s="97">
        <f aca="true" t="shared" si="67" ref="F377:H378">F378</f>
        <v>100</v>
      </c>
      <c r="G377" s="97">
        <f t="shared" si="67"/>
        <v>100</v>
      </c>
      <c r="H377" s="97">
        <f t="shared" si="67"/>
        <v>100</v>
      </c>
    </row>
    <row r="378" spans="1:8" s="80" customFormat="1" ht="30" customHeight="1">
      <c r="A378" s="122"/>
      <c r="B378" s="297" t="s">
        <v>59</v>
      </c>
      <c r="C378" s="30" t="s">
        <v>251</v>
      </c>
      <c r="D378" s="34" t="s">
        <v>60</v>
      </c>
      <c r="E378" s="30"/>
      <c r="F378" s="98">
        <f t="shared" si="67"/>
        <v>100</v>
      </c>
      <c r="G378" s="98">
        <f t="shared" si="67"/>
        <v>100</v>
      </c>
      <c r="H378" s="98">
        <f t="shared" si="67"/>
        <v>100</v>
      </c>
    </row>
    <row r="379" spans="1:8" s="80" customFormat="1" ht="15" customHeight="1">
      <c r="A379" s="122"/>
      <c r="B379" s="297" t="s">
        <v>187</v>
      </c>
      <c r="C379" s="30" t="s">
        <v>251</v>
      </c>
      <c r="D379" s="30" t="s">
        <v>60</v>
      </c>
      <c r="E379" s="30" t="s">
        <v>188</v>
      </c>
      <c r="F379" s="98">
        <v>100</v>
      </c>
      <c r="G379" s="98">
        <v>100</v>
      </c>
      <c r="H379" s="98">
        <v>100</v>
      </c>
    </row>
    <row r="380" spans="1:8" s="80" customFormat="1" ht="15" customHeight="1">
      <c r="A380" s="122"/>
      <c r="B380" s="297" t="s">
        <v>98</v>
      </c>
      <c r="C380" s="30" t="s">
        <v>251</v>
      </c>
      <c r="D380" s="30" t="s">
        <v>99</v>
      </c>
      <c r="E380" s="30"/>
      <c r="F380" s="98">
        <f>F381+F383</f>
        <v>31</v>
      </c>
      <c r="G380" s="98">
        <f>G381+G383</f>
        <v>0</v>
      </c>
      <c r="H380" s="98">
        <f>H381+H383</f>
        <v>0</v>
      </c>
    </row>
    <row r="381" spans="1:8" s="80" customFormat="1" ht="15" customHeight="1" hidden="1">
      <c r="A381" s="122"/>
      <c r="B381" s="297" t="s">
        <v>252</v>
      </c>
      <c r="C381" s="30" t="s">
        <v>251</v>
      </c>
      <c r="D381" s="30" t="s">
        <v>253</v>
      </c>
      <c r="E381" s="30"/>
      <c r="F381" s="98">
        <f>F382</f>
        <v>0</v>
      </c>
      <c r="G381" s="98">
        <f>G382</f>
        <v>0</v>
      </c>
      <c r="H381" s="98">
        <f>H382</f>
        <v>0</v>
      </c>
    </row>
    <row r="382" spans="1:8" s="80" customFormat="1" ht="15" customHeight="1" hidden="1">
      <c r="A382" s="122"/>
      <c r="B382" s="297" t="s">
        <v>187</v>
      </c>
      <c r="C382" s="30" t="s">
        <v>251</v>
      </c>
      <c r="D382" s="30" t="s">
        <v>253</v>
      </c>
      <c r="E382" s="30" t="s">
        <v>188</v>
      </c>
      <c r="F382" s="98">
        <v>0</v>
      </c>
      <c r="G382" s="98">
        <v>0</v>
      </c>
      <c r="H382" s="98">
        <v>0</v>
      </c>
    </row>
    <row r="383" spans="1:8" s="80" customFormat="1" ht="15" customHeight="1">
      <c r="A383" s="122"/>
      <c r="B383" s="297" t="s">
        <v>100</v>
      </c>
      <c r="C383" s="30" t="s">
        <v>251</v>
      </c>
      <c r="D383" s="30" t="s">
        <v>101</v>
      </c>
      <c r="E383" s="30"/>
      <c r="F383" s="98">
        <f>F384</f>
        <v>31</v>
      </c>
      <c r="G383" s="98">
        <f>G384</f>
        <v>0</v>
      </c>
      <c r="H383" s="98">
        <f>H384</f>
        <v>0</v>
      </c>
    </row>
    <row r="384" spans="1:8" s="80" customFormat="1" ht="15" customHeight="1">
      <c r="A384" s="122"/>
      <c r="B384" s="297" t="s">
        <v>187</v>
      </c>
      <c r="C384" s="30" t="s">
        <v>251</v>
      </c>
      <c r="D384" s="30" t="s">
        <v>101</v>
      </c>
      <c r="E384" s="30" t="s">
        <v>188</v>
      </c>
      <c r="F384" s="98">
        <v>31</v>
      </c>
      <c r="G384" s="98">
        <v>0</v>
      </c>
      <c r="H384" s="98">
        <v>0</v>
      </c>
    </row>
    <row r="385" spans="1:8" s="80" customFormat="1" ht="30" customHeight="1" hidden="1">
      <c r="A385" s="89"/>
      <c r="B385" s="305" t="s">
        <v>254</v>
      </c>
      <c r="C385" s="91" t="s">
        <v>255</v>
      </c>
      <c r="D385" s="124"/>
      <c r="E385" s="105"/>
      <c r="F385" s="92">
        <f>F386</f>
        <v>0</v>
      </c>
      <c r="G385" s="92">
        <f>G386</f>
        <v>0</v>
      </c>
      <c r="H385" s="92">
        <f>H386</f>
        <v>0</v>
      </c>
    </row>
    <row r="386" spans="1:8" s="80" customFormat="1" ht="15" customHeight="1" hidden="1">
      <c r="A386" s="125"/>
      <c r="B386" s="297" t="s">
        <v>212</v>
      </c>
      <c r="C386" s="30" t="s">
        <v>399</v>
      </c>
      <c r="D386" s="34"/>
      <c r="E386" s="30"/>
      <c r="F386" s="126">
        <f>F388</f>
        <v>0</v>
      </c>
      <c r="G386" s="126">
        <f>G388</f>
        <v>0</v>
      </c>
      <c r="H386" s="126">
        <f>H388</f>
        <v>0</v>
      </c>
    </row>
    <row r="387" spans="1:8" s="80" customFormat="1" ht="15" customHeight="1" hidden="1">
      <c r="A387" s="125"/>
      <c r="B387" s="297" t="s">
        <v>212</v>
      </c>
      <c r="C387" s="30" t="s">
        <v>256</v>
      </c>
      <c r="D387" s="34"/>
      <c r="E387" s="30"/>
      <c r="F387" s="126">
        <f>F388</f>
        <v>0</v>
      </c>
      <c r="G387" s="126">
        <f>G388</f>
        <v>0</v>
      </c>
      <c r="H387" s="126">
        <f>H388</f>
        <v>0</v>
      </c>
    </row>
    <row r="388" spans="1:8" s="80" customFormat="1" ht="30" customHeight="1" hidden="1">
      <c r="A388" s="140"/>
      <c r="B388" s="315" t="s">
        <v>91</v>
      </c>
      <c r="C388" s="141" t="s">
        <v>257</v>
      </c>
      <c r="D388" s="355"/>
      <c r="E388" s="141"/>
      <c r="F388" s="142">
        <f>F389+F392+F396</f>
        <v>0</v>
      </c>
      <c r="G388" s="142">
        <f>G389+G392+G396</f>
        <v>0</v>
      </c>
      <c r="H388" s="142">
        <f>H389+H392+H396</f>
        <v>0</v>
      </c>
    </row>
    <row r="389" spans="1:8" s="80" customFormat="1" ht="60" customHeight="1" hidden="1">
      <c r="A389" s="122"/>
      <c r="B389" s="297" t="s">
        <v>93</v>
      </c>
      <c r="C389" s="30" t="s">
        <v>257</v>
      </c>
      <c r="D389" s="34" t="s">
        <v>94</v>
      </c>
      <c r="E389" s="30"/>
      <c r="F389" s="98">
        <f aca="true" t="shared" si="68" ref="F389:H390">F390</f>
        <v>0</v>
      </c>
      <c r="G389" s="98">
        <f t="shared" si="68"/>
        <v>0</v>
      </c>
      <c r="H389" s="98">
        <f t="shared" si="68"/>
        <v>0</v>
      </c>
    </row>
    <row r="390" spans="1:8" s="80" customFormat="1" ht="15" customHeight="1" hidden="1">
      <c r="A390" s="122"/>
      <c r="B390" s="297" t="s">
        <v>95</v>
      </c>
      <c r="C390" s="30" t="s">
        <v>257</v>
      </c>
      <c r="D390" s="30" t="s">
        <v>102</v>
      </c>
      <c r="E390" s="31"/>
      <c r="F390" s="98">
        <f t="shared" si="68"/>
        <v>0</v>
      </c>
      <c r="G390" s="98">
        <f t="shared" si="68"/>
        <v>0</v>
      </c>
      <c r="H390" s="98">
        <f t="shared" si="68"/>
        <v>0</v>
      </c>
    </row>
    <row r="391" spans="1:8" s="80" customFormat="1" ht="15" customHeight="1" hidden="1">
      <c r="A391" s="122"/>
      <c r="B391" s="297" t="s">
        <v>258</v>
      </c>
      <c r="C391" s="30" t="s">
        <v>257</v>
      </c>
      <c r="D391" s="30" t="s">
        <v>102</v>
      </c>
      <c r="E391" s="30" t="s">
        <v>259</v>
      </c>
      <c r="F391" s="98">
        <v>0</v>
      </c>
      <c r="G391" s="98">
        <v>0</v>
      </c>
      <c r="H391" s="98">
        <v>0</v>
      </c>
    </row>
    <row r="392" spans="1:8" s="80" customFormat="1" ht="30" customHeight="1" hidden="1">
      <c r="A392" s="122"/>
      <c r="B392" s="297" t="s">
        <v>58</v>
      </c>
      <c r="C392" s="30" t="s">
        <v>257</v>
      </c>
      <c r="D392" s="30" t="s">
        <v>77</v>
      </c>
      <c r="E392" s="30"/>
      <c r="F392" s="98">
        <f aca="true" t="shared" si="69" ref="F392:H393">F393</f>
        <v>0</v>
      </c>
      <c r="G392" s="98">
        <f t="shared" si="69"/>
        <v>0</v>
      </c>
      <c r="H392" s="98">
        <f t="shared" si="69"/>
        <v>0</v>
      </c>
    </row>
    <row r="393" spans="1:8" s="80" customFormat="1" ht="30" customHeight="1" hidden="1">
      <c r="A393" s="122"/>
      <c r="B393" s="297" t="s">
        <v>59</v>
      </c>
      <c r="C393" s="30" t="s">
        <v>257</v>
      </c>
      <c r="D393" s="30" t="s">
        <v>60</v>
      </c>
      <c r="E393" s="31"/>
      <c r="F393" s="98">
        <f t="shared" si="69"/>
        <v>0</v>
      </c>
      <c r="G393" s="98">
        <f t="shared" si="69"/>
        <v>0</v>
      </c>
      <c r="H393" s="98">
        <f t="shared" si="69"/>
        <v>0</v>
      </c>
    </row>
    <row r="394" spans="1:8" s="80" customFormat="1" ht="15" customHeight="1" hidden="1">
      <c r="A394" s="122"/>
      <c r="B394" s="297" t="s">
        <v>258</v>
      </c>
      <c r="C394" s="30" t="s">
        <v>257</v>
      </c>
      <c r="D394" s="30" t="s">
        <v>60</v>
      </c>
      <c r="E394" s="30" t="s">
        <v>259</v>
      </c>
      <c r="F394" s="98">
        <v>0</v>
      </c>
      <c r="G394" s="98">
        <v>0</v>
      </c>
      <c r="H394" s="98">
        <v>0</v>
      </c>
    </row>
    <row r="395" spans="1:8" s="80" customFormat="1" ht="15" customHeight="1" hidden="1">
      <c r="A395" s="122"/>
      <c r="B395" s="297" t="s">
        <v>98</v>
      </c>
      <c r="C395" s="30" t="s">
        <v>257</v>
      </c>
      <c r="D395" s="30" t="s">
        <v>99</v>
      </c>
      <c r="E395" s="30"/>
      <c r="F395" s="98">
        <f aca="true" t="shared" si="70" ref="F395:H396">F396</f>
        <v>0</v>
      </c>
      <c r="G395" s="98">
        <f t="shared" si="70"/>
        <v>0</v>
      </c>
      <c r="H395" s="98">
        <f t="shared" si="70"/>
        <v>0</v>
      </c>
    </row>
    <row r="396" spans="1:8" s="80" customFormat="1" ht="15" customHeight="1" hidden="1">
      <c r="A396" s="122"/>
      <c r="B396" s="297" t="s">
        <v>100</v>
      </c>
      <c r="C396" s="30" t="s">
        <v>257</v>
      </c>
      <c r="D396" s="30" t="s">
        <v>101</v>
      </c>
      <c r="E396" s="31"/>
      <c r="F396" s="98">
        <f t="shared" si="70"/>
        <v>0</v>
      </c>
      <c r="G396" s="98">
        <f t="shared" si="70"/>
        <v>0</v>
      </c>
      <c r="H396" s="98">
        <f t="shared" si="70"/>
        <v>0</v>
      </c>
    </row>
    <row r="397" spans="1:8" s="80" customFormat="1" ht="15" customHeight="1" hidden="1">
      <c r="A397" s="122"/>
      <c r="B397" s="297" t="s">
        <v>258</v>
      </c>
      <c r="C397" s="30" t="s">
        <v>257</v>
      </c>
      <c r="D397" s="30" t="s">
        <v>101</v>
      </c>
      <c r="E397" s="30" t="s">
        <v>259</v>
      </c>
      <c r="F397" s="98">
        <v>0</v>
      </c>
      <c r="G397" s="98">
        <v>0</v>
      </c>
      <c r="H397" s="98">
        <v>0</v>
      </c>
    </row>
    <row r="398" spans="1:8" s="80" customFormat="1" ht="45" customHeight="1">
      <c r="A398" s="89">
        <v>19</v>
      </c>
      <c r="B398" s="316" t="s">
        <v>468</v>
      </c>
      <c r="C398" s="118" t="s">
        <v>260</v>
      </c>
      <c r="D398" s="113"/>
      <c r="E398" s="113"/>
      <c r="F398" s="92">
        <f aca="true" t="shared" si="71" ref="F398:H399">F399</f>
        <v>4747.13174</v>
      </c>
      <c r="G398" s="92">
        <f t="shared" si="71"/>
        <v>2625.4399999999996</v>
      </c>
      <c r="H398" s="92">
        <f t="shared" si="71"/>
        <v>2675.83</v>
      </c>
    </row>
    <row r="399" spans="1:8" s="80" customFormat="1" ht="15" customHeight="1">
      <c r="A399" s="125"/>
      <c r="B399" s="297" t="s">
        <v>212</v>
      </c>
      <c r="C399" s="34" t="s">
        <v>261</v>
      </c>
      <c r="D399" s="31"/>
      <c r="E399" s="31"/>
      <c r="F399" s="97">
        <f t="shared" si="71"/>
        <v>4747.13174</v>
      </c>
      <c r="G399" s="97">
        <f t="shared" si="71"/>
        <v>2625.4399999999996</v>
      </c>
      <c r="H399" s="97">
        <f t="shared" si="71"/>
        <v>2675.83</v>
      </c>
    </row>
    <row r="400" spans="1:8" s="80" customFormat="1" ht="15" customHeight="1">
      <c r="A400" s="125"/>
      <c r="B400" s="297" t="s">
        <v>212</v>
      </c>
      <c r="C400" s="34" t="s">
        <v>262</v>
      </c>
      <c r="D400" s="31"/>
      <c r="E400" s="31"/>
      <c r="F400" s="97">
        <f>F401+F408+F412+F416+F420+F424+F431+F435+F442+F449+F455+F459+F466+F471+F475</f>
        <v>4747.13174</v>
      </c>
      <c r="G400" s="97">
        <f>G401+G408+G412+G416+G420+G424+G431+G435+G442+G449+G455+G459+G466+G471+G475</f>
        <v>2625.4399999999996</v>
      </c>
      <c r="H400" s="97">
        <f>H401+H408+H412+H416+H420+H424+H431+H435+H442+H449+H455+H459+H466+H471+H475</f>
        <v>2675.83</v>
      </c>
    </row>
    <row r="401" spans="1:8" s="80" customFormat="1" ht="30" customHeight="1" hidden="1">
      <c r="A401" s="93"/>
      <c r="B401" s="306" t="s">
        <v>91</v>
      </c>
      <c r="C401" s="120" t="s">
        <v>263</v>
      </c>
      <c r="D401" s="104"/>
      <c r="E401" s="104"/>
      <c r="F401" s="96">
        <f>F402+F405</f>
        <v>0</v>
      </c>
      <c r="G401" s="96">
        <f>G402+G405</f>
        <v>0</v>
      </c>
      <c r="H401" s="96">
        <f>H402+H405</f>
        <v>0</v>
      </c>
    </row>
    <row r="402" spans="1:8" s="80" customFormat="1" ht="30" customHeight="1" hidden="1">
      <c r="A402" s="125"/>
      <c r="B402" s="297" t="s">
        <v>58</v>
      </c>
      <c r="C402" s="34" t="s">
        <v>263</v>
      </c>
      <c r="D402" s="31">
        <v>200</v>
      </c>
      <c r="E402" s="31"/>
      <c r="F402" s="97">
        <f aca="true" t="shared" si="72" ref="F402:H403">F403</f>
        <v>0</v>
      </c>
      <c r="G402" s="97">
        <f t="shared" si="72"/>
        <v>0</v>
      </c>
      <c r="H402" s="97">
        <f t="shared" si="72"/>
        <v>0</v>
      </c>
    </row>
    <row r="403" spans="1:8" s="80" customFormat="1" ht="30" customHeight="1" hidden="1">
      <c r="A403" s="125"/>
      <c r="B403" s="297" t="s">
        <v>59</v>
      </c>
      <c r="C403" s="34" t="s">
        <v>263</v>
      </c>
      <c r="D403" s="31">
        <v>240</v>
      </c>
      <c r="E403" s="31"/>
      <c r="F403" s="97">
        <f t="shared" si="72"/>
        <v>0</v>
      </c>
      <c r="G403" s="97">
        <f t="shared" si="72"/>
        <v>0</v>
      </c>
      <c r="H403" s="97">
        <f t="shared" si="72"/>
        <v>0</v>
      </c>
    </row>
    <row r="404" spans="1:8" s="80" customFormat="1" ht="15" customHeight="1" hidden="1">
      <c r="A404" s="125"/>
      <c r="B404" s="297" t="s">
        <v>96</v>
      </c>
      <c r="C404" s="34" t="s">
        <v>263</v>
      </c>
      <c r="D404" s="31">
        <v>240</v>
      </c>
      <c r="E404" s="30" t="s">
        <v>97</v>
      </c>
      <c r="F404" s="97">
        <v>0</v>
      </c>
      <c r="G404" s="97">
        <v>0</v>
      </c>
      <c r="H404" s="97">
        <v>0</v>
      </c>
    </row>
    <row r="405" spans="1:8" s="80" customFormat="1" ht="15" customHeight="1" hidden="1">
      <c r="A405" s="125"/>
      <c r="B405" s="297" t="s">
        <v>98</v>
      </c>
      <c r="C405" s="34" t="s">
        <v>263</v>
      </c>
      <c r="D405" s="31">
        <v>800</v>
      </c>
      <c r="E405" s="30"/>
      <c r="F405" s="97">
        <f aca="true" t="shared" si="73" ref="F405:H406">F406</f>
        <v>0</v>
      </c>
      <c r="G405" s="97">
        <f t="shared" si="73"/>
        <v>0</v>
      </c>
      <c r="H405" s="97">
        <f t="shared" si="73"/>
        <v>0</v>
      </c>
    </row>
    <row r="406" spans="1:8" s="80" customFormat="1" ht="15" customHeight="1" hidden="1">
      <c r="A406" s="125"/>
      <c r="B406" s="297" t="s">
        <v>252</v>
      </c>
      <c r="C406" s="34" t="s">
        <v>263</v>
      </c>
      <c r="D406" s="31">
        <v>830</v>
      </c>
      <c r="E406" s="31"/>
      <c r="F406" s="97">
        <f t="shared" si="73"/>
        <v>0</v>
      </c>
      <c r="G406" s="97">
        <f t="shared" si="73"/>
        <v>0</v>
      </c>
      <c r="H406" s="97">
        <f t="shared" si="73"/>
        <v>0</v>
      </c>
    </row>
    <row r="407" spans="1:8" s="80" customFormat="1" ht="15" customHeight="1" hidden="1">
      <c r="A407" s="125"/>
      <c r="B407" s="297" t="s">
        <v>96</v>
      </c>
      <c r="C407" s="34" t="s">
        <v>263</v>
      </c>
      <c r="D407" s="31">
        <v>830</v>
      </c>
      <c r="E407" s="30" t="s">
        <v>97</v>
      </c>
      <c r="F407" s="97">
        <v>0</v>
      </c>
      <c r="G407" s="97">
        <v>0</v>
      </c>
      <c r="H407" s="97">
        <v>0</v>
      </c>
    </row>
    <row r="408" spans="1:8" s="80" customFormat="1" ht="30" customHeight="1">
      <c r="A408" s="93"/>
      <c r="B408" s="306" t="s">
        <v>265</v>
      </c>
      <c r="C408" s="104" t="s">
        <v>266</v>
      </c>
      <c r="D408" s="104"/>
      <c r="E408" s="104"/>
      <c r="F408" s="108">
        <f>F410</f>
        <v>531</v>
      </c>
      <c r="G408" s="108">
        <f>G410</f>
        <v>552.24</v>
      </c>
      <c r="H408" s="108">
        <f>H410</f>
        <v>574.33</v>
      </c>
    </row>
    <row r="409" spans="1:8" s="80" customFormat="1" ht="15" customHeight="1">
      <c r="A409" s="125"/>
      <c r="B409" s="297" t="s">
        <v>267</v>
      </c>
      <c r="C409" s="31" t="s">
        <v>266</v>
      </c>
      <c r="D409" s="31">
        <v>300</v>
      </c>
      <c r="E409" s="31"/>
      <c r="F409" s="98">
        <f aca="true" t="shared" si="74" ref="F409:H410">F410</f>
        <v>531</v>
      </c>
      <c r="G409" s="98">
        <f t="shared" si="74"/>
        <v>552.24</v>
      </c>
      <c r="H409" s="98">
        <f t="shared" si="74"/>
        <v>574.33</v>
      </c>
    </row>
    <row r="410" spans="1:8" s="80" customFormat="1" ht="30" customHeight="1">
      <c r="A410" s="125"/>
      <c r="B410" s="297" t="s">
        <v>268</v>
      </c>
      <c r="C410" s="31" t="s">
        <v>266</v>
      </c>
      <c r="D410" s="30" t="s">
        <v>269</v>
      </c>
      <c r="E410" s="31"/>
      <c r="F410" s="98">
        <f t="shared" si="74"/>
        <v>531</v>
      </c>
      <c r="G410" s="98">
        <f t="shared" si="74"/>
        <v>552.24</v>
      </c>
      <c r="H410" s="98">
        <f t="shared" si="74"/>
        <v>574.33</v>
      </c>
    </row>
    <row r="411" spans="1:8" s="80" customFormat="1" ht="15" customHeight="1">
      <c r="A411" s="125"/>
      <c r="B411" s="297" t="s">
        <v>270</v>
      </c>
      <c r="C411" s="31" t="s">
        <v>266</v>
      </c>
      <c r="D411" s="30" t="s">
        <v>269</v>
      </c>
      <c r="E411" s="31">
        <v>1001</v>
      </c>
      <c r="F411" s="98">
        <v>531</v>
      </c>
      <c r="G411" s="98">
        <v>552.24</v>
      </c>
      <c r="H411" s="98">
        <v>574.33</v>
      </c>
    </row>
    <row r="412" spans="1:8" s="80" customFormat="1" ht="30" customHeight="1">
      <c r="A412" s="93"/>
      <c r="B412" s="306" t="s">
        <v>271</v>
      </c>
      <c r="C412" s="94" t="s">
        <v>272</v>
      </c>
      <c r="D412" s="104"/>
      <c r="E412" s="104"/>
      <c r="F412" s="108">
        <f>F414</f>
        <v>100</v>
      </c>
      <c r="G412" s="108">
        <f>G414</f>
        <v>100</v>
      </c>
      <c r="H412" s="108">
        <f>H414</f>
        <v>100</v>
      </c>
    </row>
    <row r="413" spans="1:8" s="80" customFormat="1" ht="15" customHeight="1">
      <c r="A413" s="125"/>
      <c r="B413" s="297" t="s">
        <v>98</v>
      </c>
      <c r="C413" s="30" t="s">
        <v>272</v>
      </c>
      <c r="D413" s="31">
        <v>800</v>
      </c>
      <c r="E413" s="31"/>
      <c r="F413" s="98">
        <f aca="true" t="shared" si="75" ref="F413:H418">F414</f>
        <v>100</v>
      </c>
      <c r="G413" s="98">
        <f t="shared" si="75"/>
        <v>100</v>
      </c>
      <c r="H413" s="98">
        <f t="shared" si="75"/>
        <v>100</v>
      </c>
    </row>
    <row r="414" spans="1:8" s="80" customFormat="1" ht="15" customHeight="1">
      <c r="A414" s="125"/>
      <c r="B414" s="297" t="s">
        <v>273</v>
      </c>
      <c r="C414" s="30" t="s">
        <v>272</v>
      </c>
      <c r="D414" s="30" t="s">
        <v>274</v>
      </c>
      <c r="E414" s="31"/>
      <c r="F414" s="98">
        <f t="shared" si="75"/>
        <v>100</v>
      </c>
      <c r="G414" s="98">
        <f t="shared" si="75"/>
        <v>100</v>
      </c>
      <c r="H414" s="98">
        <f t="shared" si="75"/>
        <v>100</v>
      </c>
    </row>
    <row r="415" spans="1:8" s="80" customFormat="1" ht="15" customHeight="1">
      <c r="A415" s="125"/>
      <c r="B415" s="297" t="s">
        <v>275</v>
      </c>
      <c r="C415" s="30" t="s">
        <v>272</v>
      </c>
      <c r="D415" s="30" t="s">
        <v>274</v>
      </c>
      <c r="E415" s="30" t="s">
        <v>276</v>
      </c>
      <c r="F415" s="98">
        <v>100</v>
      </c>
      <c r="G415" s="98">
        <v>100</v>
      </c>
      <c r="H415" s="98">
        <v>100</v>
      </c>
    </row>
    <row r="416" spans="1:8" s="80" customFormat="1" ht="15" customHeight="1">
      <c r="A416" s="93"/>
      <c r="B416" s="306" t="s">
        <v>277</v>
      </c>
      <c r="C416" s="120" t="s">
        <v>278</v>
      </c>
      <c r="D416" s="94"/>
      <c r="E416" s="94"/>
      <c r="F416" s="108">
        <f t="shared" si="75"/>
        <v>180</v>
      </c>
      <c r="G416" s="108">
        <f t="shared" si="75"/>
        <v>180</v>
      </c>
      <c r="H416" s="108">
        <f t="shared" si="75"/>
        <v>180</v>
      </c>
    </row>
    <row r="417" spans="1:8" s="80" customFormat="1" ht="30" customHeight="1">
      <c r="A417" s="125"/>
      <c r="B417" s="297" t="s">
        <v>58</v>
      </c>
      <c r="C417" s="34" t="s">
        <v>370</v>
      </c>
      <c r="D417" s="30" t="s">
        <v>77</v>
      </c>
      <c r="E417" s="30"/>
      <c r="F417" s="98">
        <f t="shared" si="75"/>
        <v>180</v>
      </c>
      <c r="G417" s="98">
        <f t="shared" si="75"/>
        <v>180</v>
      </c>
      <c r="H417" s="98">
        <f t="shared" si="75"/>
        <v>180</v>
      </c>
    </row>
    <row r="418" spans="1:8" s="80" customFormat="1" ht="30" customHeight="1">
      <c r="A418" s="125"/>
      <c r="B418" s="297" t="s">
        <v>59</v>
      </c>
      <c r="C418" s="34" t="s">
        <v>278</v>
      </c>
      <c r="D418" s="30" t="s">
        <v>60</v>
      </c>
      <c r="E418" s="30"/>
      <c r="F418" s="98">
        <f t="shared" si="75"/>
        <v>180</v>
      </c>
      <c r="G418" s="98">
        <f t="shared" si="75"/>
        <v>180</v>
      </c>
      <c r="H418" s="98">
        <f t="shared" si="75"/>
        <v>180</v>
      </c>
    </row>
    <row r="419" spans="1:8" s="80" customFormat="1" ht="15" customHeight="1">
      <c r="A419" s="125"/>
      <c r="B419" s="297" t="s">
        <v>176</v>
      </c>
      <c r="C419" s="34" t="s">
        <v>278</v>
      </c>
      <c r="D419" s="30" t="s">
        <v>60</v>
      </c>
      <c r="E419" s="30" t="s">
        <v>177</v>
      </c>
      <c r="F419" s="98">
        <v>180</v>
      </c>
      <c r="G419" s="98">
        <v>180</v>
      </c>
      <c r="H419" s="98">
        <v>180</v>
      </c>
    </row>
    <row r="420" spans="1:8" s="80" customFormat="1" ht="30" customHeight="1" hidden="1">
      <c r="A420" s="103"/>
      <c r="B420" s="306" t="s">
        <v>178</v>
      </c>
      <c r="C420" s="94" t="s">
        <v>473</v>
      </c>
      <c r="D420" s="94"/>
      <c r="E420" s="94"/>
      <c r="F420" s="108">
        <f aca="true" t="shared" si="76" ref="F420:H422">F421</f>
        <v>0</v>
      </c>
      <c r="G420" s="108">
        <f t="shared" si="76"/>
        <v>0</v>
      </c>
      <c r="H420" s="108">
        <f t="shared" si="76"/>
        <v>0</v>
      </c>
    </row>
    <row r="421" spans="1:8" s="80" customFormat="1" ht="30" customHeight="1" hidden="1">
      <c r="A421" s="32"/>
      <c r="B421" s="304" t="s">
        <v>58</v>
      </c>
      <c r="C421" s="30" t="s">
        <v>473</v>
      </c>
      <c r="D421" s="30" t="s">
        <v>77</v>
      </c>
      <c r="E421" s="30"/>
      <c r="F421" s="98">
        <f t="shared" si="76"/>
        <v>0</v>
      </c>
      <c r="G421" s="98">
        <f t="shared" si="76"/>
        <v>0</v>
      </c>
      <c r="H421" s="98">
        <f t="shared" si="76"/>
        <v>0</v>
      </c>
    </row>
    <row r="422" spans="1:8" s="80" customFormat="1" ht="30" customHeight="1" hidden="1">
      <c r="A422" s="32"/>
      <c r="B422" s="297" t="s">
        <v>59</v>
      </c>
      <c r="C422" s="30" t="s">
        <v>473</v>
      </c>
      <c r="D422" s="30" t="s">
        <v>60</v>
      </c>
      <c r="E422" s="30"/>
      <c r="F422" s="98">
        <f t="shared" si="76"/>
        <v>0</v>
      </c>
      <c r="G422" s="98">
        <f t="shared" si="76"/>
        <v>0</v>
      </c>
      <c r="H422" s="98">
        <f t="shared" si="76"/>
        <v>0</v>
      </c>
    </row>
    <row r="423" spans="1:8" s="80" customFormat="1" ht="15" customHeight="1" hidden="1">
      <c r="A423" s="32"/>
      <c r="B423" s="297" t="s">
        <v>176</v>
      </c>
      <c r="C423" s="30" t="s">
        <v>473</v>
      </c>
      <c r="D423" s="30" t="s">
        <v>60</v>
      </c>
      <c r="E423" s="30" t="s">
        <v>177</v>
      </c>
      <c r="F423" s="98">
        <v>0</v>
      </c>
      <c r="G423" s="98">
        <v>0</v>
      </c>
      <c r="H423" s="98">
        <v>0</v>
      </c>
    </row>
    <row r="424" spans="1:8" s="80" customFormat="1" ht="45" customHeight="1">
      <c r="A424" s="93"/>
      <c r="B424" s="306" t="s">
        <v>280</v>
      </c>
      <c r="C424" s="104" t="s">
        <v>279</v>
      </c>
      <c r="D424" s="94"/>
      <c r="E424" s="94"/>
      <c r="F424" s="108">
        <f>F425+F428</f>
        <v>1110</v>
      </c>
      <c r="G424" s="108">
        <f>G425+G428</f>
        <v>1020</v>
      </c>
      <c r="H424" s="108">
        <f>H425+H428</f>
        <v>1020</v>
      </c>
    </row>
    <row r="425" spans="1:8" s="80" customFormat="1" ht="30" customHeight="1">
      <c r="A425" s="125"/>
      <c r="B425" s="297" t="s">
        <v>58</v>
      </c>
      <c r="C425" s="31" t="s">
        <v>279</v>
      </c>
      <c r="D425" s="30" t="s">
        <v>77</v>
      </c>
      <c r="E425" s="30"/>
      <c r="F425" s="98">
        <f aca="true" t="shared" si="77" ref="F425:H426">F426</f>
        <v>1110</v>
      </c>
      <c r="G425" s="98">
        <f t="shared" si="77"/>
        <v>1020</v>
      </c>
      <c r="H425" s="98">
        <f t="shared" si="77"/>
        <v>1020</v>
      </c>
    </row>
    <row r="426" spans="1:8" s="80" customFormat="1" ht="30" customHeight="1">
      <c r="A426" s="125"/>
      <c r="B426" s="297" t="s">
        <v>59</v>
      </c>
      <c r="C426" s="31" t="s">
        <v>279</v>
      </c>
      <c r="D426" s="30" t="s">
        <v>60</v>
      </c>
      <c r="E426" s="30"/>
      <c r="F426" s="98">
        <f t="shared" si="77"/>
        <v>1110</v>
      </c>
      <c r="G426" s="98">
        <f t="shared" si="77"/>
        <v>1020</v>
      </c>
      <c r="H426" s="98">
        <f t="shared" si="77"/>
        <v>1020</v>
      </c>
    </row>
    <row r="427" spans="1:8" s="80" customFormat="1" ht="15" customHeight="1">
      <c r="A427" s="125"/>
      <c r="B427" s="299" t="s">
        <v>151</v>
      </c>
      <c r="C427" s="31" t="s">
        <v>279</v>
      </c>
      <c r="D427" s="30" t="s">
        <v>60</v>
      </c>
      <c r="E427" s="30" t="s">
        <v>152</v>
      </c>
      <c r="F427" s="98">
        <f>450+570+90</f>
        <v>1110</v>
      </c>
      <c r="G427" s="98">
        <f>450+570</f>
        <v>1020</v>
      </c>
      <c r="H427" s="98">
        <f>450+570</f>
        <v>1020</v>
      </c>
    </row>
    <row r="428" spans="1:8" s="80" customFormat="1" ht="15" customHeight="1" hidden="1">
      <c r="A428" s="125"/>
      <c r="B428" s="297" t="s">
        <v>98</v>
      </c>
      <c r="C428" s="31" t="s">
        <v>279</v>
      </c>
      <c r="D428" s="30" t="s">
        <v>99</v>
      </c>
      <c r="E428" s="30"/>
      <c r="F428" s="98">
        <f aca="true" t="shared" si="78" ref="F428:H429">F429</f>
        <v>0</v>
      </c>
      <c r="G428" s="98">
        <f t="shared" si="78"/>
        <v>0</v>
      </c>
      <c r="H428" s="98">
        <f t="shared" si="78"/>
        <v>0</v>
      </c>
    </row>
    <row r="429" spans="1:8" s="80" customFormat="1" ht="15" customHeight="1" hidden="1">
      <c r="A429" s="125"/>
      <c r="B429" s="299" t="s">
        <v>252</v>
      </c>
      <c r="C429" s="31" t="s">
        <v>279</v>
      </c>
      <c r="D429" s="30" t="s">
        <v>253</v>
      </c>
      <c r="E429" s="30"/>
      <c r="F429" s="98">
        <f t="shared" si="78"/>
        <v>0</v>
      </c>
      <c r="G429" s="98">
        <f t="shared" si="78"/>
        <v>0</v>
      </c>
      <c r="H429" s="98">
        <f t="shared" si="78"/>
        <v>0</v>
      </c>
    </row>
    <row r="430" spans="1:8" s="80" customFormat="1" ht="15" customHeight="1" hidden="1">
      <c r="A430" s="125"/>
      <c r="B430" s="299" t="s">
        <v>151</v>
      </c>
      <c r="C430" s="31" t="s">
        <v>279</v>
      </c>
      <c r="D430" s="30" t="s">
        <v>253</v>
      </c>
      <c r="E430" s="30" t="s">
        <v>152</v>
      </c>
      <c r="F430" s="98">
        <v>0</v>
      </c>
      <c r="G430" s="98">
        <v>0</v>
      </c>
      <c r="H430" s="98">
        <v>0</v>
      </c>
    </row>
    <row r="431" spans="1:8" s="80" customFormat="1" ht="30" customHeight="1" hidden="1">
      <c r="A431" s="287"/>
      <c r="B431" s="312" t="s">
        <v>469</v>
      </c>
      <c r="C431" s="151" t="s">
        <v>471</v>
      </c>
      <c r="D431" s="141"/>
      <c r="E431" s="141"/>
      <c r="F431" s="142">
        <f>F432</f>
        <v>0</v>
      </c>
      <c r="G431" s="142">
        <f aca="true" t="shared" si="79" ref="G431:H433">G432</f>
        <v>0</v>
      </c>
      <c r="H431" s="142">
        <f t="shared" si="79"/>
        <v>0</v>
      </c>
    </row>
    <row r="432" spans="1:8" s="80" customFormat="1" ht="15" customHeight="1" hidden="1">
      <c r="A432" s="125"/>
      <c r="B432" s="297" t="s">
        <v>98</v>
      </c>
      <c r="C432" s="31" t="s">
        <v>471</v>
      </c>
      <c r="D432" s="30" t="s">
        <v>99</v>
      </c>
      <c r="E432" s="30"/>
      <c r="F432" s="98">
        <f>F433</f>
        <v>0</v>
      </c>
      <c r="G432" s="98">
        <f t="shared" si="79"/>
        <v>0</v>
      </c>
      <c r="H432" s="98">
        <f t="shared" si="79"/>
        <v>0</v>
      </c>
    </row>
    <row r="433" spans="1:8" s="80" customFormat="1" ht="15" customHeight="1" hidden="1">
      <c r="A433" s="125"/>
      <c r="B433" s="297" t="s">
        <v>512</v>
      </c>
      <c r="C433" s="31" t="s">
        <v>471</v>
      </c>
      <c r="D433" s="30" t="s">
        <v>511</v>
      </c>
      <c r="E433" s="30"/>
      <c r="F433" s="98">
        <f>F434</f>
        <v>0</v>
      </c>
      <c r="G433" s="98">
        <f t="shared" si="79"/>
        <v>0</v>
      </c>
      <c r="H433" s="98">
        <f t="shared" si="79"/>
        <v>0</v>
      </c>
    </row>
    <row r="434" spans="1:8" s="80" customFormat="1" ht="15" customHeight="1" hidden="1">
      <c r="A434" s="125"/>
      <c r="B434" s="299" t="s">
        <v>470</v>
      </c>
      <c r="C434" s="31" t="s">
        <v>471</v>
      </c>
      <c r="D434" s="30" t="s">
        <v>511</v>
      </c>
      <c r="E434" s="30" t="s">
        <v>472</v>
      </c>
      <c r="F434" s="98">
        <v>0</v>
      </c>
      <c r="G434" s="98">
        <v>0</v>
      </c>
      <c r="H434" s="98">
        <v>0</v>
      </c>
    </row>
    <row r="435" spans="1:8" s="80" customFormat="1" ht="15" customHeight="1" hidden="1">
      <c r="A435" s="93"/>
      <c r="B435" s="306" t="s">
        <v>281</v>
      </c>
      <c r="C435" s="94" t="s">
        <v>298</v>
      </c>
      <c r="D435" s="94"/>
      <c r="E435" s="94"/>
      <c r="F435" s="108">
        <f>F436+F439</f>
        <v>0</v>
      </c>
      <c r="G435" s="108">
        <f>G436+G439</f>
        <v>0</v>
      </c>
      <c r="H435" s="108">
        <f>H436+H439</f>
        <v>0</v>
      </c>
    </row>
    <row r="436" spans="1:8" s="80" customFormat="1" ht="30" customHeight="1" hidden="1">
      <c r="A436" s="125"/>
      <c r="B436" s="297" t="s">
        <v>58</v>
      </c>
      <c r="C436" s="30" t="s">
        <v>298</v>
      </c>
      <c r="D436" s="30" t="s">
        <v>77</v>
      </c>
      <c r="E436" s="30"/>
      <c r="F436" s="98">
        <f aca="true" t="shared" si="80" ref="F436:H437">F437</f>
        <v>0</v>
      </c>
      <c r="G436" s="98">
        <f t="shared" si="80"/>
        <v>0</v>
      </c>
      <c r="H436" s="98">
        <f t="shared" si="80"/>
        <v>0</v>
      </c>
    </row>
    <row r="437" spans="1:8" s="80" customFormat="1" ht="30" customHeight="1" hidden="1">
      <c r="A437" s="125"/>
      <c r="B437" s="297" t="s">
        <v>59</v>
      </c>
      <c r="C437" s="30" t="s">
        <v>298</v>
      </c>
      <c r="D437" s="30" t="s">
        <v>60</v>
      </c>
      <c r="E437" s="30"/>
      <c r="F437" s="98">
        <f t="shared" si="80"/>
        <v>0</v>
      </c>
      <c r="G437" s="98">
        <f t="shared" si="80"/>
        <v>0</v>
      </c>
      <c r="H437" s="98">
        <f t="shared" si="80"/>
        <v>0</v>
      </c>
    </row>
    <row r="438" spans="1:8" s="80" customFormat="1" ht="15" customHeight="1" hidden="1">
      <c r="A438" s="125"/>
      <c r="B438" s="299" t="s">
        <v>126</v>
      </c>
      <c r="C438" s="30" t="s">
        <v>298</v>
      </c>
      <c r="D438" s="30" t="s">
        <v>60</v>
      </c>
      <c r="E438" s="30" t="s">
        <v>282</v>
      </c>
      <c r="F438" s="98">
        <v>0</v>
      </c>
      <c r="G438" s="98">
        <v>0</v>
      </c>
      <c r="H438" s="98">
        <v>0</v>
      </c>
    </row>
    <row r="439" spans="1:8" s="80" customFormat="1" ht="15" customHeight="1" hidden="1">
      <c r="A439" s="125"/>
      <c r="B439" s="299" t="s">
        <v>267</v>
      </c>
      <c r="C439" s="30" t="s">
        <v>298</v>
      </c>
      <c r="D439" s="30" t="s">
        <v>283</v>
      </c>
      <c r="E439" s="30"/>
      <c r="F439" s="98">
        <f aca="true" t="shared" si="81" ref="F439:H440">F440</f>
        <v>0</v>
      </c>
      <c r="G439" s="98">
        <f t="shared" si="81"/>
        <v>0</v>
      </c>
      <c r="H439" s="98">
        <f t="shared" si="81"/>
        <v>0</v>
      </c>
    </row>
    <row r="440" spans="1:8" s="80" customFormat="1" ht="15" customHeight="1" hidden="1">
      <c r="A440" s="125"/>
      <c r="B440" s="297" t="s">
        <v>284</v>
      </c>
      <c r="C440" s="30" t="s">
        <v>298</v>
      </c>
      <c r="D440" s="30" t="s">
        <v>285</v>
      </c>
      <c r="E440" s="30"/>
      <c r="F440" s="98">
        <f t="shared" si="81"/>
        <v>0</v>
      </c>
      <c r="G440" s="98">
        <f t="shared" si="81"/>
        <v>0</v>
      </c>
      <c r="H440" s="98">
        <f t="shared" si="81"/>
        <v>0</v>
      </c>
    </row>
    <row r="441" spans="1:8" s="80" customFormat="1" ht="15" customHeight="1" hidden="1">
      <c r="A441" s="125"/>
      <c r="B441" s="299" t="s">
        <v>126</v>
      </c>
      <c r="C441" s="30" t="s">
        <v>298</v>
      </c>
      <c r="D441" s="30" t="s">
        <v>285</v>
      </c>
      <c r="E441" s="30" t="s">
        <v>282</v>
      </c>
      <c r="F441" s="98">
        <v>0</v>
      </c>
      <c r="G441" s="98">
        <v>0</v>
      </c>
      <c r="H441" s="98">
        <v>0</v>
      </c>
    </row>
    <row r="442" spans="1:8" s="80" customFormat="1" ht="30" customHeight="1" hidden="1">
      <c r="A442" s="93"/>
      <c r="B442" s="298" t="s">
        <v>168</v>
      </c>
      <c r="C442" s="120" t="s">
        <v>286</v>
      </c>
      <c r="D442" s="104"/>
      <c r="E442" s="94"/>
      <c r="F442" s="108">
        <f>F443+F447</f>
        <v>0</v>
      </c>
      <c r="G442" s="108">
        <f>G443+G447</f>
        <v>0</v>
      </c>
      <c r="H442" s="108">
        <f>H443+H447</f>
        <v>0</v>
      </c>
    </row>
    <row r="443" spans="1:8" s="80" customFormat="1" ht="30" customHeight="1" hidden="1">
      <c r="A443" s="125"/>
      <c r="B443" s="302" t="s">
        <v>58</v>
      </c>
      <c r="C443" s="34" t="s">
        <v>286</v>
      </c>
      <c r="D443" s="31">
        <v>200</v>
      </c>
      <c r="E443" s="30"/>
      <c r="F443" s="98">
        <f aca="true" t="shared" si="82" ref="F443:H444">F444</f>
        <v>0</v>
      </c>
      <c r="G443" s="98">
        <f t="shared" si="82"/>
        <v>0</v>
      </c>
      <c r="H443" s="98">
        <f t="shared" si="82"/>
        <v>0</v>
      </c>
    </row>
    <row r="444" spans="1:8" s="80" customFormat="1" ht="30" customHeight="1" hidden="1">
      <c r="A444" s="125"/>
      <c r="B444" s="297" t="s">
        <v>59</v>
      </c>
      <c r="C444" s="34" t="s">
        <v>286</v>
      </c>
      <c r="D444" s="31">
        <v>240</v>
      </c>
      <c r="E444" s="30"/>
      <c r="F444" s="98">
        <f t="shared" si="82"/>
        <v>0</v>
      </c>
      <c r="G444" s="98">
        <f t="shared" si="82"/>
        <v>0</v>
      </c>
      <c r="H444" s="98">
        <f t="shared" si="82"/>
        <v>0</v>
      </c>
    </row>
    <row r="445" spans="1:8" s="80" customFormat="1" ht="15" customHeight="1" hidden="1">
      <c r="A445" s="125"/>
      <c r="B445" s="297" t="s">
        <v>142</v>
      </c>
      <c r="C445" s="34" t="s">
        <v>286</v>
      </c>
      <c r="D445" s="30" t="s">
        <v>60</v>
      </c>
      <c r="E445" s="30" t="s">
        <v>143</v>
      </c>
      <c r="F445" s="98">
        <v>0</v>
      </c>
      <c r="G445" s="98">
        <v>0</v>
      </c>
      <c r="H445" s="98">
        <v>0</v>
      </c>
    </row>
    <row r="446" spans="1:8" s="80" customFormat="1" ht="15" customHeight="1" hidden="1">
      <c r="A446" s="125"/>
      <c r="B446" s="297" t="s">
        <v>98</v>
      </c>
      <c r="C446" s="34" t="s">
        <v>286</v>
      </c>
      <c r="D446" s="30" t="s">
        <v>99</v>
      </c>
      <c r="E446" s="30"/>
      <c r="F446" s="98">
        <f aca="true" t="shared" si="83" ref="F446:H447">F447</f>
        <v>0</v>
      </c>
      <c r="G446" s="98">
        <f t="shared" si="83"/>
        <v>0</v>
      </c>
      <c r="H446" s="98">
        <f t="shared" si="83"/>
        <v>0</v>
      </c>
    </row>
    <row r="447" spans="1:8" s="80" customFormat="1" ht="15" customHeight="1" hidden="1">
      <c r="A447" s="125"/>
      <c r="B447" s="297" t="s">
        <v>252</v>
      </c>
      <c r="C447" s="34" t="s">
        <v>286</v>
      </c>
      <c r="D447" s="30" t="s">
        <v>253</v>
      </c>
      <c r="E447" s="30"/>
      <c r="F447" s="98">
        <f t="shared" si="83"/>
        <v>0</v>
      </c>
      <c r="G447" s="98">
        <f t="shared" si="83"/>
        <v>0</v>
      </c>
      <c r="H447" s="98">
        <f t="shared" si="83"/>
        <v>0</v>
      </c>
    </row>
    <row r="448" spans="1:8" s="80" customFormat="1" ht="15" customHeight="1" hidden="1">
      <c r="A448" s="125"/>
      <c r="B448" s="297" t="s">
        <v>142</v>
      </c>
      <c r="C448" s="34" t="s">
        <v>286</v>
      </c>
      <c r="D448" s="30" t="s">
        <v>253</v>
      </c>
      <c r="E448" s="30" t="s">
        <v>143</v>
      </c>
      <c r="F448" s="98">
        <v>0</v>
      </c>
      <c r="G448" s="98">
        <v>0</v>
      </c>
      <c r="H448" s="98">
        <v>0</v>
      </c>
    </row>
    <row r="449" spans="1:8" s="80" customFormat="1" ht="15" customHeight="1">
      <c r="A449" s="123"/>
      <c r="B449" s="306" t="s">
        <v>287</v>
      </c>
      <c r="C449" s="120" t="s">
        <v>288</v>
      </c>
      <c r="D449" s="94"/>
      <c r="E449" s="94"/>
      <c r="F449" s="108">
        <f>F450+F453</f>
        <v>782</v>
      </c>
      <c r="G449" s="108">
        <f>G450+G453</f>
        <v>230</v>
      </c>
      <c r="H449" s="108">
        <f>H450+H453</f>
        <v>230</v>
      </c>
    </row>
    <row r="450" spans="1:8" s="80" customFormat="1" ht="30" customHeight="1">
      <c r="A450" s="122"/>
      <c r="B450" s="297" t="s">
        <v>58</v>
      </c>
      <c r="C450" s="34" t="s">
        <v>288</v>
      </c>
      <c r="D450" s="30" t="s">
        <v>77</v>
      </c>
      <c r="E450" s="30"/>
      <c r="F450" s="98">
        <f aca="true" t="shared" si="84" ref="F450:H451">F451</f>
        <v>782</v>
      </c>
      <c r="G450" s="98">
        <f t="shared" si="84"/>
        <v>230</v>
      </c>
      <c r="H450" s="98">
        <f t="shared" si="84"/>
        <v>230</v>
      </c>
    </row>
    <row r="451" spans="1:8" s="80" customFormat="1" ht="30" customHeight="1">
      <c r="A451" s="122"/>
      <c r="B451" s="297" t="s">
        <v>59</v>
      </c>
      <c r="C451" s="34" t="s">
        <v>288</v>
      </c>
      <c r="D451" s="30" t="s">
        <v>60</v>
      </c>
      <c r="E451" s="30"/>
      <c r="F451" s="98">
        <f t="shared" si="84"/>
        <v>782</v>
      </c>
      <c r="G451" s="98">
        <f t="shared" si="84"/>
        <v>230</v>
      </c>
      <c r="H451" s="98">
        <f t="shared" si="84"/>
        <v>230</v>
      </c>
    </row>
    <row r="452" spans="1:8" s="80" customFormat="1" ht="15" customHeight="1">
      <c r="A452" s="122"/>
      <c r="B452" s="297" t="s">
        <v>142</v>
      </c>
      <c r="C452" s="34" t="s">
        <v>288</v>
      </c>
      <c r="D452" s="30" t="s">
        <v>60</v>
      </c>
      <c r="E452" s="30" t="s">
        <v>143</v>
      </c>
      <c r="F452" s="98">
        <f>200+30+290+20+500-258</f>
        <v>782</v>
      </c>
      <c r="G452" s="98">
        <f>200+30</f>
        <v>230</v>
      </c>
      <c r="H452" s="98">
        <f>200+30</f>
        <v>230</v>
      </c>
    </row>
    <row r="453" spans="1:8" s="80" customFormat="1" ht="15" customHeight="1" hidden="1">
      <c r="A453" s="122"/>
      <c r="B453" s="297" t="s">
        <v>252</v>
      </c>
      <c r="C453" s="34" t="s">
        <v>288</v>
      </c>
      <c r="D453" s="30" t="s">
        <v>253</v>
      </c>
      <c r="E453" s="30"/>
      <c r="F453" s="98">
        <f>F454</f>
        <v>0</v>
      </c>
      <c r="G453" s="98">
        <f>G454</f>
        <v>0</v>
      </c>
      <c r="H453" s="98">
        <f>H454</f>
        <v>0</v>
      </c>
    </row>
    <row r="454" spans="1:8" s="80" customFormat="1" ht="15" customHeight="1" hidden="1">
      <c r="A454" s="122"/>
      <c r="B454" s="297" t="s">
        <v>142</v>
      </c>
      <c r="C454" s="34" t="s">
        <v>288</v>
      </c>
      <c r="D454" s="30" t="s">
        <v>253</v>
      </c>
      <c r="E454" s="30" t="s">
        <v>143</v>
      </c>
      <c r="F454" s="98">
        <v>0</v>
      </c>
      <c r="G454" s="98">
        <v>0</v>
      </c>
      <c r="H454" s="98">
        <v>0</v>
      </c>
    </row>
    <row r="455" spans="1:8" s="80" customFormat="1" ht="45" customHeight="1" hidden="1">
      <c r="A455" s="123"/>
      <c r="B455" s="306" t="s">
        <v>289</v>
      </c>
      <c r="C455" s="120" t="s">
        <v>290</v>
      </c>
      <c r="D455" s="94"/>
      <c r="E455" s="94"/>
      <c r="F455" s="108">
        <f aca="true" t="shared" si="85" ref="F455:H457">F456</f>
        <v>0</v>
      </c>
      <c r="G455" s="108">
        <f t="shared" si="85"/>
        <v>0</v>
      </c>
      <c r="H455" s="108">
        <f t="shared" si="85"/>
        <v>0</v>
      </c>
    </row>
    <row r="456" spans="1:8" s="80" customFormat="1" ht="30" customHeight="1" hidden="1">
      <c r="A456" s="122"/>
      <c r="B456" s="297" t="s">
        <v>58</v>
      </c>
      <c r="C456" s="34" t="s">
        <v>290</v>
      </c>
      <c r="D456" s="30" t="s">
        <v>77</v>
      </c>
      <c r="E456" s="30"/>
      <c r="F456" s="98">
        <f t="shared" si="85"/>
        <v>0</v>
      </c>
      <c r="G456" s="98">
        <f t="shared" si="85"/>
        <v>0</v>
      </c>
      <c r="H456" s="98">
        <f t="shared" si="85"/>
        <v>0</v>
      </c>
    </row>
    <row r="457" spans="1:8" s="80" customFormat="1" ht="30" customHeight="1" hidden="1">
      <c r="A457" s="122"/>
      <c r="B457" s="297" t="s">
        <v>59</v>
      </c>
      <c r="C457" s="34" t="s">
        <v>290</v>
      </c>
      <c r="D457" s="30" t="s">
        <v>60</v>
      </c>
      <c r="E457" s="30"/>
      <c r="F457" s="98">
        <f t="shared" si="85"/>
        <v>0</v>
      </c>
      <c r="G457" s="98">
        <f t="shared" si="85"/>
        <v>0</v>
      </c>
      <c r="H457" s="98">
        <f t="shared" si="85"/>
        <v>0</v>
      </c>
    </row>
    <row r="458" spans="1:8" s="80" customFormat="1" ht="15" customHeight="1" hidden="1">
      <c r="A458" s="122"/>
      <c r="B458" s="297" t="s">
        <v>291</v>
      </c>
      <c r="C458" s="34" t="s">
        <v>290</v>
      </c>
      <c r="D458" s="30" t="s">
        <v>60</v>
      </c>
      <c r="E458" s="30" t="s">
        <v>292</v>
      </c>
      <c r="F458" s="98">
        <v>0</v>
      </c>
      <c r="G458" s="98">
        <v>0</v>
      </c>
      <c r="H458" s="98">
        <v>0</v>
      </c>
    </row>
    <row r="459" spans="1:8" s="80" customFormat="1" ht="30" customHeight="1">
      <c r="A459" s="123"/>
      <c r="B459" s="306" t="s">
        <v>293</v>
      </c>
      <c r="C459" s="94" t="s">
        <v>294</v>
      </c>
      <c r="D459" s="104"/>
      <c r="E459" s="104"/>
      <c r="F459" s="108">
        <f>F460+F463</f>
        <v>534.3</v>
      </c>
      <c r="G459" s="108">
        <f>G460+G463</f>
        <v>543.1999999999999</v>
      </c>
      <c r="H459" s="108">
        <f>H460+H463</f>
        <v>571.5</v>
      </c>
    </row>
    <row r="460" spans="1:8" s="80" customFormat="1" ht="60" customHeight="1">
      <c r="A460" s="122"/>
      <c r="B460" s="297" t="s">
        <v>93</v>
      </c>
      <c r="C460" s="30" t="s">
        <v>294</v>
      </c>
      <c r="D460" s="31">
        <v>100</v>
      </c>
      <c r="E460" s="31"/>
      <c r="F460" s="98">
        <f aca="true" t="shared" si="86" ref="F460:H461">F461</f>
        <v>521.649</v>
      </c>
      <c r="G460" s="98">
        <f t="shared" si="86"/>
        <v>543.1999999999999</v>
      </c>
      <c r="H460" s="98">
        <f t="shared" si="86"/>
        <v>564.644</v>
      </c>
    </row>
    <row r="461" spans="1:8" s="80" customFormat="1" ht="30" customHeight="1">
      <c r="A461" s="122"/>
      <c r="B461" s="297" t="s">
        <v>216</v>
      </c>
      <c r="C461" s="30" t="s">
        <v>294</v>
      </c>
      <c r="D461" s="30" t="s">
        <v>217</v>
      </c>
      <c r="E461" s="31"/>
      <c r="F461" s="98">
        <f t="shared" si="86"/>
        <v>521.649</v>
      </c>
      <c r="G461" s="98">
        <f t="shared" si="86"/>
        <v>543.1999999999999</v>
      </c>
      <c r="H461" s="98">
        <f t="shared" si="86"/>
        <v>564.644</v>
      </c>
    </row>
    <row r="462" spans="1:8" s="80" customFormat="1" ht="15" customHeight="1">
      <c r="A462" s="122"/>
      <c r="B462" s="297" t="s">
        <v>295</v>
      </c>
      <c r="C462" s="30" t="s">
        <v>294</v>
      </c>
      <c r="D462" s="30" t="s">
        <v>217</v>
      </c>
      <c r="E462" s="30" t="s">
        <v>296</v>
      </c>
      <c r="F462" s="98">
        <f>(418.527+126.395+7)-23.251-7.022</f>
        <v>521.649</v>
      </c>
      <c r="G462" s="98">
        <f>(435.268+131.451+8)-24.181-7.303-0.035</f>
        <v>543.1999999999999</v>
      </c>
      <c r="H462" s="98">
        <f>427.53+129.114+8</f>
        <v>564.644</v>
      </c>
    </row>
    <row r="463" spans="1:8" s="80" customFormat="1" ht="30" customHeight="1">
      <c r="A463" s="122"/>
      <c r="B463" s="297" t="s">
        <v>58</v>
      </c>
      <c r="C463" s="30" t="s">
        <v>294</v>
      </c>
      <c r="D463" s="30" t="s">
        <v>77</v>
      </c>
      <c r="E463" s="30"/>
      <c r="F463" s="98">
        <f aca="true" t="shared" si="87" ref="F463:H464">F464</f>
        <v>12.651</v>
      </c>
      <c r="G463" s="98">
        <f t="shared" si="87"/>
        <v>0</v>
      </c>
      <c r="H463" s="98">
        <f t="shared" si="87"/>
        <v>6.856</v>
      </c>
    </row>
    <row r="464" spans="1:8" s="80" customFormat="1" ht="30" customHeight="1">
      <c r="A464" s="122"/>
      <c r="B464" s="297" t="s">
        <v>59</v>
      </c>
      <c r="C464" s="30" t="s">
        <v>294</v>
      </c>
      <c r="D464" s="30" t="s">
        <v>60</v>
      </c>
      <c r="E464" s="31"/>
      <c r="F464" s="98">
        <f t="shared" si="87"/>
        <v>12.651</v>
      </c>
      <c r="G464" s="98">
        <f t="shared" si="87"/>
        <v>0</v>
      </c>
      <c r="H464" s="98">
        <f t="shared" si="87"/>
        <v>6.856</v>
      </c>
    </row>
    <row r="465" spans="1:8" s="80" customFormat="1" ht="15" customHeight="1">
      <c r="A465" s="122"/>
      <c r="B465" s="297" t="s">
        <v>295</v>
      </c>
      <c r="C465" s="30" t="s">
        <v>294</v>
      </c>
      <c r="D465" s="30" t="s">
        <v>60</v>
      </c>
      <c r="E465" s="30" t="s">
        <v>296</v>
      </c>
      <c r="F465" s="98">
        <f>10.878+1.773</f>
        <v>12.651</v>
      </c>
      <c r="G465" s="98">
        <f>8.181-8.181</f>
        <v>0</v>
      </c>
      <c r="H465" s="98">
        <v>6.856</v>
      </c>
    </row>
    <row r="466" spans="1:8" s="80" customFormat="1" ht="30" customHeight="1" hidden="1">
      <c r="A466" s="140"/>
      <c r="B466" s="315" t="s">
        <v>365</v>
      </c>
      <c r="C466" s="141" t="s">
        <v>547</v>
      </c>
      <c r="D466" s="141"/>
      <c r="E466" s="141"/>
      <c r="F466" s="142">
        <f aca="true" t="shared" si="88" ref="F466:H467">F467</f>
        <v>0</v>
      </c>
      <c r="G466" s="142">
        <f t="shared" si="88"/>
        <v>0</v>
      </c>
      <c r="H466" s="142">
        <f t="shared" si="88"/>
        <v>0</v>
      </c>
    </row>
    <row r="467" spans="1:8" s="80" customFormat="1" ht="30" customHeight="1" hidden="1">
      <c r="A467" s="122"/>
      <c r="B467" s="297" t="s">
        <v>58</v>
      </c>
      <c r="C467" s="34" t="s">
        <v>547</v>
      </c>
      <c r="D467" s="31">
        <v>200</v>
      </c>
      <c r="E467" s="30"/>
      <c r="F467" s="97">
        <f t="shared" si="88"/>
        <v>0</v>
      </c>
      <c r="G467" s="97">
        <f t="shared" si="88"/>
        <v>0</v>
      </c>
      <c r="H467" s="97">
        <f t="shared" si="88"/>
        <v>0</v>
      </c>
    </row>
    <row r="468" spans="1:8" s="80" customFormat="1" ht="30" customHeight="1" hidden="1">
      <c r="A468" s="122"/>
      <c r="B468" s="297" t="s">
        <v>59</v>
      </c>
      <c r="C468" s="34" t="s">
        <v>547</v>
      </c>
      <c r="D468" s="31">
        <v>240</v>
      </c>
      <c r="E468" s="30"/>
      <c r="F468" s="97">
        <f>F469+F470</f>
        <v>0</v>
      </c>
      <c r="G468" s="97">
        <f>G469+G470</f>
        <v>0</v>
      </c>
      <c r="H468" s="97">
        <f>H469+H470</f>
        <v>0</v>
      </c>
    </row>
    <row r="469" spans="1:8" s="80" customFormat="1" ht="15" customHeight="1" hidden="1">
      <c r="A469" s="122"/>
      <c r="B469" s="297" t="s">
        <v>142</v>
      </c>
      <c r="C469" s="34" t="s">
        <v>547</v>
      </c>
      <c r="D469" s="31">
        <v>240</v>
      </c>
      <c r="E469" s="30" t="s">
        <v>143</v>
      </c>
      <c r="F469" s="97">
        <f>20+350-20-350</f>
        <v>0</v>
      </c>
      <c r="G469" s="97">
        <v>0</v>
      </c>
      <c r="H469" s="97">
        <v>0</v>
      </c>
    </row>
    <row r="470" spans="1:8" s="80" customFormat="1" ht="15" customHeight="1" hidden="1">
      <c r="A470" s="122"/>
      <c r="B470" s="297" t="s">
        <v>96</v>
      </c>
      <c r="C470" s="370" t="s">
        <v>264</v>
      </c>
      <c r="D470" s="31">
        <v>240</v>
      </c>
      <c r="E470" s="30" t="s">
        <v>97</v>
      </c>
      <c r="F470" s="97">
        <v>0</v>
      </c>
      <c r="G470" s="97">
        <v>0</v>
      </c>
      <c r="H470" s="97">
        <v>0</v>
      </c>
    </row>
    <row r="471" spans="1:8" s="80" customFormat="1" ht="60" customHeight="1" hidden="1">
      <c r="A471" s="140"/>
      <c r="B471" s="315" t="s">
        <v>537</v>
      </c>
      <c r="C471" s="141" t="s">
        <v>536</v>
      </c>
      <c r="D471" s="141"/>
      <c r="E471" s="141"/>
      <c r="F471" s="142">
        <f aca="true" t="shared" si="89" ref="F471:H473">F472</f>
        <v>0</v>
      </c>
      <c r="G471" s="142">
        <f t="shared" si="89"/>
        <v>0</v>
      </c>
      <c r="H471" s="142">
        <f t="shared" si="89"/>
        <v>0</v>
      </c>
    </row>
    <row r="472" spans="1:8" s="80" customFormat="1" ht="60" customHeight="1" hidden="1">
      <c r="A472" s="122"/>
      <c r="B472" s="297" t="s">
        <v>93</v>
      </c>
      <c r="C472" s="34" t="s">
        <v>536</v>
      </c>
      <c r="D472" s="31">
        <v>100</v>
      </c>
      <c r="E472" s="30"/>
      <c r="F472" s="97">
        <f t="shared" si="89"/>
        <v>0</v>
      </c>
      <c r="G472" s="97">
        <f t="shared" si="89"/>
        <v>0</v>
      </c>
      <c r="H472" s="97">
        <f t="shared" si="89"/>
        <v>0</v>
      </c>
    </row>
    <row r="473" spans="1:8" s="80" customFormat="1" ht="30" customHeight="1" hidden="1">
      <c r="A473" s="122"/>
      <c r="B473" s="297" t="s">
        <v>216</v>
      </c>
      <c r="C473" s="34" t="s">
        <v>536</v>
      </c>
      <c r="D473" s="31">
        <v>120</v>
      </c>
      <c r="E473" s="30"/>
      <c r="F473" s="97">
        <f t="shared" si="89"/>
        <v>0</v>
      </c>
      <c r="G473" s="97">
        <f t="shared" si="89"/>
        <v>0</v>
      </c>
      <c r="H473" s="97">
        <f t="shared" si="89"/>
        <v>0</v>
      </c>
    </row>
    <row r="474" spans="1:8" s="80" customFormat="1" ht="15" customHeight="1" hidden="1">
      <c r="A474" s="122"/>
      <c r="B474" s="297" t="s">
        <v>187</v>
      </c>
      <c r="C474" s="34" t="s">
        <v>536</v>
      </c>
      <c r="D474" s="31">
        <v>120</v>
      </c>
      <c r="E474" s="30" t="s">
        <v>188</v>
      </c>
      <c r="F474" s="97">
        <v>0</v>
      </c>
      <c r="G474" s="97">
        <v>0</v>
      </c>
      <c r="H474" s="97">
        <v>0</v>
      </c>
    </row>
    <row r="475" spans="1:8" s="80" customFormat="1" ht="30" customHeight="1">
      <c r="A475" s="150"/>
      <c r="B475" s="372" t="s">
        <v>76</v>
      </c>
      <c r="C475" s="141" t="s">
        <v>548</v>
      </c>
      <c r="D475" s="141"/>
      <c r="E475" s="141"/>
      <c r="F475" s="356">
        <f>F476+F479</f>
        <v>1509.8317399999999</v>
      </c>
      <c r="G475" s="356">
        <f>G476+G479</f>
        <v>0</v>
      </c>
      <c r="H475" s="356">
        <f>H476+H479</f>
        <v>0</v>
      </c>
    </row>
    <row r="476" spans="1:8" s="80" customFormat="1" ht="30" customHeight="1">
      <c r="A476" s="32"/>
      <c r="B476" s="303" t="s">
        <v>78</v>
      </c>
      <c r="C476" s="30" t="s">
        <v>548</v>
      </c>
      <c r="D476" s="30" t="s">
        <v>79</v>
      </c>
      <c r="E476" s="30"/>
      <c r="F476" s="97">
        <f>F477</f>
        <v>1482.01174</v>
      </c>
      <c r="G476" s="97">
        <f aca="true" t="shared" si="90" ref="G476:H480">G477</f>
        <v>0</v>
      </c>
      <c r="H476" s="97">
        <f t="shared" si="90"/>
        <v>0</v>
      </c>
    </row>
    <row r="477" spans="1:8" s="80" customFormat="1" ht="30" customHeight="1">
      <c r="A477" s="32"/>
      <c r="B477" s="297" t="s">
        <v>80</v>
      </c>
      <c r="C477" s="30" t="s">
        <v>548</v>
      </c>
      <c r="D477" s="30" t="s">
        <v>81</v>
      </c>
      <c r="E477" s="30"/>
      <c r="F477" s="97">
        <f>F478</f>
        <v>1482.01174</v>
      </c>
      <c r="G477" s="97">
        <f t="shared" si="90"/>
        <v>0</v>
      </c>
      <c r="H477" s="97">
        <f t="shared" si="90"/>
        <v>0</v>
      </c>
    </row>
    <row r="478" spans="1:8" s="80" customFormat="1" ht="15" customHeight="1">
      <c r="A478" s="32"/>
      <c r="B478" s="297" t="s">
        <v>69</v>
      </c>
      <c r="C478" s="30" t="s">
        <v>548</v>
      </c>
      <c r="D478" s="30" t="s">
        <v>81</v>
      </c>
      <c r="E478" s="30" t="s">
        <v>70</v>
      </c>
      <c r="F478" s="97">
        <v>1482.01174</v>
      </c>
      <c r="G478" s="97">
        <v>0</v>
      </c>
      <c r="H478" s="97">
        <v>0</v>
      </c>
    </row>
    <row r="479" spans="1:8" s="80" customFormat="1" ht="15" customHeight="1">
      <c r="A479" s="32"/>
      <c r="B479" s="297" t="s">
        <v>98</v>
      </c>
      <c r="C479" s="30" t="s">
        <v>548</v>
      </c>
      <c r="D479" s="30" t="s">
        <v>99</v>
      </c>
      <c r="E479" s="30"/>
      <c r="F479" s="97">
        <f>F480</f>
        <v>27.82</v>
      </c>
      <c r="G479" s="97">
        <f t="shared" si="90"/>
        <v>0</v>
      </c>
      <c r="H479" s="97">
        <f t="shared" si="90"/>
        <v>0</v>
      </c>
    </row>
    <row r="480" spans="1:8" s="80" customFormat="1" ht="15" customHeight="1">
      <c r="A480" s="32"/>
      <c r="B480" s="297" t="s">
        <v>252</v>
      </c>
      <c r="C480" s="30" t="s">
        <v>548</v>
      </c>
      <c r="D480" s="30" t="s">
        <v>253</v>
      </c>
      <c r="E480" s="30"/>
      <c r="F480" s="97">
        <f>F481</f>
        <v>27.82</v>
      </c>
      <c r="G480" s="97">
        <f t="shared" si="90"/>
        <v>0</v>
      </c>
      <c r="H480" s="97">
        <f t="shared" si="90"/>
        <v>0</v>
      </c>
    </row>
    <row r="481" spans="1:8" s="80" customFormat="1" ht="15" customHeight="1">
      <c r="A481" s="32"/>
      <c r="B481" s="297" t="s">
        <v>69</v>
      </c>
      <c r="C481" s="30" t="s">
        <v>548</v>
      </c>
      <c r="D481" s="30" t="s">
        <v>253</v>
      </c>
      <c r="E481" s="30" t="s">
        <v>70</v>
      </c>
      <c r="F481" s="97">
        <v>27.82</v>
      </c>
      <c r="G481" s="97">
        <v>0</v>
      </c>
      <c r="H481" s="97">
        <v>0</v>
      </c>
    </row>
    <row r="482" spans="1:8" s="84" customFormat="1" ht="15" customHeight="1">
      <c r="A482" s="416" t="s">
        <v>297</v>
      </c>
      <c r="B482" s="417"/>
      <c r="C482" s="417"/>
      <c r="D482" s="418"/>
      <c r="E482" s="127"/>
      <c r="F482" s="128">
        <f>F26+F318</f>
        <v>125143.59941</v>
      </c>
      <c r="G482" s="128">
        <f>G26+G318</f>
        <v>75603.721</v>
      </c>
      <c r="H482" s="128">
        <f>H26+H318</f>
        <v>74802.696</v>
      </c>
    </row>
    <row r="483" ht="12.75">
      <c r="H483" s="129"/>
    </row>
    <row r="484" ht="12.75">
      <c r="H484" s="129"/>
    </row>
    <row r="485" ht="12.75">
      <c r="H485" s="129"/>
    </row>
    <row r="486" ht="12.75">
      <c r="H486" s="129"/>
    </row>
    <row r="487" ht="12.75">
      <c r="H487" s="129"/>
    </row>
    <row r="488" ht="12.75">
      <c r="H488" s="129"/>
    </row>
    <row r="489" ht="12.75">
      <c r="H489" s="129"/>
    </row>
    <row r="490" ht="12.75">
      <c r="H490" s="129"/>
    </row>
    <row r="491" ht="12.75">
      <c r="H491" s="129"/>
    </row>
    <row r="492" ht="12.75">
      <c r="H492" s="129"/>
    </row>
    <row r="493" ht="12.75">
      <c r="H493" s="129"/>
    </row>
    <row r="494" ht="12.75">
      <c r="H494" s="129"/>
    </row>
    <row r="495" ht="12.75">
      <c r="H495" s="129"/>
    </row>
    <row r="496" ht="12.75">
      <c r="H496" s="129"/>
    </row>
    <row r="497" ht="12.75">
      <c r="H497" s="129"/>
    </row>
    <row r="498" ht="12.75">
      <c r="H498" s="129"/>
    </row>
    <row r="499" ht="12.75">
      <c r="H499" s="129"/>
    </row>
    <row r="500" ht="12.75">
      <c r="H500" s="129"/>
    </row>
    <row r="501" ht="12.75">
      <c r="H501" s="129"/>
    </row>
    <row r="502" ht="12.75">
      <c r="H502" s="129"/>
    </row>
    <row r="503" ht="12.75">
      <c r="H503" s="129"/>
    </row>
    <row r="504" ht="12.75">
      <c r="H504" s="129"/>
    </row>
    <row r="505" ht="12.75">
      <c r="H505" s="129"/>
    </row>
    <row r="506" ht="12.75">
      <c r="H506" s="129"/>
    </row>
    <row r="507" ht="12.75">
      <c r="H507" s="129"/>
    </row>
    <row r="508" ht="12.75">
      <c r="H508" s="129"/>
    </row>
    <row r="509" ht="12.75">
      <c r="H509" s="129"/>
    </row>
    <row r="510" ht="12.75">
      <c r="H510" s="129"/>
    </row>
    <row r="511" ht="12.75">
      <c r="H511" s="129"/>
    </row>
    <row r="512" ht="12.75">
      <c r="H512" s="129"/>
    </row>
    <row r="513" ht="12.75">
      <c r="H513" s="129"/>
    </row>
    <row r="514" ht="12.75">
      <c r="H514" s="129"/>
    </row>
    <row r="515" ht="12.75">
      <c r="H515" s="129"/>
    </row>
    <row r="516" ht="12.75">
      <c r="H516" s="129"/>
    </row>
    <row r="517" ht="12.75">
      <c r="H517" s="129"/>
    </row>
    <row r="518" ht="12.75">
      <c r="H518" s="129"/>
    </row>
    <row r="519" ht="12.75">
      <c r="H519" s="129"/>
    </row>
    <row r="520" ht="12.75">
      <c r="H520" s="129"/>
    </row>
    <row r="521" ht="12.75">
      <c r="H521" s="129"/>
    </row>
  </sheetData>
  <sheetProtection/>
  <mergeCells count="24">
    <mergeCell ref="B318:E318"/>
    <mergeCell ref="A482:D482"/>
    <mergeCell ref="A19:H19"/>
    <mergeCell ref="A20:H20"/>
    <mergeCell ref="A21:H21"/>
    <mergeCell ref="B26:E26"/>
    <mergeCell ref="E23:E24"/>
    <mergeCell ref="A17:H17"/>
    <mergeCell ref="D23:D24"/>
    <mergeCell ref="F23:H23"/>
    <mergeCell ref="A23:A24"/>
    <mergeCell ref="A9:H9"/>
    <mergeCell ref="A10:H10"/>
    <mergeCell ref="A11:H11"/>
    <mergeCell ref="A1:H1"/>
    <mergeCell ref="A2:H2"/>
    <mergeCell ref="A3:H3"/>
    <mergeCell ref="A4:H4"/>
    <mergeCell ref="A5:H5"/>
    <mergeCell ref="B23:B24"/>
    <mergeCell ref="C23:C24"/>
    <mergeCell ref="A12:H12"/>
    <mergeCell ref="A13:H13"/>
    <mergeCell ref="A18:H18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26" max="7" man="1"/>
    <brk id="172" max="7" man="1"/>
    <brk id="244" max="7" man="1"/>
    <brk id="295" max="7" man="1"/>
    <brk id="343" max="7" man="1"/>
    <brk id="482" max="255" man="1"/>
    <brk id="48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7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20" t="s">
        <v>566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5" customHeight="1">
      <c r="A2" s="420" t="s">
        <v>33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10" ht="15" customHeight="1">
      <c r="A3" s="420" t="s">
        <v>34</v>
      </c>
      <c r="B3" s="420"/>
      <c r="C3" s="420"/>
      <c r="D3" s="420"/>
      <c r="E3" s="420"/>
      <c r="F3" s="420"/>
      <c r="G3" s="420"/>
      <c r="H3" s="420"/>
      <c r="I3" s="420"/>
      <c r="J3" s="420"/>
    </row>
    <row r="4" spans="1:10" ht="15" customHeight="1">
      <c r="A4" s="420" t="s">
        <v>35</v>
      </c>
      <c r="B4" s="420"/>
      <c r="C4" s="420"/>
      <c r="D4" s="420"/>
      <c r="E4" s="420"/>
      <c r="F4" s="420"/>
      <c r="G4" s="420"/>
      <c r="H4" s="420"/>
      <c r="I4" s="420"/>
      <c r="J4" s="420"/>
    </row>
    <row r="5" spans="1:10" ht="15" customHeight="1">
      <c r="A5" s="420" t="s">
        <v>584</v>
      </c>
      <c r="B5" s="420"/>
      <c r="C5" s="420"/>
      <c r="D5" s="420"/>
      <c r="E5" s="420"/>
      <c r="F5" s="420"/>
      <c r="G5" s="420"/>
      <c r="H5" s="420"/>
      <c r="I5" s="420"/>
      <c r="J5" s="420"/>
    </row>
    <row r="6" ht="15" customHeight="1"/>
    <row r="7" ht="15" customHeight="1"/>
    <row r="8" ht="15" customHeight="1"/>
    <row r="9" spans="1:10" ht="15" customHeight="1">
      <c r="A9" s="420" t="s">
        <v>403</v>
      </c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5" customHeight="1">
      <c r="A10" s="420" t="s">
        <v>33</v>
      </c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15" customHeight="1">
      <c r="A11" s="420" t="s">
        <v>34</v>
      </c>
      <c r="B11" s="420"/>
      <c r="C11" s="420"/>
      <c r="D11" s="420"/>
      <c r="E11" s="420"/>
      <c r="F11" s="420"/>
      <c r="G11" s="420"/>
      <c r="H11" s="420"/>
      <c r="I11" s="420"/>
      <c r="J11" s="420"/>
    </row>
    <row r="12" spans="1:10" ht="15" customHeight="1">
      <c r="A12" s="420" t="s">
        <v>35</v>
      </c>
      <c r="B12" s="420"/>
      <c r="C12" s="420"/>
      <c r="D12" s="420"/>
      <c r="E12" s="420"/>
      <c r="F12" s="420"/>
      <c r="G12" s="420"/>
      <c r="H12" s="420"/>
      <c r="I12" s="420"/>
      <c r="J12" s="420"/>
    </row>
    <row r="13" spans="1:10" ht="15" customHeight="1">
      <c r="A13" s="420" t="s">
        <v>564</v>
      </c>
      <c r="B13" s="420"/>
      <c r="C13" s="420"/>
      <c r="D13" s="420"/>
      <c r="E13" s="420"/>
      <c r="F13" s="420"/>
      <c r="G13" s="420"/>
      <c r="H13" s="420"/>
      <c r="I13" s="420"/>
      <c r="J13" s="420"/>
    </row>
    <row r="14" ht="15" customHeight="1"/>
    <row r="15" ht="15" customHeight="1"/>
    <row r="16" ht="15" customHeight="1"/>
    <row r="17" spans="1:10" ht="15" customHeight="1">
      <c r="A17" s="408" t="s">
        <v>0</v>
      </c>
      <c r="B17" s="408"/>
      <c r="C17" s="408"/>
      <c r="D17" s="408"/>
      <c r="E17" s="408"/>
      <c r="F17" s="408"/>
      <c r="G17" s="408"/>
      <c r="H17" s="408"/>
      <c r="I17" s="408"/>
      <c r="J17" s="408"/>
    </row>
    <row r="18" spans="1:10" ht="15" customHeight="1">
      <c r="A18" s="408" t="s">
        <v>424</v>
      </c>
      <c r="B18" s="408"/>
      <c r="C18" s="408"/>
      <c r="D18" s="408"/>
      <c r="E18" s="408"/>
      <c r="F18" s="408"/>
      <c r="G18" s="408"/>
      <c r="H18" s="408"/>
      <c r="I18" s="408"/>
      <c r="J18" s="408"/>
    </row>
    <row r="19" spans="1:10" ht="15" customHeight="1">
      <c r="A19" s="426" t="s">
        <v>538</v>
      </c>
      <c r="B19" s="426"/>
      <c r="C19" s="426"/>
      <c r="D19" s="426"/>
      <c r="E19" s="426"/>
      <c r="F19" s="426"/>
      <c r="G19" s="426"/>
      <c r="H19" s="426"/>
      <c r="I19" s="426"/>
      <c r="J19" s="426"/>
    </row>
    <row r="20" spans="1:10" ht="1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s="1" customFormat="1" ht="30" customHeight="1">
      <c r="A21" s="412" t="s">
        <v>38</v>
      </c>
      <c r="B21" s="425" t="s">
        <v>47</v>
      </c>
      <c r="C21" s="406" t="s">
        <v>1</v>
      </c>
      <c r="D21" s="406" t="s">
        <v>2</v>
      </c>
      <c r="E21" s="406" t="s">
        <v>3</v>
      </c>
      <c r="F21" s="406" t="s">
        <v>48</v>
      </c>
      <c r="G21" s="406" t="s">
        <v>49</v>
      </c>
      <c r="H21" s="409" t="s">
        <v>36</v>
      </c>
      <c r="I21" s="410"/>
      <c r="J21" s="411"/>
    </row>
    <row r="22" spans="1:10" s="1" customFormat="1" ht="30" customHeight="1">
      <c r="A22" s="424"/>
      <c r="B22" s="424"/>
      <c r="C22" s="424"/>
      <c r="D22" s="424"/>
      <c r="E22" s="424"/>
      <c r="F22" s="424"/>
      <c r="G22" s="424"/>
      <c r="H22" s="54" t="s">
        <v>401</v>
      </c>
      <c r="I22" s="54" t="s">
        <v>422</v>
      </c>
      <c r="J22" s="54" t="s">
        <v>540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30" t="s">
        <v>42</v>
      </c>
      <c r="C24" s="16" t="s">
        <v>41</v>
      </c>
      <c r="D24" s="17"/>
      <c r="E24" s="17"/>
      <c r="F24" s="17"/>
      <c r="G24" s="17"/>
      <c r="H24" s="55">
        <f>H25+H433+H446</f>
        <v>122867.56341</v>
      </c>
      <c r="I24" s="55">
        <f>I25+I433+I446</f>
        <v>73241.244</v>
      </c>
      <c r="J24" s="55">
        <f>J25+J433+J446</f>
        <v>72350.32</v>
      </c>
    </row>
    <row r="25" spans="1:10" ht="45" customHeight="1">
      <c r="A25" s="15" t="s">
        <v>5</v>
      </c>
      <c r="B25" s="330" t="s">
        <v>42</v>
      </c>
      <c r="C25" s="16"/>
      <c r="D25" s="18"/>
      <c r="E25" s="18"/>
      <c r="F25" s="18"/>
      <c r="G25" s="18"/>
      <c r="H25" s="61">
        <f>H26+H103+H113+H138+H185+H369+H379+H387+H418+H425</f>
        <v>105080.66341</v>
      </c>
      <c r="I25" s="61">
        <f>I26+I103+I113+I138+I185+I369+I379+I387+I418+I425</f>
        <v>60241.244</v>
      </c>
      <c r="J25" s="61">
        <f>J26+J103+J113+J138+J185+J369+J379+J387+J418+J425</f>
        <v>59350.32000000001</v>
      </c>
    </row>
    <row r="26" spans="1:10" ht="15" customHeight="1">
      <c r="A26" s="19" t="s">
        <v>516</v>
      </c>
      <c r="B26" s="332" t="s">
        <v>6</v>
      </c>
      <c r="C26" s="20"/>
      <c r="D26" s="20" t="s">
        <v>7</v>
      </c>
      <c r="E26" s="21"/>
      <c r="F26" s="21"/>
      <c r="G26" s="21"/>
      <c r="H26" s="56">
        <f>H27+H57+H64+H71</f>
        <v>25794.092999999993</v>
      </c>
      <c r="I26" s="56">
        <f>I27+I57+I64+I71</f>
        <v>24239.564000000002</v>
      </c>
      <c r="J26" s="56">
        <f>J27+J57+J64+J71</f>
        <v>24994.219</v>
      </c>
    </row>
    <row r="27" spans="1:11" ht="45" customHeight="1">
      <c r="A27" s="22"/>
      <c r="B27" s="333" t="s">
        <v>9</v>
      </c>
      <c r="C27" s="24"/>
      <c r="D27" s="24" t="s">
        <v>7</v>
      </c>
      <c r="E27" s="24" t="s">
        <v>218</v>
      </c>
      <c r="F27" s="24" t="s">
        <v>64</v>
      </c>
      <c r="G27" s="24" t="s">
        <v>64</v>
      </c>
      <c r="H27" s="57">
        <f>H28+H33</f>
        <v>23871.788999999993</v>
      </c>
      <c r="I27" s="57">
        <f>I28+I33</f>
        <v>23819.564000000002</v>
      </c>
      <c r="J27" s="57">
        <f>J28+J33</f>
        <v>24574.219</v>
      </c>
      <c r="K27" s="62"/>
    </row>
    <row r="28" spans="1:11" ht="60" customHeight="1">
      <c r="A28" s="207"/>
      <c r="B28" s="335" t="s">
        <v>386</v>
      </c>
      <c r="C28" s="208"/>
      <c r="D28" s="209" t="s">
        <v>7</v>
      </c>
      <c r="E28" s="209" t="s">
        <v>218</v>
      </c>
      <c r="F28" s="209" t="s">
        <v>391</v>
      </c>
      <c r="G28" s="208"/>
      <c r="H28" s="210">
        <f aca="true" t="shared" si="0" ref="H28:J31">H29</f>
        <v>190</v>
      </c>
      <c r="I28" s="210">
        <f t="shared" si="0"/>
        <v>210</v>
      </c>
      <c r="J28" s="210">
        <f t="shared" si="0"/>
        <v>230</v>
      </c>
      <c r="K28" s="62"/>
    </row>
    <row r="29" spans="1:11" ht="120" customHeight="1">
      <c r="A29" s="236"/>
      <c r="B29" s="336" t="s">
        <v>387</v>
      </c>
      <c r="C29" s="237"/>
      <c r="D29" s="238" t="s">
        <v>7</v>
      </c>
      <c r="E29" s="238" t="s">
        <v>218</v>
      </c>
      <c r="F29" s="238" t="s">
        <v>390</v>
      </c>
      <c r="G29" s="237"/>
      <c r="H29" s="239">
        <f t="shared" si="0"/>
        <v>190</v>
      </c>
      <c r="I29" s="239">
        <f t="shared" si="0"/>
        <v>210</v>
      </c>
      <c r="J29" s="239">
        <f t="shared" si="0"/>
        <v>230</v>
      </c>
      <c r="K29" s="62"/>
    </row>
    <row r="30" spans="1:11" ht="90" customHeight="1">
      <c r="A30" s="264"/>
      <c r="B30" s="317" t="s">
        <v>388</v>
      </c>
      <c r="C30" s="265"/>
      <c r="D30" s="262" t="s">
        <v>7</v>
      </c>
      <c r="E30" s="262" t="s">
        <v>218</v>
      </c>
      <c r="F30" s="262" t="s">
        <v>389</v>
      </c>
      <c r="G30" s="265"/>
      <c r="H30" s="263">
        <f t="shared" si="0"/>
        <v>190</v>
      </c>
      <c r="I30" s="263">
        <f t="shared" si="0"/>
        <v>210</v>
      </c>
      <c r="J30" s="263">
        <f t="shared" si="0"/>
        <v>230</v>
      </c>
      <c r="K30" s="62"/>
    </row>
    <row r="31" spans="1:11" ht="30" customHeight="1">
      <c r="A31" s="153"/>
      <c r="B31" s="302" t="s">
        <v>58</v>
      </c>
      <c r="C31" s="154"/>
      <c r="D31" s="31" t="s">
        <v>7</v>
      </c>
      <c r="E31" s="31" t="s">
        <v>218</v>
      </c>
      <c r="F31" s="155" t="s">
        <v>389</v>
      </c>
      <c r="G31" s="155">
        <v>200</v>
      </c>
      <c r="H31" s="156">
        <f t="shared" si="0"/>
        <v>190</v>
      </c>
      <c r="I31" s="156">
        <f t="shared" si="0"/>
        <v>210</v>
      </c>
      <c r="J31" s="156">
        <f t="shared" si="0"/>
        <v>230</v>
      </c>
      <c r="K31" s="62"/>
    </row>
    <row r="32" spans="1:11" ht="30" customHeight="1">
      <c r="A32" s="153"/>
      <c r="B32" s="297" t="s">
        <v>59</v>
      </c>
      <c r="C32" s="154"/>
      <c r="D32" s="31" t="s">
        <v>7</v>
      </c>
      <c r="E32" s="31" t="s">
        <v>218</v>
      </c>
      <c r="F32" s="155" t="s">
        <v>389</v>
      </c>
      <c r="G32" s="155">
        <v>240</v>
      </c>
      <c r="H32" s="156">
        <v>190</v>
      </c>
      <c r="I32" s="156">
        <v>210</v>
      </c>
      <c r="J32" s="156">
        <v>230</v>
      </c>
      <c r="K32" s="62"/>
    </row>
    <row r="33" spans="1:10" ht="45" customHeight="1">
      <c r="A33" s="203"/>
      <c r="B33" s="334" t="s">
        <v>208</v>
      </c>
      <c r="C33" s="205"/>
      <c r="D33" s="205" t="s">
        <v>7</v>
      </c>
      <c r="E33" s="205" t="s">
        <v>218</v>
      </c>
      <c r="F33" s="204" t="s">
        <v>209</v>
      </c>
      <c r="G33" s="205" t="s">
        <v>64</v>
      </c>
      <c r="H33" s="206">
        <f>H34+H52</f>
        <v>23681.788999999993</v>
      </c>
      <c r="I33" s="206">
        <f>I34+I52</f>
        <v>23609.564000000002</v>
      </c>
      <c r="J33" s="206">
        <f>J34+J52</f>
        <v>24344.219</v>
      </c>
    </row>
    <row r="34" spans="1:10" ht="30" customHeight="1">
      <c r="A34" s="25"/>
      <c r="B34" s="297" t="s">
        <v>210</v>
      </c>
      <c r="C34" s="30"/>
      <c r="D34" s="30" t="s">
        <v>7</v>
      </c>
      <c r="E34" s="30" t="s">
        <v>218</v>
      </c>
      <c r="F34" s="30" t="s">
        <v>211</v>
      </c>
      <c r="G34" s="31"/>
      <c r="H34" s="59">
        <f>H35</f>
        <v>22325.756999999994</v>
      </c>
      <c r="I34" s="59">
        <f>I35</f>
        <v>22199.291</v>
      </c>
      <c r="J34" s="59">
        <f>J35</f>
        <v>22877.535</v>
      </c>
    </row>
    <row r="35" spans="1:10" ht="15" customHeight="1">
      <c r="A35" s="25"/>
      <c r="B35" s="297" t="s">
        <v>212</v>
      </c>
      <c r="C35" s="30"/>
      <c r="D35" s="30" t="s">
        <v>7</v>
      </c>
      <c r="E35" s="30" t="s">
        <v>218</v>
      </c>
      <c r="F35" s="30" t="s">
        <v>213</v>
      </c>
      <c r="G35" s="31"/>
      <c r="H35" s="59">
        <f>H36+H51+H45+H48</f>
        <v>22325.756999999994</v>
      </c>
      <c r="I35" s="59">
        <f>I36+I51+I45+I48</f>
        <v>22199.291</v>
      </c>
      <c r="J35" s="59">
        <f>J36+J51+J45+J48</f>
        <v>22877.535</v>
      </c>
    </row>
    <row r="36" spans="1:10" ht="15" customHeight="1">
      <c r="A36" s="259"/>
      <c r="B36" s="317" t="s">
        <v>214</v>
      </c>
      <c r="C36" s="262"/>
      <c r="D36" s="262" t="s">
        <v>7</v>
      </c>
      <c r="E36" s="262" t="s">
        <v>218</v>
      </c>
      <c r="F36" s="261" t="s">
        <v>215</v>
      </c>
      <c r="G36" s="262" t="s">
        <v>64</v>
      </c>
      <c r="H36" s="263">
        <f>H38+H40+H42</f>
        <v>21946.396999999997</v>
      </c>
      <c r="I36" s="263">
        <f>I38+I40+I42</f>
        <v>22199.291</v>
      </c>
      <c r="J36" s="263">
        <f>J38+J40+J42</f>
        <v>22877.535</v>
      </c>
    </row>
    <row r="37" spans="1:10" ht="60" customHeight="1">
      <c r="A37" s="28"/>
      <c r="B37" s="297" t="s">
        <v>93</v>
      </c>
      <c r="C37" s="31"/>
      <c r="D37" s="30" t="s">
        <v>7</v>
      </c>
      <c r="E37" s="31" t="s">
        <v>218</v>
      </c>
      <c r="F37" s="30" t="s">
        <v>215</v>
      </c>
      <c r="G37" s="31">
        <v>100</v>
      </c>
      <c r="H37" s="59">
        <f>H38</f>
        <v>18472.457</v>
      </c>
      <c r="I37" s="59">
        <f>I38</f>
        <v>19211.355</v>
      </c>
      <c r="J37" s="59">
        <f>J38</f>
        <v>19979.809</v>
      </c>
    </row>
    <row r="38" spans="1:10" ht="30" customHeight="1">
      <c r="A38" s="28"/>
      <c r="B38" s="297" t="s">
        <v>216</v>
      </c>
      <c r="C38" s="31"/>
      <c r="D38" s="31" t="s">
        <v>7</v>
      </c>
      <c r="E38" s="31" t="s">
        <v>218</v>
      </c>
      <c r="F38" s="30" t="s">
        <v>215</v>
      </c>
      <c r="G38" s="31">
        <v>120</v>
      </c>
      <c r="H38" s="60">
        <v>18472.457</v>
      </c>
      <c r="I38" s="60">
        <v>19211.355</v>
      </c>
      <c r="J38" s="60">
        <v>19979.809</v>
      </c>
    </row>
    <row r="39" spans="1:10" ht="30" customHeight="1">
      <c r="A39" s="28"/>
      <c r="B39" s="297" t="s">
        <v>58</v>
      </c>
      <c r="C39" s="31"/>
      <c r="D39" s="30" t="s">
        <v>7</v>
      </c>
      <c r="E39" s="31" t="s">
        <v>218</v>
      </c>
      <c r="F39" s="30" t="s">
        <v>215</v>
      </c>
      <c r="G39" s="31">
        <v>200</v>
      </c>
      <c r="H39" s="60">
        <f aca="true" t="shared" si="1" ref="H39:J44">H40</f>
        <v>3273.9399999999996</v>
      </c>
      <c r="I39" s="60">
        <f t="shared" si="1"/>
        <v>2787.936</v>
      </c>
      <c r="J39" s="60">
        <f t="shared" si="1"/>
        <v>2697.726</v>
      </c>
    </row>
    <row r="40" spans="1:10" ht="30" customHeight="1">
      <c r="A40" s="28"/>
      <c r="B40" s="297" t="s">
        <v>59</v>
      </c>
      <c r="C40" s="30"/>
      <c r="D40" s="30" t="s">
        <v>7</v>
      </c>
      <c r="E40" s="31" t="s">
        <v>218</v>
      </c>
      <c r="F40" s="30" t="s">
        <v>215</v>
      </c>
      <c r="G40" s="30" t="s">
        <v>60</v>
      </c>
      <c r="H40" s="60">
        <f>50+2+40+200+300+70+31.66+33.726+20+90.21+16.217+3.349+2.06+85.112+16.529+27.66+73.417+15+450+30+370+105+400+10+300+50+36+130+15+60+100+15+16+90+60+20-60+1.1494-1.1494</f>
        <v>3273.9399999999996</v>
      </c>
      <c r="I40" s="60">
        <f>50+2+40+200+300+70+33.726+20+90.21+15+200+30+370+105+400+10+300+36+130+15+60+100+15+16+100+60+20</f>
        <v>2787.936</v>
      </c>
      <c r="J40" s="60">
        <f>50+2+40+200+300+70+33.726+20+15+200+30+370+105+400+10+300+36+130+15+60+100+15+16+100+60+20</f>
        <v>2697.726</v>
      </c>
    </row>
    <row r="41" spans="1:10" ht="15" customHeight="1">
      <c r="A41" s="28"/>
      <c r="B41" s="297" t="s">
        <v>98</v>
      </c>
      <c r="C41" s="30"/>
      <c r="D41" s="30" t="s">
        <v>7</v>
      </c>
      <c r="E41" s="31" t="s">
        <v>218</v>
      </c>
      <c r="F41" s="30" t="s">
        <v>215</v>
      </c>
      <c r="G41" s="30" t="s">
        <v>99</v>
      </c>
      <c r="H41" s="60">
        <f t="shared" si="1"/>
        <v>200</v>
      </c>
      <c r="I41" s="60">
        <f t="shared" si="1"/>
        <v>200</v>
      </c>
      <c r="J41" s="60">
        <f t="shared" si="1"/>
        <v>200</v>
      </c>
    </row>
    <row r="42" spans="1:10" ht="15" customHeight="1">
      <c r="A42" s="28"/>
      <c r="B42" s="297" t="s">
        <v>100</v>
      </c>
      <c r="C42" s="30"/>
      <c r="D42" s="30" t="s">
        <v>7</v>
      </c>
      <c r="E42" s="31" t="s">
        <v>218</v>
      </c>
      <c r="F42" s="30" t="s">
        <v>215</v>
      </c>
      <c r="G42" s="30" t="s">
        <v>101</v>
      </c>
      <c r="H42" s="60">
        <f>3+5+2+190</f>
        <v>200</v>
      </c>
      <c r="I42" s="60">
        <f>3+5+2+190</f>
        <v>200</v>
      </c>
      <c r="J42" s="60">
        <f>3+5+2+190</f>
        <v>200</v>
      </c>
    </row>
    <row r="43" spans="1:10" ht="45" customHeight="1">
      <c r="A43" s="259"/>
      <c r="B43" s="321" t="s">
        <v>221</v>
      </c>
      <c r="C43" s="261"/>
      <c r="D43" s="261" t="s">
        <v>7</v>
      </c>
      <c r="E43" s="262" t="s">
        <v>218</v>
      </c>
      <c r="F43" s="261" t="s">
        <v>222</v>
      </c>
      <c r="G43" s="261"/>
      <c r="H43" s="267">
        <f>H45</f>
        <v>336.6</v>
      </c>
      <c r="I43" s="267">
        <f>I45</f>
        <v>0</v>
      </c>
      <c r="J43" s="267">
        <f>J45</f>
        <v>0</v>
      </c>
    </row>
    <row r="44" spans="1:10" ht="15" customHeight="1">
      <c r="A44" s="28"/>
      <c r="B44" s="302" t="s">
        <v>223</v>
      </c>
      <c r="C44" s="30"/>
      <c r="D44" s="30" t="s">
        <v>7</v>
      </c>
      <c r="E44" s="31" t="s">
        <v>218</v>
      </c>
      <c r="F44" s="30" t="s">
        <v>222</v>
      </c>
      <c r="G44" s="30" t="s">
        <v>224</v>
      </c>
      <c r="H44" s="60">
        <f t="shared" si="1"/>
        <v>336.6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37" t="s">
        <v>225</v>
      </c>
      <c r="C45" s="30"/>
      <c r="D45" s="30" t="s">
        <v>7</v>
      </c>
      <c r="E45" s="31" t="s">
        <v>218</v>
      </c>
      <c r="F45" s="30" t="s">
        <v>222</v>
      </c>
      <c r="G45" s="30" t="s">
        <v>226</v>
      </c>
      <c r="H45" s="60">
        <v>336.6</v>
      </c>
      <c r="I45" s="60">
        <v>0</v>
      </c>
      <c r="J45" s="60">
        <v>0</v>
      </c>
    </row>
    <row r="46" spans="1:10" ht="75" customHeight="1" hidden="1">
      <c r="A46" s="259"/>
      <c r="B46" s="321" t="s">
        <v>227</v>
      </c>
      <c r="C46" s="261"/>
      <c r="D46" s="261" t="s">
        <v>7</v>
      </c>
      <c r="E46" s="262" t="s">
        <v>218</v>
      </c>
      <c r="F46" s="261" t="s">
        <v>228</v>
      </c>
      <c r="G46" s="261"/>
      <c r="H46" s="267">
        <f>H48</f>
        <v>0</v>
      </c>
      <c r="I46" s="267">
        <f>I48</f>
        <v>0</v>
      </c>
      <c r="J46" s="267">
        <f>J48</f>
        <v>0</v>
      </c>
    </row>
    <row r="47" spans="1:10" ht="15" customHeight="1" hidden="1">
      <c r="A47" s="28"/>
      <c r="B47" s="302" t="s">
        <v>223</v>
      </c>
      <c r="C47" s="30"/>
      <c r="D47" s="30" t="s">
        <v>7</v>
      </c>
      <c r="E47" s="31" t="s">
        <v>218</v>
      </c>
      <c r="F47" s="30" t="s">
        <v>228</v>
      </c>
      <c r="G47" s="30" t="s">
        <v>224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37" t="s">
        <v>225</v>
      </c>
      <c r="C48" s="30"/>
      <c r="D48" s="30" t="s">
        <v>7</v>
      </c>
      <c r="E48" s="31" t="s">
        <v>218</v>
      </c>
      <c r="F48" s="30" t="s">
        <v>228</v>
      </c>
      <c r="G48" s="30" t="s">
        <v>226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59"/>
      <c r="B49" s="321" t="s">
        <v>229</v>
      </c>
      <c r="C49" s="261"/>
      <c r="D49" s="261" t="s">
        <v>7</v>
      </c>
      <c r="E49" s="262" t="s">
        <v>218</v>
      </c>
      <c r="F49" s="261" t="s">
        <v>230</v>
      </c>
      <c r="G49" s="261"/>
      <c r="H49" s="267">
        <f>H51</f>
        <v>42.76</v>
      </c>
      <c r="I49" s="267">
        <f>I51</f>
        <v>0</v>
      </c>
      <c r="J49" s="267">
        <f>J51</f>
        <v>0</v>
      </c>
    </row>
    <row r="50" spans="1:10" ht="15" customHeight="1">
      <c r="A50" s="28"/>
      <c r="B50" s="302" t="s">
        <v>223</v>
      </c>
      <c r="C50" s="30"/>
      <c r="D50" s="30" t="s">
        <v>7</v>
      </c>
      <c r="E50" s="31" t="s">
        <v>218</v>
      </c>
      <c r="F50" s="30" t="s">
        <v>230</v>
      </c>
      <c r="G50" s="30" t="s">
        <v>224</v>
      </c>
      <c r="H50" s="60">
        <f t="shared" si="2"/>
        <v>42.76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37" t="s">
        <v>225</v>
      </c>
      <c r="C51" s="30"/>
      <c r="D51" s="30" t="s">
        <v>7</v>
      </c>
      <c r="E51" s="31" t="s">
        <v>218</v>
      </c>
      <c r="F51" s="30" t="s">
        <v>230</v>
      </c>
      <c r="G51" s="30" t="s">
        <v>226</v>
      </c>
      <c r="H51" s="60">
        <v>42.76</v>
      </c>
      <c r="I51" s="60">
        <v>0</v>
      </c>
      <c r="J51" s="60">
        <v>0</v>
      </c>
    </row>
    <row r="52" spans="1:10" ht="45" customHeight="1">
      <c r="A52" s="28"/>
      <c r="B52" s="297" t="s">
        <v>241</v>
      </c>
      <c r="C52" s="31"/>
      <c r="D52" s="31" t="s">
        <v>7</v>
      </c>
      <c r="E52" s="31" t="s">
        <v>218</v>
      </c>
      <c r="F52" s="30" t="s">
        <v>242</v>
      </c>
      <c r="G52" s="30"/>
      <c r="H52" s="59">
        <f t="shared" si="2"/>
        <v>1356.032</v>
      </c>
      <c r="I52" s="59">
        <f t="shared" si="2"/>
        <v>1410.273</v>
      </c>
      <c r="J52" s="59">
        <f t="shared" si="2"/>
        <v>1466.684</v>
      </c>
    </row>
    <row r="53" spans="1:10" ht="15" customHeight="1">
      <c r="A53" s="28"/>
      <c r="B53" s="297" t="s">
        <v>212</v>
      </c>
      <c r="C53" s="30"/>
      <c r="D53" s="30" t="s">
        <v>7</v>
      </c>
      <c r="E53" s="30" t="s">
        <v>218</v>
      </c>
      <c r="F53" s="30" t="s">
        <v>243</v>
      </c>
      <c r="G53" s="30"/>
      <c r="H53" s="59">
        <f t="shared" si="2"/>
        <v>1356.032</v>
      </c>
      <c r="I53" s="59">
        <f t="shared" si="2"/>
        <v>1410.273</v>
      </c>
      <c r="J53" s="59">
        <f t="shared" si="2"/>
        <v>1466.684</v>
      </c>
    </row>
    <row r="54" spans="1:10" ht="15" customHeight="1">
      <c r="A54" s="259"/>
      <c r="B54" s="317" t="s">
        <v>244</v>
      </c>
      <c r="C54" s="261"/>
      <c r="D54" s="262" t="s">
        <v>7</v>
      </c>
      <c r="E54" s="262" t="s">
        <v>218</v>
      </c>
      <c r="F54" s="261" t="s">
        <v>245</v>
      </c>
      <c r="G54" s="261"/>
      <c r="H54" s="263">
        <f>H56</f>
        <v>1356.032</v>
      </c>
      <c r="I54" s="263">
        <f>I56</f>
        <v>1410.273</v>
      </c>
      <c r="J54" s="263">
        <f>J56</f>
        <v>1466.684</v>
      </c>
    </row>
    <row r="55" spans="1:10" ht="60" customHeight="1">
      <c r="A55" s="28"/>
      <c r="B55" s="297" t="s">
        <v>93</v>
      </c>
      <c r="C55" s="30"/>
      <c r="D55" s="31" t="s">
        <v>7</v>
      </c>
      <c r="E55" s="31" t="s">
        <v>218</v>
      </c>
      <c r="F55" s="30" t="s">
        <v>245</v>
      </c>
      <c r="G55" s="30" t="s">
        <v>94</v>
      </c>
      <c r="H55" s="59">
        <f aca="true" t="shared" si="3" ref="H55:J60">H56</f>
        <v>1356.032</v>
      </c>
      <c r="I55" s="59">
        <f t="shared" si="3"/>
        <v>1410.273</v>
      </c>
      <c r="J55" s="59">
        <f t="shared" si="3"/>
        <v>1466.684</v>
      </c>
    </row>
    <row r="56" spans="1:10" ht="30" customHeight="1">
      <c r="A56" s="28"/>
      <c r="B56" s="297" t="s">
        <v>216</v>
      </c>
      <c r="C56" s="31"/>
      <c r="D56" s="31" t="s">
        <v>7</v>
      </c>
      <c r="E56" s="31" t="s">
        <v>218</v>
      </c>
      <c r="F56" s="30" t="s">
        <v>245</v>
      </c>
      <c r="G56" s="30" t="s">
        <v>217</v>
      </c>
      <c r="H56" s="60">
        <v>1356.032</v>
      </c>
      <c r="I56" s="60">
        <v>1410.273</v>
      </c>
      <c r="J56" s="60">
        <v>1466.684</v>
      </c>
    </row>
    <row r="57" spans="1:10" ht="45" customHeight="1">
      <c r="A57" s="22"/>
      <c r="B57" s="333" t="s">
        <v>233</v>
      </c>
      <c r="C57" s="24"/>
      <c r="D57" s="24" t="s">
        <v>7</v>
      </c>
      <c r="E57" s="23" t="s">
        <v>234</v>
      </c>
      <c r="F57" s="24" t="s">
        <v>64</v>
      </c>
      <c r="G57" s="24" t="s">
        <v>64</v>
      </c>
      <c r="H57" s="57">
        <f t="shared" si="3"/>
        <v>276.304</v>
      </c>
      <c r="I57" s="57">
        <f t="shared" si="3"/>
        <v>0</v>
      </c>
      <c r="J57" s="57">
        <f t="shared" si="3"/>
        <v>0</v>
      </c>
    </row>
    <row r="58" spans="1:10" ht="45" customHeight="1">
      <c r="A58" s="212"/>
      <c r="B58" s="334" t="s">
        <v>208</v>
      </c>
      <c r="C58" s="205"/>
      <c r="D58" s="205" t="s">
        <v>7</v>
      </c>
      <c r="E58" s="204" t="s">
        <v>234</v>
      </c>
      <c r="F58" s="204" t="s">
        <v>209</v>
      </c>
      <c r="G58" s="205" t="s">
        <v>64</v>
      </c>
      <c r="H58" s="206">
        <f t="shared" si="3"/>
        <v>276.304</v>
      </c>
      <c r="I58" s="206">
        <f t="shared" si="3"/>
        <v>0</v>
      </c>
      <c r="J58" s="206">
        <f t="shared" si="3"/>
        <v>0</v>
      </c>
    </row>
    <row r="59" spans="1:10" ht="30" customHeight="1">
      <c r="A59" s="28"/>
      <c r="B59" s="297" t="s">
        <v>210</v>
      </c>
      <c r="C59" s="30"/>
      <c r="D59" s="30" t="s">
        <v>7</v>
      </c>
      <c r="E59" s="30" t="s">
        <v>234</v>
      </c>
      <c r="F59" s="30" t="s">
        <v>211</v>
      </c>
      <c r="G59" s="27"/>
      <c r="H59" s="58">
        <f t="shared" si="3"/>
        <v>276.304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97" t="s">
        <v>212</v>
      </c>
      <c r="C60" s="30"/>
      <c r="D60" s="30" t="s">
        <v>7</v>
      </c>
      <c r="E60" s="30" t="s">
        <v>234</v>
      </c>
      <c r="F60" s="30" t="s">
        <v>213</v>
      </c>
      <c r="G60" s="27"/>
      <c r="H60" s="58">
        <f t="shared" si="3"/>
        <v>276.304</v>
      </c>
      <c r="I60" s="58">
        <f t="shared" si="3"/>
        <v>0</v>
      </c>
      <c r="J60" s="58">
        <f t="shared" si="3"/>
        <v>0</v>
      </c>
    </row>
    <row r="61" spans="1:10" ht="45" customHeight="1">
      <c r="A61" s="259"/>
      <c r="B61" s="321" t="s">
        <v>231</v>
      </c>
      <c r="C61" s="262"/>
      <c r="D61" s="262" t="s">
        <v>7</v>
      </c>
      <c r="E61" s="261" t="s">
        <v>234</v>
      </c>
      <c r="F61" s="261" t="s">
        <v>232</v>
      </c>
      <c r="G61" s="268" t="s">
        <v>37</v>
      </c>
      <c r="H61" s="263">
        <f>H63</f>
        <v>276.304</v>
      </c>
      <c r="I61" s="263">
        <f>I63</f>
        <v>0</v>
      </c>
      <c r="J61" s="263">
        <f>J63</f>
        <v>0</v>
      </c>
    </row>
    <row r="62" spans="1:10" ht="15" customHeight="1">
      <c r="A62" s="28"/>
      <c r="B62" s="337" t="s">
        <v>223</v>
      </c>
      <c r="C62" s="31"/>
      <c r="D62" s="31" t="s">
        <v>7</v>
      </c>
      <c r="E62" s="30" t="s">
        <v>234</v>
      </c>
      <c r="F62" s="30" t="s">
        <v>232</v>
      </c>
      <c r="G62" s="33">
        <v>500</v>
      </c>
      <c r="H62" s="59">
        <f aca="true" t="shared" si="4" ref="H62:J67">H63</f>
        <v>276.304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37" t="s">
        <v>225</v>
      </c>
      <c r="C63" s="31"/>
      <c r="D63" s="31" t="s">
        <v>7</v>
      </c>
      <c r="E63" s="30" t="s">
        <v>234</v>
      </c>
      <c r="F63" s="30" t="s">
        <v>232</v>
      </c>
      <c r="G63" s="34" t="s">
        <v>226</v>
      </c>
      <c r="H63" s="60">
        <v>276.304</v>
      </c>
      <c r="I63" s="60">
        <v>0</v>
      </c>
      <c r="J63" s="60">
        <v>0</v>
      </c>
    </row>
    <row r="64" spans="1:10" ht="15" customHeight="1">
      <c r="A64" s="35"/>
      <c r="B64" s="333" t="s">
        <v>275</v>
      </c>
      <c r="C64" s="24"/>
      <c r="D64" s="24" t="s">
        <v>7</v>
      </c>
      <c r="E64" s="23" t="s">
        <v>276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203"/>
      <c r="B65" s="338" t="s">
        <v>468</v>
      </c>
      <c r="C65" s="213"/>
      <c r="D65" s="213" t="s">
        <v>7</v>
      </c>
      <c r="E65" s="213" t="s">
        <v>276</v>
      </c>
      <c r="F65" s="213" t="s">
        <v>260</v>
      </c>
      <c r="G65" s="204"/>
      <c r="H65" s="206">
        <f t="shared" si="4"/>
        <v>100</v>
      </c>
      <c r="I65" s="206">
        <f t="shared" si="4"/>
        <v>100</v>
      </c>
      <c r="J65" s="206">
        <f t="shared" si="4"/>
        <v>100</v>
      </c>
    </row>
    <row r="66" spans="1:10" ht="15" customHeight="1">
      <c r="A66" s="25"/>
      <c r="B66" s="297" t="s">
        <v>212</v>
      </c>
      <c r="C66" s="36"/>
      <c r="D66" s="30" t="s">
        <v>7</v>
      </c>
      <c r="E66" s="30" t="s">
        <v>276</v>
      </c>
      <c r="F66" s="30" t="s">
        <v>261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97" t="s">
        <v>212</v>
      </c>
      <c r="C67" s="36"/>
      <c r="D67" s="30" t="s">
        <v>7</v>
      </c>
      <c r="E67" s="30" t="s">
        <v>276</v>
      </c>
      <c r="F67" s="30" t="s">
        <v>262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59"/>
      <c r="B68" s="317" t="s">
        <v>271</v>
      </c>
      <c r="C68" s="261"/>
      <c r="D68" s="261" t="s">
        <v>7</v>
      </c>
      <c r="E68" s="261" t="s">
        <v>276</v>
      </c>
      <c r="F68" s="261" t="s">
        <v>272</v>
      </c>
      <c r="G68" s="261"/>
      <c r="H68" s="267">
        <f>H70</f>
        <v>100</v>
      </c>
      <c r="I68" s="267">
        <f>I70</f>
        <v>100</v>
      </c>
      <c r="J68" s="267">
        <f>J70</f>
        <v>100</v>
      </c>
    </row>
    <row r="69" spans="1:10" ht="15" customHeight="1">
      <c r="A69" s="28"/>
      <c r="B69" s="297" t="s">
        <v>98</v>
      </c>
      <c r="C69" s="30"/>
      <c r="D69" s="30" t="s">
        <v>7</v>
      </c>
      <c r="E69" s="30" t="s">
        <v>276</v>
      </c>
      <c r="F69" s="30" t="s">
        <v>272</v>
      </c>
      <c r="G69" s="30" t="s">
        <v>99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97" t="s">
        <v>273</v>
      </c>
      <c r="C70" s="30"/>
      <c r="D70" s="30" t="s">
        <v>7</v>
      </c>
      <c r="E70" s="30" t="s">
        <v>276</v>
      </c>
      <c r="F70" s="30" t="s">
        <v>272</v>
      </c>
      <c r="G70" s="30" t="s">
        <v>274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33" t="s">
        <v>187</v>
      </c>
      <c r="C71" s="24"/>
      <c r="D71" s="24" t="s">
        <v>7</v>
      </c>
      <c r="E71" s="37" t="s">
        <v>188</v>
      </c>
      <c r="F71" s="23"/>
      <c r="G71" s="24"/>
      <c r="H71" s="57">
        <f>H72+H82+H88+H97</f>
        <v>1546</v>
      </c>
      <c r="I71" s="57">
        <f>I72+I82+I88+I97</f>
        <v>320</v>
      </c>
      <c r="J71" s="57">
        <f>J72+J82+J88+J97</f>
        <v>320</v>
      </c>
    </row>
    <row r="72" spans="1:10" ht="60" customHeight="1">
      <c r="A72" s="218"/>
      <c r="B72" s="335" t="s">
        <v>447</v>
      </c>
      <c r="C72" s="209"/>
      <c r="D72" s="215" t="s">
        <v>7</v>
      </c>
      <c r="E72" s="216" t="s">
        <v>188</v>
      </c>
      <c r="F72" s="216" t="s">
        <v>63</v>
      </c>
      <c r="G72" s="209"/>
      <c r="H72" s="210">
        <f>H73</f>
        <v>720</v>
      </c>
      <c r="I72" s="210">
        <f>I73</f>
        <v>20</v>
      </c>
      <c r="J72" s="210">
        <f>J73</f>
        <v>20</v>
      </c>
    </row>
    <row r="73" spans="1:10" ht="30" customHeight="1">
      <c r="A73" s="250"/>
      <c r="B73" s="339" t="s">
        <v>454</v>
      </c>
      <c r="C73" s="281"/>
      <c r="D73" s="148" t="s">
        <v>7</v>
      </c>
      <c r="E73" s="148" t="s">
        <v>188</v>
      </c>
      <c r="F73" s="148" t="s">
        <v>83</v>
      </c>
      <c r="G73" s="147"/>
      <c r="H73" s="253">
        <f>H74+H78</f>
        <v>720</v>
      </c>
      <c r="I73" s="253">
        <f>I74+I78</f>
        <v>20</v>
      </c>
      <c r="J73" s="253">
        <f>J74+J78</f>
        <v>20</v>
      </c>
    </row>
    <row r="74" spans="1:10" ht="30" customHeight="1">
      <c r="A74" s="282"/>
      <c r="B74" s="340" t="s">
        <v>190</v>
      </c>
      <c r="C74" s="283"/>
      <c r="D74" s="241" t="s">
        <v>7</v>
      </c>
      <c r="E74" s="241" t="s">
        <v>188</v>
      </c>
      <c r="F74" s="284" t="s">
        <v>85</v>
      </c>
      <c r="G74" s="285"/>
      <c r="H74" s="286">
        <f>H75</f>
        <v>20</v>
      </c>
      <c r="I74" s="286">
        <f aca="true" t="shared" si="5" ref="I74:J76">I75</f>
        <v>20</v>
      </c>
      <c r="J74" s="286">
        <f t="shared" si="5"/>
        <v>20</v>
      </c>
    </row>
    <row r="75" spans="1:10" ht="15" customHeight="1">
      <c r="A75" s="269"/>
      <c r="B75" s="317" t="s">
        <v>192</v>
      </c>
      <c r="C75" s="265"/>
      <c r="D75" s="261" t="s">
        <v>7</v>
      </c>
      <c r="E75" s="261" t="s">
        <v>188</v>
      </c>
      <c r="F75" s="261" t="s">
        <v>455</v>
      </c>
      <c r="G75" s="262"/>
      <c r="H75" s="263">
        <f>H76</f>
        <v>20</v>
      </c>
      <c r="I75" s="263">
        <f t="shared" si="5"/>
        <v>20</v>
      </c>
      <c r="J75" s="263">
        <f t="shared" si="5"/>
        <v>20</v>
      </c>
    </row>
    <row r="76" spans="1:10" ht="30" customHeight="1">
      <c r="A76" s="157"/>
      <c r="B76" s="302" t="s">
        <v>58</v>
      </c>
      <c r="C76" s="154"/>
      <c r="D76" s="30" t="s">
        <v>7</v>
      </c>
      <c r="E76" s="30" t="s">
        <v>188</v>
      </c>
      <c r="F76" s="131" t="s">
        <v>455</v>
      </c>
      <c r="G76" s="155">
        <v>200</v>
      </c>
      <c r="H76" s="156">
        <f>H77</f>
        <v>20</v>
      </c>
      <c r="I76" s="156">
        <f t="shared" si="5"/>
        <v>20</v>
      </c>
      <c r="J76" s="156">
        <f t="shared" si="5"/>
        <v>20</v>
      </c>
    </row>
    <row r="77" spans="1:10" ht="30" customHeight="1">
      <c r="A77" s="157"/>
      <c r="B77" s="297" t="s">
        <v>59</v>
      </c>
      <c r="C77" s="154"/>
      <c r="D77" s="30" t="s">
        <v>7</v>
      </c>
      <c r="E77" s="30" t="s">
        <v>188</v>
      </c>
      <c r="F77" s="131" t="s">
        <v>455</v>
      </c>
      <c r="G77" s="155">
        <v>240</v>
      </c>
      <c r="H77" s="156">
        <v>20</v>
      </c>
      <c r="I77" s="156">
        <v>20</v>
      </c>
      <c r="J77" s="156">
        <v>20</v>
      </c>
    </row>
    <row r="78" spans="1:10" ht="30" customHeight="1">
      <c r="A78" s="282"/>
      <c r="B78" s="340" t="s">
        <v>457</v>
      </c>
      <c r="C78" s="283"/>
      <c r="D78" s="241" t="s">
        <v>7</v>
      </c>
      <c r="E78" s="241" t="s">
        <v>188</v>
      </c>
      <c r="F78" s="284" t="s">
        <v>456</v>
      </c>
      <c r="G78" s="285"/>
      <c r="H78" s="286">
        <f>H79</f>
        <v>700</v>
      </c>
      <c r="I78" s="286">
        <f aca="true" t="shared" si="6" ref="I78:J80">I79</f>
        <v>0</v>
      </c>
      <c r="J78" s="286">
        <f t="shared" si="6"/>
        <v>0</v>
      </c>
    </row>
    <row r="79" spans="1:10" ht="45" customHeight="1">
      <c r="A79" s="269"/>
      <c r="B79" s="317" t="s">
        <v>185</v>
      </c>
      <c r="C79" s="265"/>
      <c r="D79" s="261" t="s">
        <v>7</v>
      </c>
      <c r="E79" s="261" t="s">
        <v>188</v>
      </c>
      <c r="F79" s="261" t="s">
        <v>458</v>
      </c>
      <c r="G79" s="262"/>
      <c r="H79" s="263">
        <f>H80</f>
        <v>700</v>
      </c>
      <c r="I79" s="263">
        <f t="shared" si="6"/>
        <v>0</v>
      </c>
      <c r="J79" s="263">
        <f t="shared" si="6"/>
        <v>0</v>
      </c>
    </row>
    <row r="80" spans="1:10" ht="30" customHeight="1">
      <c r="A80" s="157"/>
      <c r="B80" s="302" t="s">
        <v>58</v>
      </c>
      <c r="C80" s="154"/>
      <c r="D80" s="30" t="s">
        <v>7</v>
      </c>
      <c r="E80" s="30" t="s">
        <v>188</v>
      </c>
      <c r="F80" s="131" t="s">
        <v>458</v>
      </c>
      <c r="G80" s="155">
        <v>200</v>
      </c>
      <c r="H80" s="156">
        <f>H81</f>
        <v>700</v>
      </c>
      <c r="I80" s="156">
        <f t="shared" si="6"/>
        <v>0</v>
      </c>
      <c r="J80" s="156">
        <f t="shared" si="6"/>
        <v>0</v>
      </c>
    </row>
    <row r="81" spans="1:10" ht="30" customHeight="1">
      <c r="A81" s="157"/>
      <c r="B81" s="297" t="s">
        <v>59</v>
      </c>
      <c r="C81" s="154"/>
      <c r="D81" s="30" t="s">
        <v>7</v>
      </c>
      <c r="E81" s="30" t="s">
        <v>188</v>
      </c>
      <c r="F81" s="131" t="s">
        <v>458</v>
      </c>
      <c r="G81" s="155">
        <v>240</v>
      </c>
      <c r="H81" s="156">
        <f>200+600-100</f>
        <v>700</v>
      </c>
      <c r="I81" s="156">
        <v>0</v>
      </c>
      <c r="J81" s="156">
        <v>0</v>
      </c>
    </row>
    <row r="82" spans="1:10" ht="60" customHeight="1">
      <c r="A82" s="214"/>
      <c r="B82" s="341" t="s">
        <v>432</v>
      </c>
      <c r="C82" s="215"/>
      <c r="D82" s="215" t="s">
        <v>7</v>
      </c>
      <c r="E82" s="216" t="s">
        <v>188</v>
      </c>
      <c r="F82" s="215" t="s">
        <v>180</v>
      </c>
      <c r="G82" s="209"/>
      <c r="H82" s="210">
        <f aca="true" t="shared" si="7" ref="H82:J84">H83</f>
        <v>695</v>
      </c>
      <c r="I82" s="210">
        <f t="shared" si="7"/>
        <v>200</v>
      </c>
      <c r="J82" s="210">
        <f t="shared" si="7"/>
        <v>200</v>
      </c>
    </row>
    <row r="83" spans="1:10" ht="30" customHeight="1">
      <c r="A83" s="250"/>
      <c r="B83" s="339" t="s">
        <v>181</v>
      </c>
      <c r="C83" s="148"/>
      <c r="D83" s="148" t="s">
        <v>7</v>
      </c>
      <c r="E83" s="148" t="s">
        <v>188</v>
      </c>
      <c r="F83" s="251" t="s">
        <v>182</v>
      </c>
      <c r="G83" s="252"/>
      <c r="H83" s="253">
        <f t="shared" si="7"/>
        <v>695</v>
      </c>
      <c r="I83" s="253">
        <f t="shared" si="7"/>
        <v>200</v>
      </c>
      <c r="J83" s="253">
        <f t="shared" si="7"/>
        <v>200</v>
      </c>
    </row>
    <row r="84" spans="1:10" ht="45" customHeight="1">
      <c r="A84" s="240"/>
      <c r="B84" s="336" t="s">
        <v>183</v>
      </c>
      <c r="C84" s="241"/>
      <c r="D84" s="241" t="s">
        <v>7</v>
      </c>
      <c r="E84" s="241" t="s">
        <v>188</v>
      </c>
      <c r="F84" s="242" t="s">
        <v>184</v>
      </c>
      <c r="G84" s="243"/>
      <c r="H84" s="239">
        <f t="shared" si="7"/>
        <v>695</v>
      </c>
      <c r="I84" s="239">
        <f t="shared" si="7"/>
        <v>200</v>
      </c>
      <c r="J84" s="239">
        <f t="shared" si="7"/>
        <v>200</v>
      </c>
    </row>
    <row r="85" spans="1:10" ht="45" customHeight="1">
      <c r="A85" s="269"/>
      <c r="B85" s="321" t="s">
        <v>185</v>
      </c>
      <c r="C85" s="261"/>
      <c r="D85" s="261" t="s">
        <v>7</v>
      </c>
      <c r="E85" s="261" t="s">
        <v>188</v>
      </c>
      <c r="F85" s="270" t="s">
        <v>186</v>
      </c>
      <c r="G85" s="265"/>
      <c r="H85" s="263">
        <f>H87</f>
        <v>695</v>
      </c>
      <c r="I85" s="263">
        <f>I87</f>
        <v>200</v>
      </c>
      <c r="J85" s="263">
        <f>J87</f>
        <v>200</v>
      </c>
    </row>
    <row r="86" spans="1:10" ht="30" customHeight="1">
      <c r="A86" s="38"/>
      <c r="B86" s="302" t="s">
        <v>58</v>
      </c>
      <c r="C86" s="30"/>
      <c r="D86" s="30" t="s">
        <v>7</v>
      </c>
      <c r="E86" s="30" t="s">
        <v>188</v>
      </c>
      <c r="F86" s="34" t="s">
        <v>186</v>
      </c>
      <c r="G86" s="31">
        <v>200</v>
      </c>
      <c r="H86" s="59">
        <f>H87</f>
        <v>695</v>
      </c>
      <c r="I86" s="59">
        <f>I87</f>
        <v>200</v>
      </c>
      <c r="J86" s="59">
        <f>J87</f>
        <v>200</v>
      </c>
    </row>
    <row r="87" spans="1:10" ht="30" customHeight="1">
      <c r="A87" s="38"/>
      <c r="B87" s="297" t="s">
        <v>59</v>
      </c>
      <c r="C87" s="30"/>
      <c r="D87" s="30" t="s">
        <v>7</v>
      </c>
      <c r="E87" s="30" t="s">
        <v>188</v>
      </c>
      <c r="F87" s="34" t="s">
        <v>186</v>
      </c>
      <c r="G87" s="30" t="s">
        <v>60</v>
      </c>
      <c r="H87" s="59">
        <f>465+150+80</f>
        <v>695</v>
      </c>
      <c r="I87" s="59">
        <f>20+100+80</f>
        <v>200</v>
      </c>
      <c r="J87" s="59">
        <f>20+100+80</f>
        <v>200</v>
      </c>
    </row>
    <row r="88" spans="1:10" ht="30" customHeight="1">
      <c r="A88" s="203"/>
      <c r="B88" s="334" t="s">
        <v>246</v>
      </c>
      <c r="C88" s="204"/>
      <c r="D88" s="204" t="s">
        <v>7</v>
      </c>
      <c r="E88" s="204" t="s">
        <v>188</v>
      </c>
      <c r="F88" s="205" t="s">
        <v>247</v>
      </c>
      <c r="G88" s="204"/>
      <c r="H88" s="206">
        <f aca="true" t="shared" si="8" ref="H88:J90">H89</f>
        <v>131</v>
      </c>
      <c r="I88" s="206">
        <f t="shared" si="8"/>
        <v>100</v>
      </c>
      <c r="J88" s="206">
        <f t="shared" si="8"/>
        <v>100</v>
      </c>
    </row>
    <row r="89" spans="1:10" ht="15" customHeight="1">
      <c r="A89" s="25"/>
      <c r="B89" s="297" t="s">
        <v>212</v>
      </c>
      <c r="C89" s="26"/>
      <c r="D89" s="30" t="s">
        <v>7</v>
      </c>
      <c r="E89" s="30" t="s">
        <v>188</v>
      </c>
      <c r="F89" s="31" t="s">
        <v>248</v>
      </c>
      <c r="G89" s="26"/>
      <c r="H89" s="59">
        <f t="shared" si="8"/>
        <v>131</v>
      </c>
      <c r="I89" s="59">
        <f t="shared" si="8"/>
        <v>100</v>
      </c>
      <c r="J89" s="59">
        <f t="shared" si="8"/>
        <v>100</v>
      </c>
    </row>
    <row r="90" spans="1:10" ht="15" customHeight="1">
      <c r="A90" s="25"/>
      <c r="B90" s="297" t="s">
        <v>212</v>
      </c>
      <c r="C90" s="26"/>
      <c r="D90" s="30" t="s">
        <v>7</v>
      </c>
      <c r="E90" s="30" t="s">
        <v>188</v>
      </c>
      <c r="F90" s="31" t="s">
        <v>249</v>
      </c>
      <c r="G90" s="26"/>
      <c r="H90" s="59">
        <f t="shared" si="8"/>
        <v>131</v>
      </c>
      <c r="I90" s="59">
        <f t="shared" si="8"/>
        <v>100</v>
      </c>
      <c r="J90" s="59">
        <f t="shared" si="8"/>
        <v>100</v>
      </c>
    </row>
    <row r="91" spans="1:10" ht="15" customHeight="1">
      <c r="A91" s="259"/>
      <c r="B91" s="317" t="s">
        <v>250</v>
      </c>
      <c r="C91" s="261"/>
      <c r="D91" s="261" t="s">
        <v>7</v>
      </c>
      <c r="E91" s="261" t="s">
        <v>188</v>
      </c>
      <c r="F91" s="261" t="s">
        <v>251</v>
      </c>
      <c r="G91" s="261"/>
      <c r="H91" s="267">
        <f>H93+H96+H95</f>
        <v>131</v>
      </c>
      <c r="I91" s="267">
        <f>I93+I96+I95</f>
        <v>100</v>
      </c>
      <c r="J91" s="267">
        <f>J93+J96+J95</f>
        <v>100</v>
      </c>
    </row>
    <row r="92" spans="1:10" ht="30" customHeight="1">
      <c r="A92" s="28"/>
      <c r="B92" s="297" t="s">
        <v>58</v>
      </c>
      <c r="C92" s="30"/>
      <c r="D92" s="30" t="s">
        <v>7</v>
      </c>
      <c r="E92" s="30" t="s">
        <v>188</v>
      </c>
      <c r="F92" s="30" t="s">
        <v>251</v>
      </c>
      <c r="G92" s="30" t="s">
        <v>77</v>
      </c>
      <c r="H92" s="60">
        <f>H93</f>
        <v>100</v>
      </c>
      <c r="I92" s="60">
        <f>I93</f>
        <v>100</v>
      </c>
      <c r="J92" s="60">
        <f>J93</f>
        <v>100</v>
      </c>
    </row>
    <row r="93" spans="1:10" ht="30" customHeight="1">
      <c r="A93" s="28"/>
      <c r="B93" s="297" t="s">
        <v>59</v>
      </c>
      <c r="C93" s="30"/>
      <c r="D93" s="30" t="s">
        <v>7</v>
      </c>
      <c r="E93" s="30" t="s">
        <v>188</v>
      </c>
      <c r="F93" s="30" t="s">
        <v>251</v>
      </c>
      <c r="G93" s="30" t="s">
        <v>60</v>
      </c>
      <c r="H93" s="60">
        <v>100</v>
      </c>
      <c r="I93" s="60">
        <v>100</v>
      </c>
      <c r="J93" s="60">
        <v>100</v>
      </c>
    </row>
    <row r="94" spans="1:10" ht="15" customHeight="1">
      <c r="A94" s="28"/>
      <c r="B94" s="297" t="s">
        <v>98</v>
      </c>
      <c r="C94" s="30"/>
      <c r="D94" s="30" t="s">
        <v>7</v>
      </c>
      <c r="E94" s="30" t="s">
        <v>188</v>
      </c>
      <c r="F94" s="30" t="s">
        <v>251</v>
      </c>
      <c r="G94" s="30" t="s">
        <v>99</v>
      </c>
      <c r="H94" s="60">
        <f>H95+H96</f>
        <v>31</v>
      </c>
      <c r="I94" s="60">
        <f>I95+I96</f>
        <v>0</v>
      </c>
      <c r="J94" s="60">
        <f>J95+J96</f>
        <v>0</v>
      </c>
    </row>
    <row r="95" spans="1:10" ht="15" customHeight="1" hidden="1">
      <c r="A95" s="28"/>
      <c r="B95" s="297" t="s">
        <v>252</v>
      </c>
      <c r="C95" s="30"/>
      <c r="D95" s="30" t="s">
        <v>7</v>
      </c>
      <c r="E95" s="30" t="s">
        <v>188</v>
      </c>
      <c r="F95" s="30" t="s">
        <v>251</v>
      </c>
      <c r="G95" s="30" t="s">
        <v>253</v>
      </c>
      <c r="H95" s="60">
        <v>0</v>
      </c>
      <c r="I95" s="60">
        <v>0</v>
      </c>
      <c r="J95" s="60">
        <v>0</v>
      </c>
    </row>
    <row r="96" spans="1:10" ht="15" customHeight="1">
      <c r="A96" s="28"/>
      <c r="B96" s="297" t="s">
        <v>100</v>
      </c>
      <c r="C96" s="30"/>
      <c r="D96" s="30" t="s">
        <v>7</v>
      </c>
      <c r="E96" s="30" t="s">
        <v>188</v>
      </c>
      <c r="F96" s="30" t="s">
        <v>251</v>
      </c>
      <c r="G96" s="30" t="s">
        <v>101</v>
      </c>
      <c r="H96" s="60">
        <v>31</v>
      </c>
      <c r="I96" s="60">
        <v>0</v>
      </c>
      <c r="J96" s="60">
        <v>0</v>
      </c>
    </row>
    <row r="97" spans="1:10" ht="45" customHeight="1" hidden="1">
      <c r="A97" s="203"/>
      <c r="B97" s="334" t="s">
        <v>468</v>
      </c>
      <c r="C97" s="204"/>
      <c r="D97" s="204" t="s">
        <v>7</v>
      </c>
      <c r="E97" s="204" t="s">
        <v>188</v>
      </c>
      <c r="F97" s="205" t="s">
        <v>260</v>
      </c>
      <c r="G97" s="204"/>
      <c r="H97" s="206">
        <f>H98</f>
        <v>0</v>
      </c>
      <c r="I97" s="206">
        <f aca="true" t="shared" si="9" ref="I97:J99">I98</f>
        <v>0</v>
      </c>
      <c r="J97" s="206">
        <f t="shared" si="9"/>
        <v>0</v>
      </c>
    </row>
    <row r="98" spans="1:10" ht="15" customHeight="1" hidden="1">
      <c r="A98" s="25"/>
      <c r="B98" s="297" t="s">
        <v>212</v>
      </c>
      <c r="C98" s="26"/>
      <c r="D98" s="30" t="s">
        <v>7</v>
      </c>
      <c r="E98" s="30" t="s">
        <v>188</v>
      </c>
      <c r="F98" s="31" t="s">
        <v>261</v>
      </c>
      <c r="G98" s="26"/>
      <c r="H98" s="59">
        <f>H99</f>
        <v>0</v>
      </c>
      <c r="I98" s="59">
        <f t="shared" si="9"/>
        <v>0</v>
      </c>
      <c r="J98" s="59">
        <f t="shared" si="9"/>
        <v>0</v>
      </c>
    </row>
    <row r="99" spans="1:10" ht="15" customHeight="1" hidden="1">
      <c r="A99" s="25"/>
      <c r="B99" s="297" t="s">
        <v>212</v>
      </c>
      <c r="C99" s="26"/>
      <c r="D99" s="30" t="s">
        <v>7</v>
      </c>
      <c r="E99" s="30" t="s">
        <v>188</v>
      </c>
      <c r="F99" s="31" t="s">
        <v>262</v>
      </c>
      <c r="G99" s="26"/>
      <c r="H99" s="59">
        <f>H100</f>
        <v>0</v>
      </c>
      <c r="I99" s="59">
        <f t="shared" si="9"/>
        <v>0</v>
      </c>
      <c r="J99" s="59">
        <f t="shared" si="9"/>
        <v>0</v>
      </c>
    </row>
    <row r="100" spans="1:10" ht="60" customHeight="1" hidden="1">
      <c r="A100" s="259"/>
      <c r="B100" s="317" t="s">
        <v>537</v>
      </c>
      <c r="C100" s="261"/>
      <c r="D100" s="261" t="s">
        <v>7</v>
      </c>
      <c r="E100" s="261" t="s">
        <v>188</v>
      </c>
      <c r="F100" s="261" t="s">
        <v>536</v>
      </c>
      <c r="G100" s="261"/>
      <c r="H100" s="267">
        <f>H101</f>
        <v>0</v>
      </c>
      <c r="I100" s="267">
        <f>I101</f>
        <v>0</v>
      </c>
      <c r="J100" s="267">
        <f>J101</f>
        <v>0</v>
      </c>
    </row>
    <row r="101" spans="1:10" ht="60" customHeight="1" hidden="1">
      <c r="A101" s="28"/>
      <c r="B101" s="297" t="s">
        <v>93</v>
      </c>
      <c r="C101" s="30"/>
      <c r="D101" s="30" t="s">
        <v>7</v>
      </c>
      <c r="E101" s="30" t="s">
        <v>188</v>
      </c>
      <c r="F101" s="30" t="s">
        <v>536</v>
      </c>
      <c r="G101" s="30" t="s">
        <v>94</v>
      </c>
      <c r="H101" s="60">
        <f>H102</f>
        <v>0</v>
      </c>
      <c r="I101" s="60">
        <f>I102</f>
        <v>0</v>
      </c>
      <c r="J101" s="60">
        <f>J102</f>
        <v>0</v>
      </c>
    </row>
    <row r="102" spans="1:10" ht="30" customHeight="1" hidden="1">
      <c r="A102" s="28"/>
      <c r="B102" s="297" t="s">
        <v>216</v>
      </c>
      <c r="C102" s="30"/>
      <c r="D102" s="30" t="s">
        <v>7</v>
      </c>
      <c r="E102" s="30" t="s">
        <v>188</v>
      </c>
      <c r="F102" s="30" t="s">
        <v>536</v>
      </c>
      <c r="G102" s="30" t="s">
        <v>217</v>
      </c>
      <c r="H102" s="60">
        <v>0</v>
      </c>
      <c r="I102" s="60">
        <v>0</v>
      </c>
      <c r="J102" s="60">
        <v>0</v>
      </c>
    </row>
    <row r="103" spans="1:10" s="2" customFormat="1" ht="15" customHeight="1">
      <c r="A103" s="19" t="s">
        <v>517</v>
      </c>
      <c r="B103" s="342" t="s">
        <v>10</v>
      </c>
      <c r="C103" s="41"/>
      <c r="D103" s="41" t="s">
        <v>11</v>
      </c>
      <c r="E103" s="41"/>
      <c r="F103" s="41"/>
      <c r="G103" s="41"/>
      <c r="H103" s="64">
        <f aca="true" t="shared" si="10" ref="H103:J107">H104</f>
        <v>534.3</v>
      </c>
      <c r="I103" s="64">
        <f t="shared" si="10"/>
        <v>543.1999999999999</v>
      </c>
      <c r="J103" s="64">
        <f t="shared" si="10"/>
        <v>571.5</v>
      </c>
    </row>
    <row r="104" spans="1:10" ht="15" customHeight="1">
      <c r="A104" s="22"/>
      <c r="B104" s="333" t="s">
        <v>295</v>
      </c>
      <c r="C104" s="23"/>
      <c r="D104" s="23" t="s">
        <v>11</v>
      </c>
      <c r="E104" s="23" t="s">
        <v>296</v>
      </c>
      <c r="F104" s="23"/>
      <c r="G104" s="23"/>
      <c r="H104" s="57">
        <f t="shared" si="10"/>
        <v>534.3</v>
      </c>
      <c r="I104" s="57">
        <f t="shared" si="10"/>
        <v>543.1999999999999</v>
      </c>
      <c r="J104" s="57">
        <f t="shared" si="10"/>
        <v>571.5</v>
      </c>
    </row>
    <row r="105" spans="1:10" ht="45" customHeight="1">
      <c r="A105" s="211"/>
      <c r="B105" s="338" t="s">
        <v>468</v>
      </c>
      <c r="C105" s="213"/>
      <c r="D105" s="213" t="s">
        <v>11</v>
      </c>
      <c r="E105" s="204" t="s">
        <v>296</v>
      </c>
      <c r="F105" s="213" t="s">
        <v>260</v>
      </c>
      <c r="G105" s="204"/>
      <c r="H105" s="206">
        <f t="shared" si="10"/>
        <v>534.3</v>
      </c>
      <c r="I105" s="206">
        <f t="shared" si="10"/>
        <v>543.1999999999999</v>
      </c>
      <c r="J105" s="206">
        <f t="shared" si="10"/>
        <v>571.5</v>
      </c>
    </row>
    <row r="106" spans="1:10" ht="15" customHeight="1">
      <c r="A106" s="42"/>
      <c r="B106" s="297" t="s">
        <v>212</v>
      </c>
      <c r="C106" s="36"/>
      <c r="D106" s="30" t="s">
        <v>11</v>
      </c>
      <c r="E106" s="30" t="s">
        <v>296</v>
      </c>
      <c r="F106" s="30" t="s">
        <v>261</v>
      </c>
      <c r="G106" s="30"/>
      <c r="H106" s="59">
        <f t="shared" si="10"/>
        <v>534.3</v>
      </c>
      <c r="I106" s="59">
        <f t="shared" si="10"/>
        <v>543.1999999999999</v>
      </c>
      <c r="J106" s="59">
        <f t="shared" si="10"/>
        <v>571.5</v>
      </c>
    </row>
    <row r="107" spans="1:10" ht="15" customHeight="1">
      <c r="A107" s="42"/>
      <c r="B107" s="297" t="s">
        <v>212</v>
      </c>
      <c r="C107" s="36"/>
      <c r="D107" s="30" t="s">
        <v>11</v>
      </c>
      <c r="E107" s="30" t="s">
        <v>296</v>
      </c>
      <c r="F107" s="30" t="s">
        <v>262</v>
      </c>
      <c r="G107" s="30"/>
      <c r="H107" s="59">
        <f t="shared" si="10"/>
        <v>534.3</v>
      </c>
      <c r="I107" s="59">
        <f t="shared" si="10"/>
        <v>543.1999999999999</v>
      </c>
      <c r="J107" s="59">
        <f t="shared" si="10"/>
        <v>571.5</v>
      </c>
    </row>
    <row r="108" spans="1:10" ht="45" customHeight="1">
      <c r="A108" s="259"/>
      <c r="B108" s="317" t="s">
        <v>293</v>
      </c>
      <c r="C108" s="261"/>
      <c r="D108" s="261" t="s">
        <v>11</v>
      </c>
      <c r="E108" s="261" t="s">
        <v>296</v>
      </c>
      <c r="F108" s="261" t="s">
        <v>294</v>
      </c>
      <c r="G108" s="261"/>
      <c r="H108" s="263">
        <f>H109+H111</f>
        <v>534.3</v>
      </c>
      <c r="I108" s="263">
        <f>I109+I111</f>
        <v>543.1999999999999</v>
      </c>
      <c r="J108" s="263">
        <f>J109+J111</f>
        <v>571.5</v>
      </c>
    </row>
    <row r="109" spans="1:10" ht="60" customHeight="1">
      <c r="A109" s="28"/>
      <c r="B109" s="297" t="s">
        <v>93</v>
      </c>
      <c r="C109" s="30"/>
      <c r="D109" s="30" t="s">
        <v>11</v>
      </c>
      <c r="E109" s="30" t="s">
        <v>296</v>
      </c>
      <c r="F109" s="30" t="s">
        <v>294</v>
      </c>
      <c r="G109" s="30" t="s">
        <v>94</v>
      </c>
      <c r="H109" s="59">
        <f>H110</f>
        <v>521.649</v>
      </c>
      <c r="I109" s="59">
        <f>I110</f>
        <v>543.1999999999999</v>
      </c>
      <c r="J109" s="59">
        <f>J110</f>
        <v>564.644</v>
      </c>
    </row>
    <row r="110" spans="1:10" ht="30" customHeight="1">
      <c r="A110" s="28"/>
      <c r="B110" s="297" t="s">
        <v>216</v>
      </c>
      <c r="C110" s="30"/>
      <c r="D110" s="30" t="s">
        <v>11</v>
      </c>
      <c r="E110" s="30" t="s">
        <v>296</v>
      </c>
      <c r="F110" s="30" t="s">
        <v>294</v>
      </c>
      <c r="G110" s="30" t="s">
        <v>217</v>
      </c>
      <c r="H110" s="369">
        <f>(418.527+126.395+7)-23.251-7.022</f>
        <v>521.649</v>
      </c>
      <c r="I110" s="369">
        <f>(435.268+131.451+8)-24.181-7.303-0.035</f>
        <v>543.1999999999999</v>
      </c>
      <c r="J110" s="371">
        <f>427.53+129.114+8</f>
        <v>564.644</v>
      </c>
    </row>
    <row r="111" spans="1:10" ht="30" customHeight="1">
      <c r="A111" s="28"/>
      <c r="B111" s="297" t="s">
        <v>58</v>
      </c>
      <c r="C111" s="30"/>
      <c r="D111" s="30" t="s">
        <v>11</v>
      </c>
      <c r="E111" s="30" t="s">
        <v>296</v>
      </c>
      <c r="F111" s="30" t="s">
        <v>294</v>
      </c>
      <c r="G111" s="30" t="s">
        <v>77</v>
      </c>
      <c r="H111" s="59">
        <f>H112</f>
        <v>12.651</v>
      </c>
      <c r="I111" s="59">
        <f>I112</f>
        <v>0</v>
      </c>
      <c r="J111" s="59">
        <f>J112</f>
        <v>6.856</v>
      </c>
    </row>
    <row r="112" spans="1:10" ht="30" customHeight="1">
      <c r="A112" s="28"/>
      <c r="B112" s="297" t="s">
        <v>59</v>
      </c>
      <c r="C112" s="30"/>
      <c r="D112" s="30" t="s">
        <v>11</v>
      </c>
      <c r="E112" s="30" t="s">
        <v>296</v>
      </c>
      <c r="F112" s="30" t="s">
        <v>294</v>
      </c>
      <c r="G112" s="30" t="s">
        <v>60</v>
      </c>
      <c r="H112" s="369">
        <f>10.878+1.773</f>
        <v>12.651</v>
      </c>
      <c r="I112" s="369">
        <f>8.181-8.181</f>
        <v>0</v>
      </c>
      <c r="J112" s="369">
        <v>6.856</v>
      </c>
    </row>
    <row r="113" spans="1:10" s="2" customFormat="1" ht="30" customHeight="1">
      <c r="A113" s="19" t="s">
        <v>518</v>
      </c>
      <c r="B113" s="332" t="s">
        <v>12</v>
      </c>
      <c r="C113" s="41"/>
      <c r="D113" s="41" t="s">
        <v>13</v>
      </c>
      <c r="E113" s="41"/>
      <c r="F113" s="41"/>
      <c r="G113" s="41"/>
      <c r="H113" s="64">
        <f>H114+H125</f>
        <v>1290.04</v>
      </c>
      <c r="I113" s="64">
        <f>I114+I125</f>
        <v>757.04</v>
      </c>
      <c r="J113" s="64">
        <f>J114+J125</f>
        <v>757.04</v>
      </c>
    </row>
    <row r="114" spans="1:10" ht="45" customHeight="1">
      <c r="A114" s="22"/>
      <c r="B114" s="333" t="s">
        <v>110</v>
      </c>
      <c r="C114" s="23"/>
      <c r="D114" s="23" t="s">
        <v>13</v>
      </c>
      <c r="E114" s="23" t="s">
        <v>111</v>
      </c>
      <c r="F114" s="23"/>
      <c r="G114" s="23"/>
      <c r="H114" s="57">
        <f aca="true" t="shared" si="11" ref="H114:J115">H115</f>
        <v>940</v>
      </c>
      <c r="I114" s="57">
        <f t="shared" si="11"/>
        <v>540</v>
      </c>
      <c r="J114" s="57">
        <f t="shared" si="11"/>
        <v>540</v>
      </c>
    </row>
    <row r="115" spans="1:10" ht="45" customHeight="1">
      <c r="A115" s="207"/>
      <c r="B115" s="335" t="s">
        <v>467</v>
      </c>
      <c r="C115" s="216"/>
      <c r="D115" s="216" t="s">
        <v>13</v>
      </c>
      <c r="E115" s="216" t="s">
        <v>111</v>
      </c>
      <c r="F115" s="216" t="s">
        <v>103</v>
      </c>
      <c r="G115" s="216" t="s">
        <v>64</v>
      </c>
      <c r="H115" s="210">
        <f t="shared" si="11"/>
        <v>940</v>
      </c>
      <c r="I115" s="210">
        <f t="shared" si="11"/>
        <v>540</v>
      </c>
      <c r="J115" s="210">
        <f t="shared" si="11"/>
        <v>540</v>
      </c>
    </row>
    <row r="116" spans="1:10" ht="75" customHeight="1">
      <c r="A116" s="254"/>
      <c r="B116" s="339" t="s">
        <v>104</v>
      </c>
      <c r="C116" s="148"/>
      <c r="D116" s="148" t="s">
        <v>13</v>
      </c>
      <c r="E116" s="148" t="s">
        <v>111</v>
      </c>
      <c r="F116" s="148" t="s">
        <v>105</v>
      </c>
      <c r="G116" s="255"/>
      <c r="H116" s="253">
        <f>H117+H121</f>
        <v>940</v>
      </c>
      <c r="I116" s="253">
        <f>I117+I121</f>
        <v>540</v>
      </c>
      <c r="J116" s="253">
        <f>J117+J121</f>
        <v>540</v>
      </c>
    </row>
    <row r="117" spans="1:10" ht="45" customHeight="1">
      <c r="A117" s="236"/>
      <c r="B117" s="336" t="s">
        <v>106</v>
      </c>
      <c r="C117" s="241"/>
      <c r="D117" s="241" t="s">
        <v>13</v>
      </c>
      <c r="E117" s="241" t="s">
        <v>111</v>
      </c>
      <c r="F117" s="241" t="s">
        <v>107</v>
      </c>
      <c r="G117" s="244"/>
      <c r="H117" s="239">
        <f>H118</f>
        <v>130</v>
      </c>
      <c r="I117" s="239">
        <f>I118</f>
        <v>130</v>
      </c>
      <c r="J117" s="239">
        <f>J118</f>
        <v>130</v>
      </c>
    </row>
    <row r="118" spans="1:10" ht="30" customHeight="1">
      <c r="A118" s="259"/>
      <c r="B118" s="317" t="s">
        <v>108</v>
      </c>
      <c r="C118" s="261"/>
      <c r="D118" s="261" t="s">
        <v>13</v>
      </c>
      <c r="E118" s="261" t="s">
        <v>111</v>
      </c>
      <c r="F118" s="261" t="s">
        <v>109</v>
      </c>
      <c r="G118" s="262"/>
      <c r="H118" s="267">
        <f>H120</f>
        <v>130</v>
      </c>
      <c r="I118" s="267">
        <f>I120</f>
        <v>130</v>
      </c>
      <c r="J118" s="267">
        <f>J120</f>
        <v>130</v>
      </c>
    </row>
    <row r="119" spans="1:10" ht="30" customHeight="1">
      <c r="A119" s="28"/>
      <c r="B119" s="297" t="s">
        <v>58</v>
      </c>
      <c r="C119" s="30"/>
      <c r="D119" s="30" t="s">
        <v>13</v>
      </c>
      <c r="E119" s="30" t="s">
        <v>111</v>
      </c>
      <c r="F119" s="30" t="s">
        <v>109</v>
      </c>
      <c r="G119" s="31">
        <v>200</v>
      </c>
      <c r="H119" s="60">
        <f>H120</f>
        <v>130</v>
      </c>
      <c r="I119" s="60">
        <f>I120</f>
        <v>130</v>
      </c>
      <c r="J119" s="60">
        <f>J120</f>
        <v>130</v>
      </c>
    </row>
    <row r="120" spans="1:10" ht="30" customHeight="1">
      <c r="A120" s="28"/>
      <c r="B120" s="297" t="s">
        <v>59</v>
      </c>
      <c r="C120" s="30"/>
      <c r="D120" s="30" t="s">
        <v>13</v>
      </c>
      <c r="E120" s="30" t="s">
        <v>111</v>
      </c>
      <c r="F120" s="30" t="s">
        <v>109</v>
      </c>
      <c r="G120" s="31">
        <v>240</v>
      </c>
      <c r="H120" s="60">
        <f>30+100</f>
        <v>130</v>
      </c>
      <c r="I120" s="60">
        <f>30+100</f>
        <v>130</v>
      </c>
      <c r="J120" s="60">
        <f>30+100</f>
        <v>130</v>
      </c>
    </row>
    <row r="121" spans="1:10" ht="30" customHeight="1">
      <c r="A121" s="245"/>
      <c r="B121" s="336" t="s">
        <v>112</v>
      </c>
      <c r="C121" s="241"/>
      <c r="D121" s="241" t="s">
        <v>13</v>
      </c>
      <c r="E121" s="241" t="s">
        <v>111</v>
      </c>
      <c r="F121" s="241" t="s">
        <v>113</v>
      </c>
      <c r="G121" s="244"/>
      <c r="H121" s="239">
        <f>H122</f>
        <v>810</v>
      </c>
      <c r="I121" s="239">
        <f>I122</f>
        <v>410</v>
      </c>
      <c r="J121" s="239">
        <f>J122</f>
        <v>410</v>
      </c>
    </row>
    <row r="122" spans="1:10" ht="15" customHeight="1">
      <c r="A122" s="259"/>
      <c r="B122" s="317" t="s">
        <v>114</v>
      </c>
      <c r="C122" s="261"/>
      <c r="D122" s="261" t="s">
        <v>13</v>
      </c>
      <c r="E122" s="261" t="s">
        <v>111</v>
      </c>
      <c r="F122" s="261" t="s">
        <v>115</v>
      </c>
      <c r="G122" s="262"/>
      <c r="H122" s="267">
        <f>H124</f>
        <v>810</v>
      </c>
      <c r="I122" s="267">
        <f>I124</f>
        <v>410</v>
      </c>
      <c r="J122" s="267">
        <f>J124</f>
        <v>410</v>
      </c>
    </row>
    <row r="123" spans="1:10" ht="30" customHeight="1">
      <c r="A123" s="28"/>
      <c r="B123" s="297" t="s">
        <v>58</v>
      </c>
      <c r="C123" s="30"/>
      <c r="D123" s="30" t="s">
        <v>13</v>
      </c>
      <c r="E123" s="30" t="s">
        <v>111</v>
      </c>
      <c r="F123" s="30" t="s">
        <v>115</v>
      </c>
      <c r="G123" s="31">
        <v>200</v>
      </c>
      <c r="H123" s="60">
        <f>H124</f>
        <v>810</v>
      </c>
      <c r="I123" s="60">
        <f>I124</f>
        <v>410</v>
      </c>
      <c r="J123" s="60">
        <f>J124</f>
        <v>410</v>
      </c>
    </row>
    <row r="124" spans="1:10" ht="30" customHeight="1">
      <c r="A124" s="28"/>
      <c r="B124" s="297" t="s">
        <v>59</v>
      </c>
      <c r="C124" s="30"/>
      <c r="D124" s="30" t="s">
        <v>13</v>
      </c>
      <c r="E124" s="30" t="s">
        <v>111</v>
      </c>
      <c r="F124" s="30" t="s">
        <v>115</v>
      </c>
      <c r="G124" s="31">
        <v>240</v>
      </c>
      <c r="H124" s="369">
        <f>10+200+500+100</f>
        <v>810</v>
      </c>
      <c r="I124" s="369">
        <f>10+200+100+100</f>
        <v>410</v>
      </c>
      <c r="J124" s="369">
        <f>10+200+100+100</f>
        <v>410</v>
      </c>
    </row>
    <row r="125" spans="1:10" ht="30" customHeight="1">
      <c r="A125" s="44"/>
      <c r="B125" s="343" t="s">
        <v>118</v>
      </c>
      <c r="C125" s="45"/>
      <c r="D125" s="45" t="s">
        <v>13</v>
      </c>
      <c r="E125" s="45" t="s">
        <v>119</v>
      </c>
      <c r="F125" s="45"/>
      <c r="G125" s="46"/>
      <c r="H125" s="65">
        <f>H127+H132</f>
        <v>350.04</v>
      </c>
      <c r="I125" s="65">
        <f>I127+I132</f>
        <v>217.04</v>
      </c>
      <c r="J125" s="65">
        <f>J127+J132</f>
        <v>217.04</v>
      </c>
    </row>
    <row r="126" spans="1:10" ht="45" customHeight="1">
      <c r="A126" s="207"/>
      <c r="B126" s="335" t="s">
        <v>467</v>
      </c>
      <c r="C126" s="216"/>
      <c r="D126" s="216" t="s">
        <v>13</v>
      </c>
      <c r="E126" s="216" t="s">
        <v>119</v>
      </c>
      <c r="F126" s="216" t="s">
        <v>103</v>
      </c>
      <c r="G126" s="216" t="s">
        <v>64</v>
      </c>
      <c r="H126" s="210">
        <f aca="true" t="shared" si="12" ref="H126:J128">H127</f>
        <v>343</v>
      </c>
      <c r="I126" s="210">
        <f t="shared" si="12"/>
        <v>210</v>
      </c>
      <c r="J126" s="210">
        <f t="shared" si="12"/>
        <v>210</v>
      </c>
    </row>
    <row r="127" spans="1:10" ht="75" customHeight="1">
      <c r="A127" s="256"/>
      <c r="B127" s="339" t="s">
        <v>116</v>
      </c>
      <c r="C127" s="148"/>
      <c r="D127" s="148" t="s">
        <v>13</v>
      </c>
      <c r="E127" s="148" t="s">
        <v>119</v>
      </c>
      <c r="F127" s="148" t="s">
        <v>117</v>
      </c>
      <c r="G127" s="147"/>
      <c r="H127" s="257">
        <f t="shared" si="12"/>
        <v>343</v>
      </c>
      <c r="I127" s="257">
        <f t="shared" si="12"/>
        <v>210</v>
      </c>
      <c r="J127" s="257">
        <f t="shared" si="12"/>
        <v>210</v>
      </c>
    </row>
    <row r="128" spans="1:10" ht="60" customHeight="1">
      <c r="A128" s="245"/>
      <c r="B128" s="323" t="s">
        <v>120</v>
      </c>
      <c r="C128" s="241"/>
      <c r="D128" s="241" t="s">
        <v>13</v>
      </c>
      <c r="E128" s="241" t="s">
        <v>119</v>
      </c>
      <c r="F128" s="241" t="s">
        <v>481</v>
      </c>
      <c r="G128" s="238"/>
      <c r="H128" s="246">
        <f t="shared" si="12"/>
        <v>343</v>
      </c>
      <c r="I128" s="246">
        <f t="shared" si="12"/>
        <v>210</v>
      </c>
      <c r="J128" s="246">
        <f t="shared" si="12"/>
        <v>210</v>
      </c>
    </row>
    <row r="129" spans="1:10" ht="30" customHeight="1">
      <c r="A129" s="259"/>
      <c r="B129" s="324" t="s">
        <v>482</v>
      </c>
      <c r="C129" s="261"/>
      <c r="D129" s="261" t="s">
        <v>13</v>
      </c>
      <c r="E129" s="261" t="s">
        <v>119</v>
      </c>
      <c r="F129" s="261" t="s">
        <v>480</v>
      </c>
      <c r="G129" s="262"/>
      <c r="H129" s="267">
        <f>H131</f>
        <v>343</v>
      </c>
      <c r="I129" s="267">
        <f>I131</f>
        <v>210</v>
      </c>
      <c r="J129" s="267">
        <f>J131</f>
        <v>210</v>
      </c>
    </row>
    <row r="130" spans="1:10" ht="30" customHeight="1">
      <c r="A130" s="28"/>
      <c r="B130" s="304" t="s">
        <v>58</v>
      </c>
      <c r="C130" s="30"/>
      <c r="D130" s="30" t="s">
        <v>13</v>
      </c>
      <c r="E130" s="30" t="s">
        <v>119</v>
      </c>
      <c r="F130" s="30" t="s">
        <v>480</v>
      </c>
      <c r="G130" s="31">
        <v>200</v>
      </c>
      <c r="H130" s="60">
        <f>H131</f>
        <v>343</v>
      </c>
      <c r="I130" s="60">
        <f>I131</f>
        <v>210</v>
      </c>
      <c r="J130" s="60">
        <f>J131</f>
        <v>210</v>
      </c>
    </row>
    <row r="131" spans="1:10" ht="30" customHeight="1">
      <c r="A131" s="28"/>
      <c r="B131" s="297" t="s">
        <v>59</v>
      </c>
      <c r="C131" s="30"/>
      <c r="D131" s="30" t="s">
        <v>13</v>
      </c>
      <c r="E131" s="30" t="s">
        <v>119</v>
      </c>
      <c r="F131" s="30" t="s">
        <v>480</v>
      </c>
      <c r="G131" s="31">
        <v>240</v>
      </c>
      <c r="H131" s="60">
        <f>10+600-267</f>
        <v>343</v>
      </c>
      <c r="I131" s="60">
        <f>10+200</f>
        <v>210</v>
      </c>
      <c r="J131" s="60">
        <f>10+200</f>
        <v>210</v>
      </c>
    </row>
    <row r="132" spans="1:10" ht="45" customHeight="1">
      <c r="A132" s="217"/>
      <c r="B132" s="334" t="s">
        <v>208</v>
      </c>
      <c r="C132" s="204"/>
      <c r="D132" s="204" t="s">
        <v>13</v>
      </c>
      <c r="E132" s="204" t="s">
        <v>119</v>
      </c>
      <c r="F132" s="205" t="s">
        <v>209</v>
      </c>
      <c r="G132" s="204"/>
      <c r="H132" s="206">
        <f aca="true" t="shared" si="13" ref="H132:J134">H133</f>
        <v>7.04</v>
      </c>
      <c r="I132" s="206">
        <f t="shared" si="13"/>
        <v>7.04</v>
      </c>
      <c r="J132" s="206">
        <f t="shared" si="13"/>
        <v>7.04</v>
      </c>
    </row>
    <row r="133" spans="1:10" ht="30" customHeight="1">
      <c r="A133" s="38"/>
      <c r="B133" s="297" t="s">
        <v>210</v>
      </c>
      <c r="C133" s="30"/>
      <c r="D133" s="30" t="s">
        <v>13</v>
      </c>
      <c r="E133" s="30" t="s">
        <v>119</v>
      </c>
      <c r="F133" s="30" t="s">
        <v>211</v>
      </c>
      <c r="G133" s="26"/>
      <c r="H133" s="59">
        <f t="shared" si="13"/>
        <v>7.04</v>
      </c>
      <c r="I133" s="59">
        <f t="shared" si="13"/>
        <v>7.04</v>
      </c>
      <c r="J133" s="59">
        <f t="shared" si="13"/>
        <v>7.04</v>
      </c>
    </row>
    <row r="134" spans="1:10" ht="15" customHeight="1">
      <c r="A134" s="38"/>
      <c r="B134" s="297" t="s">
        <v>212</v>
      </c>
      <c r="C134" s="30"/>
      <c r="D134" s="30" t="s">
        <v>13</v>
      </c>
      <c r="E134" s="30" t="s">
        <v>119</v>
      </c>
      <c r="F134" s="30" t="s">
        <v>213</v>
      </c>
      <c r="G134" s="26"/>
      <c r="H134" s="59">
        <f t="shared" si="13"/>
        <v>7.04</v>
      </c>
      <c r="I134" s="59">
        <f t="shared" si="13"/>
        <v>7.04</v>
      </c>
      <c r="J134" s="59">
        <f t="shared" si="13"/>
        <v>7.04</v>
      </c>
    </row>
    <row r="135" spans="1:10" ht="60" customHeight="1">
      <c r="A135" s="269"/>
      <c r="B135" s="317" t="s">
        <v>503</v>
      </c>
      <c r="C135" s="262"/>
      <c r="D135" s="261" t="s">
        <v>13</v>
      </c>
      <c r="E135" s="261" t="s">
        <v>119</v>
      </c>
      <c r="F135" s="262" t="s">
        <v>235</v>
      </c>
      <c r="G135" s="262" t="s">
        <v>37</v>
      </c>
      <c r="H135" s="263">
        <f>H137</f>
        <v>7.04</v>
      </c>
      <c r="I135" s="263">
        <f>I137</f>
        <v>7.04</v>
      </c>
      <c r="J135" s="263">
        <f>J137</f>
        <v>7.04</v>
      </c>
    </row>
    <row r="136" spans="1:10" ht="30" customHeight="1">
      <c r="A136" s="38"/>
      <c r="B136" s="297" t="s">
        <v>58</v>
      </c>
      <c r="C136" s="31"/>
      <c r="D136" s="30" t="s">
        <v>13</v>
      </c>
      <c r="E136" s="30" t="s">
        <v>119</v>
      </c>
      <c r="F136" s="31" t="s">
        <v>235</v>
      </c>
      <c r="G136" s="31">
        <v>200</v>
      </c>
      <c r="H136" s="59">
        <f>H137</f>
        <v>7.04</v>
      </c>
      <c r="I136" s="59">
        <f>I137</f>
        <v>7.04</v>
      </c>
      <c r="J136" s="59">
        <f>J137</f>
        <v>7.04</v>
      </c>
    </row>
    <row r="137" spans="1:10" ht="30" customHeight="1">
      <c r="A137" s="38"/>
      <c r="B137" s="297" t="s">
        <v>59</v>
      </c>
      <c r="C137" s="31"/>
      <c r="D137" s="30" t="s">
        <v>13</v>
      </c>
      <c r="E137" s="30" t="s">
        <v>119</v>
      </c>
      <c r="F137" s="31" t="s">
        <v>235</v>
      </c>
      <c r="G137" s="34" t="s">
        <v>60</v>
      </c>
      <c r="H137" s="59">
        <f>7.1-0.06</f>
        <v>7.04</v>
      </c>
      <c r="I137" s="59">
        <f>7.1-0.06</f>
        <v>7.04</v>
      </c>
      <c r="J137" s="59">
        <f>7.1-0.06</f>
        <v>7.04</v>
      </c>
    </row>
    <row r="138" spans="1:10" s="2" customFormat="1" ht="15" customHeight="1">
      <c r="A138" s="19" t="s">
        <v>519</v>
      </c>
      <c r="B138" s="332" t="s">
        <v>14</v>
      </c>
      <c r="C138" s="41"/>
      <c r="D138" s="41" t="s">
        <v>15</v>
      </c>
      <c r="E138" s="41" t="s">
        <v>37</v>
      </c>
      <c r="F138" s="41" t="s">
        <v>37</v>
      </c>
      <c r="G138" s="41" t="s">
        <v>37</v>
      </c>
      <c r="H138" s="64">
        <f>H139+H167</f>
        <v>20643.93</v>
      </c>
      <c r="I138" s="64">
        <f>I139+I167</f>
        <v>14412.2</v>
      </c>
      <c r="J138" s="64">
        <f>J139+J167</f>
        <v>13472.2</v>
      </c>
    </row>
    <row r="139" spans="1:10" ht="15" customHeight="1">
      <c r="A139" s="22"/>
      <c r="B139" s="333" t="s">
        <v>132</v>
      </c>
      <c r="C139" s="23"/>
      <c r="D139" s="23" t="s">
        <v>15</v>
      </c>
      <c r="E139" s="23" t="s">
        <v>133</v>
      </c>
      <c r="F139" s="23" t="s">
        <v>37</v>
      </c>
      <c r="G139" s="23" t="s">
        <v>37</v>
      </c>
      <c r="H139" s="57">
        <f>H140+H157+H162</f>
        <v>18463.93</v>
      </c>
      <c r="I139" s="57">
        <f>I140+I157+I162</f>
        <v>14032.2</v>
      </c>
      <c r="J139" s="57">
        <f>J140+J157+J162</f>
        <v>13092.2</v>
      </c>
    </row>
    <row r="140" spans="1:11" s="3" customFormat="1" ht="45" customHeight="1">
      <c r="A140" s="218"/>
      <c r="B140" s="335" t="s">
        <v>433</v>
      </c>
      <c r="C140" s="216"/>
      <c r="D140" s="216" t="s">
        <v>15</v>
      </c>
      <c r="E140" s="216" t="s">
        <v>133</v>
      </c>
      <c r="F140" s="216" t="s">
        <v>127</v>
      </c>
      <c r="G140" s="216"/>
      <c r="H140" s="210">
        <f>H141</f>
        <v>7592.2</v>
      </c>
      <c r="I140" s="210">
        <f>I141</f>
        <v>3662.2</v>
      </c>
      <c r="J140" s="210">
        <f>J141</f>
        <v>2712.2</v>
      </c>
      <c r="K140" s="66"/>
    </row>
    <row r="141" spans="1:11" ht="75" customHeight="1">
      <c r="A141" s="245"/>
      <c r="B141" s="336" t="s">
        <v>128</v>
      </c>
      <c r="C141" s="241"/>
      <c r="D141" s="241" t="s">
        <v>15</v>
      </c>
      <c r="E141" s="241" t="s">
        <v>133</v>
      </c>
      <c r="F141" s="241" t="s">
        <v>129</v>
      </c>
      <c r="G141" s="241"/>
      <c r="H141" s="246">
        <f>H142+H145+H151+H148+H154</f>
        <v>7592.2</v>
      </c>
      <c r="I141" s="246">
        <f>I142+I145+I151+I148+I154</f>
        <v>3662.2</v>
      </c>
      <c r="J141" s="246">
        <f>J142+J145+J151+J148+J154</f>
        <v>2712.2</v>
      </c>
      <c r="K141" s="67"/>
    </row>
    <row r="142" spans="1:11" ht="30" customHeight="1">
      <c r="A142" s="259"/>
      <c r="B142" s="317" t="s">
        <v>130</v>
      </c>
      <c r="C142" s="261"/>
      <c r="D142" s="261" t="s">
        <v>15</v>
      </c>
      <c r="E142" s="261" t="s">
        <v>133</v>
      </c>
      <c r="F142" s="261" t="s">
        <v>131</v>
      </c>
      <c r="G142" s="261"/>
      <c r="H142" s="267">
        <f>H144</f>
        <v>970</v>
      </c>
      <c r="I142" s="267">
        <f>I144</f>
        <v>1000</v>
      </c>
      <c r="J142" s="267">
        <f>J144</f>
        <v>750</v>
      </c>
      <c r="K142" s="67"/>
    </row>
    <row r="143" spans="1:11" ht="30" customHeight="1">
      <c r="A143" s="28"/>
      <c r="B143" s="297" t="s">
        <v>58</v>
      </c>
      <c r="C143" s="30"/>
      <c r="D143" s="30" t="s">
        <v>15</v>
      </c>
      <c r="E143" s="30" t="s">
        <v>133</v>
      </c>
      <c r="F143" s="30" t="s">
        <v>131</v>
      </c>
      <c r="G143" s="30" t="s">
        <v>77</v>
      </c>
      <c r="H143" s="60">
        <f>H144</f>
        <v>970</v>
      </c>
      <c r="I143" s="60">
        <f>I144</f>
        <v>1000</v>
      </c>
      <c r="J143" s="60">
        <f>J144</f>
        <v>750</v>
      </c>
      <c r="K143" s="67"/>
    </row>
    <row r="144" spans="1:11" ht="30" customHeight="1">
      <c r="A144" s="28"/>
      <c r="B144" s="297" t="s">
        <v>59</v>
      </c>
      <c r="C144" s="30"/>
      <c r="D144" s="30" t="s">
        <v>15</v>
      </c>
      <c r="E144" s="30" t="s">
        <v>133</v>
      </c>
      <c r="F144" s="30" t="s">
        <v>131</v>
      </c>
      <c r="G144" s="30" t="s">
        <v>60</v>
      </c>
      <c r="H144" s="60">
        <f>1000+200+200-200+70-300</f>
        <v>970</v>
      </c>
      <c r="I144" s="60">
        <v>1000</v>
      </c>
      <c r="J144" s="60">
        <v>750</v>
      </c>
      <c r="K144" s="67"/>
    </row>
    <row r="145" spans="1:11" ht="30" customHeight="1">
      <c r="A145" s="259"/>
      <c r="B145" s="317" t="s">
        <v>134</v>
      </c>
      <c r="C145" s="261"/>
      <c r="D145" s="261" t="s">
        <v>15</v>
      </c>
      <c r="E145" s="261" t="s">
        <v>133</v>
      </c>
      <c r="F145" s="261" t="s">
        <v>135</v>
      </c>
      <c r="G145" s="261"/>
      <c r="H145" s="267">
        <f>H147</f>
        <v>3200</v>
      </c>
      <c r="I145" s="267">
        <f>I147</f>
        <v>0</v>
      </c>
      <c r="J145" s="267">
        <f>J147</f>
        <v>0</v>
      </c>
      <c r="K145" s="67"/>
    </row>
    <row r="146" spans="1:11" ht="30" customHeight="1">
      <c r="A146" s="28"/>
      <c r="B146" s="297" t="s">
        <v>58</v>
      </c>
      <c r="C146" s="30"/>
      <c r="D146" s="30" t="s">
        <v>15</v>
      </c>
      <c r="E146" s="30" t="s">
        <v>133</v>
      </c>
      <c r="F146" s="30" t="s">
        <v>135</v>
      </c>
      <c r="G146" s="30" t="s">
        <v>77</v>
      </c>
      <c r="H146" s="60">
        <f>H147</f>
        <v>3200</v>
      </c>
      <c r="I146" s="60">
        <f>I147</f>
        <v>0</v>
      </c>
      <c r="J146" s="60">
        <f>J147</f>
        <v>0</v>
      </c>
      <c r="K146" s="67"/>
    </row>
    <row r="147" spans="1:11" ht="30" customHeight="1">
      <c r="A147" s="28"/>
      <c r="B147" s="297" t="s">
        <v>59</v>
      </c>
      <c r="C147" s="30"/>
      <c r="D147" s="30" t="s">
        <v>15</v>
      </c>
      <c r="E147" s="30" t="s">
        <v>133</v>
      </c>
      <c r="F147" s="30" t="s">
        <v>135</v>
      </c>
      <c r="G147" s="30" t="s">
        <v>60</v>
      </c>
      <c r="H147" s="60">
        <f>3266.245+500+200+200+500+100-1266.245-200-200-2000+300+1800</f>
        <v>3200</v>
      </c>
      <c r="I147" s="60">
        <v>0</v>
      </c>
      <c r="J147" s="60">
        <v>0</v>
      </c>
      <c r="K147" s="67"/>
    </row>
    <row r="148" spans="1:11" ht="45" customHeight="1" hidden="1">
      <c r="A148" s="259"/>
      <c r="B148" s="317" t="s">
        <v>136</v>
      </c>
      <c r="C148" s="261"/>
      <c r="D148" s="261" t="s">
        <v>15</v>
      </c>
      <c r="E148" s="261" t="s">
        <v>133</v>
      </c>
      <c r="F148" s="261" t="s">
        <v>137</v>
      </c>
      <c r="G148" s="261"/>
      <c r="H148" s="267">
        <f>H150</f>
        <v>0</v>
      </c>
      <c r="I148" s="267">
        <f>I150</f>
        <v>0</v>
      </c>
      <c r="J148" s="267">
        <f>J150</f>
        <v>0</v>
      </c>
      <c r="K148" s="67"/>
    </row>
    <row r="149" spans="1:11" ht="30" customHeight="1" hidden="1">
      <c r="A149" s="28"/>
      <c r="B149" s="297" t="s">
        <v>58</v>
      </c>
      <c r="C149" s="30"/>
      <c r="D149" s="30" t="s">
        <v>15</v>
      </c>
      <c r="E149" s="30" t="s">
        <v>133</v>
      </c>
      <c r="F149" s="30" t="s">
        <v>137</v>
      </c>
      <c r="G149" s="30" t="s">
        <v>77</v>
      </c>
      <c r="H149" s="60">
        <f>H150</f>
        <v>0</v>
      </c>
      <c r="I149" s="60">
        <f>I150</f>
        <v>0</v>
      </c>
      <c r="J149" s="60">
        <f>J150</f>
        <v>0</v>
      </c>
      <c r="K149" s="67"/>
    </row>
    <row r="150" spans="1:11" ht="30" customHeight="1" hidden="1">
      <c r="A150" s="28"/>
      <c r="B150" s="297" t="s">
        <v>59</v>
      </c>
      <c r="C150" s="30"/>
      <c r="D150" s="30" t="s">
        <v>15</v>
      </c>
      <c r="E150" s="30" t="s">
        <v>133</v>
      </c>
      <c r="F150" s="30" t="s">
        <v>137</v>
      </c>
      <c r="G150" s="30" t="s">
        <v>60</v>
      </c>
      <c r="H150" s="60">
        <v>0</v>
      </c>
      <c r="I150" s="60">
        <v>0</v>
      </c>
      <c r="J150" s="60">
        <v>0</v>
      </c>
      <c r="K150" s="67"/>
    </row>
    <row r="151" spans="1:11" ht="30" customHeight="1">
      <c r="A151" s="259"/>
      <c r="B151" s="317" t="s">
        <v>483</v>
      </c>
      <c r="C151" s="261"/>
      <c r="D151" s="261" t="s">
        <v>15</v>
      </c>
      <c r="E151" s="261" t="s">
        <v>133</v>
      </c>
      <c r="F151" s="261" t="s">
        <v>437</v>
      </c>
      <c r="G151" s="261"/>
      <c r="H151" s="267">
        <f aca="true" t="shared" si="14" ref="H151:J155">H152</f>
        <v>2722.2</v>
      </c>
      <c r="I151" s="267">
        <f t="shared" si="14"/>
        <v>2662.2</v>
      </c>
      <c r="J151" s="267">
        <f t="shared" si="14"/>
        <v>1962.2</v>
      </c>
      <c r="K151" s="67"/>
    </row>
    <row r="152" spans="1:11" ht="30" customHeight="1">
      <c r="A152" s="28"/>
      <c r="B152" s="297" t="s">
        <v>58</v>
      </c>
      <c r="C152" s="30"/>
      <c r="D152" s="30" t="s">
        <v>15</v>
      </c>
      <c r="E152" s="30" t="s">
        <v>133</v>
      </c>
      <c r="F152" s="30" t="s">
        <v>437</v>
      </c>
      <c r="G152" s="30" t="s">
        <v>77</v>
      </c>
      <c r="H152" s="60">
        <f t="shared" si="14"/>
        <v>2722.2</v>
      </c>
      <c r="I152" s="60">
        <f t="shared" si="14"/>
        <v>2662.2</v>
      </c>
      <c r="J152" s="60">
        <f t="shared" si="14"/>
        <v>1962.2</v>
      </c>
      <c r="K152" s="67"/>
    </row>
    <row r="153" spans="1:11" ht="30" customHeight="1">
      <c r="A153" s="28"/>
      <c r="B153" s="297" t="s">
        <v>59</v>
      </c>
      <c r="C153" s="30"/>
      <c r="D153" s="30" t="s">
        <v>15</v>
      </c>
      <c r="E153" s="30" t="s">
        <v>133</v>
      </c>
      <c r="F153" s="30" t="s">
        <v>437</v>
      </c>
      <c r="G153" s="30" t="s">
        <v>60</v>
      </c>
      <c r="H153" s="60">
        <f>700+1962.2+60</f>
        <v>2722.2</v>
      </c>
      <c r="I153" s="60">
        <f>700+1962.2</f>
        <v>2662.2</v>
      </c>
      <c r="J153" s="60">
        <v>1962.2</v>
      </c>
      <c r="K153" s="67"/>
    </row>
    <row r="154" spans="1:11" ht="45" customHeight="1">
      <c r="A154" s="259"/>
      <c r="B154" s="317" t="s">
        <v>543</v>
      </c>
      <c r="C154" s="261"/>
      <c r="D154" s="261" t="s">
        <v>15</v>
      </c>
      <c r="E154" s="261" t="s">
        <v>133</v>
      </c>
      <c r="F154" s="261" t="s">
        <v>542</v>
      </c>
      <c r="G154" s="261"/>
      <c r="H154" s="267">
        <f t="shared" si="14"/>
        <v>700</v>
      </c>
      <c r="I154" s="267">
        <f t="shared" si="14"/>
        <v>0</v>
      </c>
      <c r="J154" s="267">
        <f t="shared" si="14"/>
        <v>0</v>
      </c>
      <c r="K154" s="67"/>
    </row>
    <row r="155" spans="1:11" ht="30" customHeight="1">
      <c r="A155" s="28"/>
      <c r="B155" s="297" t="s">
        <v>58</v>
      </c>
      <c r="C155" s="30"/>
      <c r="D155" s="30" t="s">
        <v>15</v>
      </c>
      <c r="E155" s="30" t="s">
        <v>133</v>
      </c>
      <c r="F155" s="30" t="s">
        <v>542</v>
      </c>
      <c r="G155" s="30" t="s">
        <v>77</v>
      </c>
      <c r="H155" s="60">
        <f t="shared" si="14"/>
        <v>700</v>
      </c>
      <c r="I155" s="60">
        <f t="shared" si="14"/>
        <v>0</v>
      </c>
      <c r="J155" s="60">
        <f t="shared" si="14"/>
        <v>0</v>
      </c>
      <c r="K155" s="67"/>
    </row>
    <row r="156" spans="1:11" ht="30" customHeight="1">
      <c r="A156" s="28"/>
      <c r="B156" s="297" t="s">
        <v>59</v>
      </c>
      <c r="C156" s="30"/>
      <c r="D156" s="30" t="s">
        <v>15</v>
      </c>
      <c r="E156" s="30" t="s">
        <v>133</v>
      </c>
      <c r="F156" s="30" t="s">
        <v>542</v>
      </c>
      <c r="G156" s="30" t="s">
        <v>60</v>
      </c>
      <c r="H156" s="60">
        <v>700</v>
      </c>
      <c r="I156" s="60">
        <v>0</v>
      </c>
      <c r="J156" s="60">
        <v>0</v>
      </c>
      <c r="K156" s="67"/>
    </row>
    <row r="157" spans="1:11" ht="75" customHeight="1">
      <c r="A157" s="231"/>
      <c r="B157" s="335" t="s">
        <v>412</v>
      </c>
      <c r="C157" s="216"/>
      <c r="D157" s="216" t="s">
        <v>15</v>
      </c>
      <c r="E157" s="216" t="s">
        <v>133</v>
      </c>
      <c r="F157" s="216" t="s">
        <v>416</v>
      </c>
      <c r="G157" s="216"/>
      <c r="H157" s="225">
        <f aca="true" t="shared" si="15" ref="H157:J158">H158</f>
        <v>2496.73</v>
      </c>
      <c r="I157" s="225">
        <f t="shared" si="15"/>
        <v>370</v>
      </c>
      <c r="J157" s="225">
        <f t="shared" si="15"/>
        <v>380</v>
      </c>
      <c r="K157" s="67"/>
    </row>
    <row r="158" spans="1:11" ht="30" customHeight="1">
      <c r="A158" s="245"/>
      <c r="B158" s="336" t="s">
        <v>413</v>
      </c>
      <c r="C158" s="241"/>
      <c r="D158" s="241" t="s">
        <v>15</v>
      </c>
      <c r="E158" s="241" t="s">
        <v>133</v>
      </c>
      <c r="F158" s="241" t="s">
        <v>415</v>
      </c>
      <c r="G158" s="241"/>
      <c r="H158" s="246">
        <f t="shared" si="15"/>
        <v>2496.73</v>
      </c>
      <c r="I158" s="246">
        <f t="shared" si="15"/>
        <v>370</v>
      </c>
      <c r="J158" s="246">
        <f t="shared" si="15"/>
        <v>380</v>
      </c>
      <c r="K158" s="67"/>
    </row>
    <row r="159" spans="1:11" ht="75" customHeight="1">
      <c r="A159" s="259"/>
      <c r="B159" s="317" t="s">
        <v>487</v>
      </c>
      <c r="C159" s="261"/>
      <c r="D159" s="261" t="s">
        <v>15</v>
      </c>
      <c r="E159" s="261" t="s">
        <v>133</v>
      </c>
      <c r="F159" s="261" t="s">
        <v>414</v>
      </c>
      <c r="G159" s="261"/>
      <c r="H159" s="267">
        <f>H161</f>
        <v>2496.73</v>
      </c>
      <c r="I159" s="267">
        <f>I161</f>
        <v>370</v>
      </c>
      <c r="J159" s="267">
        <f>J161</f>
        <v>380</v>
      </c>
      <c r="K159" s="67"/>
    </row>
    <row r="160" spans="1:11" ht="30" customHeight="1">
      <c r="A160" s="28"/>
      <c r="B160" s="297" t="s">
        <v>58</v>
      </c>
      <c r="C160" s="30"/>
      <c r="D160" s="30" t="s">
        <v>15</v>
      </c>
      <c r="E160" s="30" t="s">
        <v>133</v>
      </c>
      <c r="F160" s="30" t="s">
        <v>414</v>
      </c>
      <c r="G160" s="30" t="s">
        <v>77</v>
      </c>
      <c r="H160" s="60">
        <f>H161</f>
        <v>2496.73</v>
      </c>
      <c r="I160" s="60">
        <f>I161</f>
        <v>370</v>
      </c>
      <c r="J160" s="60">
        <f>J161</f>
        <v>380</v>
      </c>
      <c r="K160" s="67"/>
    </row>
    <row r="161" spans="1:11" ht="30" customHeight="1">
      <c r="A161" s="28"/>
      <c r="B161" s="297" t="s">
        <v>59</v>
      </c>
      <c r="C161" s="30"/>
      <c r="D161" s="30" t="s">
        <v>15</v>
      </c>
      <c r="E161" s="30" t="s">
        <v>133</v>
      </c>
      <c r="F161" s="30" t="s">
        <v>414</v>
      </c>
      <c r="G161" s="30" t="s">
        <v>60</v>
      </c>
      <c r="H161" s="60">
        <f>360+2136.73</f>
        <v>2496.73</v>
      </c>
      <c r="I161" s="60">
        <v>370</v>
      </c>
      <c r="J161" s="60">
        <v>380</v>
      </c>
      <c r="K161" s="67"/>
    </row>
    <row r="162" spans="1:11" ht="45" customHeight="1">
      <c r="A162" s="231"/>
      <c r="B162" s="335" t="s">
        <v>530</v>
      </c>
      <c r="C162" s="216"/>
      <c r="D162" s="216" t="s">
        <v>15</v>
      </c>
      <c r="E162" s="216" t="s">
        <v>133</v>
      </c>
      <c r="F162" s="216" t="s">
        <v>459</v>
      </c>
      <c r="G162" s="216"/>
      <c r="H162" s="225">
        <f aca="true" t="shared" si="16" ref="H162:J163">H163</f>
        <v>8375</v>
      </c>
      <c r="I162" s="225">
        <f t="shared" si="16"/>
        <v>10000</v>
      </c>
      <c r="J162" s="225">
        <f t="shared" si="16"/>
        <v>10000</v>
      </c>
      <c r="K162" s="67"/>
    </row>
    <row r="163" spans="1:11" ht="30" customHeight="1">
      <c r="A163" s="245"/>
      <c r="B163" s="336" t="s">
        <v>461</v>
      </c>
      <c r="C163" s="241"/>
      <c r="D163" s="241" t="s">
        <v>15</v>
      </c>
      <c r="E163" s="241" t="s">
        <v>133</v>
      </c>
      <c r="F163" s="241" t="s">
        <v>460</v>
      </c>
      <c r="G163" s="241"/>
      <c r="H163" s="246">
        <f t="shared" si="16"/>
        <v>8375</v>
      </c>
      <c r="I163" s="246">
        <f t="shared" si="16"/>
        <v>10000</v>
      </c>
      <c r="J163" s="246">
        <f t="shared" si="16"/>
        <v>10000</v>
      </c>
      <c r="K163" s="67"/>
    </row>
    <row r="164" spans="1:11" ht="45" customHeight="1">
      <c r="A164" s="259"/>
      <c r="B164" s="317" t="s">
        <v>136</v>
      </c>
      <c r="C164" s="261"/>
      <c r="D164" s="261" t="s">
        <v>15</v>
      </c>
      <c r="E164" s="261" t="s">
        <v>133</v>
      </c>
      <c r="F164" s="261" t="s">
        <v>475</v>
      </c>
      <c r="G164" s="261"/>
      <c r="H164" s="267">
        <f>H166</f>
        <v>8375</v>
      </c>
      <c r="I164" s="267">
        <f>I166</f>
        <v>10000</v>
      </c>
      <c r="J164" s="267">
        <f>J166</f>
        <v>10000</v>
      </c>
      <c r="K164" s="67"/>
    </row>
    <row r="165" spans="1:11" ht="30" customHeight="1">
      <c r="A165" s="28"/>
      <c r="B165" s="297" t="s">
        <v>58</v>
      </c>
      <c r="C165" s="30"/>
      <c r="D165" s="30" t="s">
        <v>15</v>
      </c>
      <c r="E165" s="30" t="s">
        <v>133</v>
      </c>
      <c r="F165" s="30" t="s">
        <v>475</v>
      </c>
      <c r="G165" s="30" t="s">
        <v>77</v>
      </c>
      <c r="H165" s="60">
        <f>H166</f>
        <v>8375</v>
      </c>
      <c r="I165" s="60">
        <f>I166</f>
        <v>10000</v>
      </c>
      <c r="J165" s="60">
        <f>J166</f>
        <v>10000</v>
      </c>
      <c r="K165" s="67"/>
    </row>
    <row r="166" spans="1:11" ht="30" customHeight="1">
      <c r="A166" s="28"/>
      <c r="B166" s="297" t="s">
        <v>59</v>
      </c>
      <c r="C166" s="30"/>
      <c r="D166" s="30" t="s">
        <v>15</v>
      </c>
      <c r="E166" s="30" t="s">
        <v>133</v>
      </c>
      <c r="F166" s="30" t="s">
        <v>475</v>
      </c>
      <c r="G166" s="30" t="s">
        <v>60</v>
      </c>
      <c r="H166" s="60">
        <f>15000+175-2000-5000+200</f>
        <v>8375</v>
      </c>
      <c r="I166" s="60">
        <v>10000</v>
      </c>
      <c r="J166" s="60">
        <v>10000</v>
      </c>
      <c r="K166" s="67"/>
    </row>
    <row r="167" spans="1:10" ht="15" customHeight="1">
      <c r="A167" s="22"/>
      <c r="B167" s="333" t="s">
        <v>176</v>
      </c>
      <c r="C167" s="23"/>
      <c r="D167" s="23" t="s">
        <v>15</v>
      </c>
      <c r="E167" s="23" t="s">
        <v>177</v>
      </c>
      <c r="F167" s="23" t="s">
        <v>37</v>
      </c>
      <c r="G167" s="23" t="s">
        <v>37</v>
      </c>
      <c r="H167" s="57">
        <f>H168+H176</f>
        <v>2180</v>
      </c>
      <c r="I167" s="57">
        <f>I168+I176</f>
        <v>380</v>
      </c>
      <c r="J167" s="57">
        <f>J168+J176</f>
        <v>380</v>
      </c>
    </row>
    <row r="168" spans="1:11" s="3" customFormat="1" ht="60" customHeight="1">
      <c r="A168" s="218"/>
      <c r="B168" s="335" t="s">
        <v>546</v>
      </c>
      <c r="C168" s="216"/>
      <c r="D168" s="216" t="s">
        <v>15</v>
      </c>
      <c r="E168" s="216" t="s">
        <v>177</v>
      </c>
      <c r="F168" s="216" t="s">
        <v>172</v>
      </c>
      <c r="G168" s="216"/>
      <c r="H168" s="210">
        <f>H169</f>
        <v>2000</v>
      </c>
      <c r="I168" s="210">
        <f>I169</f>
        <v>200</v>
      </c>
      <c r="J168" s="210">
        <f>J169</f>
        <v>200</v>
      </c>
      <c r="K168" s="66"/>
    </row>
    <row r="169" spans="1:11" s="3" customFormat="1" ht="30" customHeight="1">
      <c r="A169" s="247"/>
      <c r="B169" s="336" t="s">
        <v>492</v>
      </c>
      <c r="C169" s="244"/>
      <c r="D169" s="241" t="s">
        <v>15</v>
      </c>
      <c r="E169" s="241" t="s">
        <v>177</v>
      </c>
      <c r="F169" s="241" t="s">
        <v>173</v>
      </c>
      <c r="G169" s="241"/>
      <c r="H169" s="246">
        <f>H170+H173</f>
        <v>2000</v>
      </c>
      <c r="I169" s="246">
        <f>I170+I173</f>
        <v>200</v>
      </c>
      <c r="J169" s="246">
        <f>J170+J173</f>
        <v>200</v>
      </c>
      <c r="K169" s="66"/>
    </row>
    <row r="170" spans="1:11" ht="15" customHeight="1">
      <c r="A170" s="259"/>
      <c r="B170" s="317" t="s">
        <v>174</v>
      </c>
      <c r="C170" s="261"/>
      <c r="D170" s="261" t="s">
        <v>15</v>
      </c>
      <c r="E170" s="261" t="s">
        <v>177</v>
      </c>
      <c r="F170" s="261" t="s">
        <v>175</v>
      </c>
      <c r="G170" s="261"/>
      <c r="H170" s="267">
        <f>H172</f>
        <v>700</v>
      </c>
      <c r="I170" s="267">
        <f>I172</f>
        <v>200</v>
      </c>
      <c r="J170" s="267">
        <f>J172</f>
        <v>200</v>
      </c>
      <c r="K170" s="67"/>
    </row>
    <row r="171" spans="1:11" ht="30" customHeight="1">
      <c r="A171" s="28"/>
      <c r="B171" s="297" t="s">
        <v>58</v>
      </c>
      <c r="C171" s="30"/>
      <c r="D171" s="30" t="s">
        <v>15</v>
      </c>
      <c r="E171" s="30" t="s">
        <v>177</v>
      </c>
      <c r="F171" s="30" t="s">
        <v>175</v>
      </c>
      <c r="G171" s="30" t="s">
        <v>77</v>
      </c>
      <c r="H171" s="60">
        <f aca="true" t="shared" si="17" ref="H171:J177">H172</f>
        <v>700</v>
      </c>
      <c r="I171" s="60">
        <f t="shared" si="17"/>
        <v>200</v>
      </c>
      <c r="J171" s="60">
        <f t="shared" si="17"/>
        <v>200</v>
      </c>
      <c r="K171" s="67"/>
    </row>
    <row r="172" spans="1:11" ht="30" customHeight="1">
      <c r="A172" s="28"/>
      <c r="B172" s="297" t="s">
        <v>59</v>
      </c>
      <c r="C172" s="30"/>
      <c r="D172" s="30" t="s">
        <v>15</v>
      </c>
      <c r="E172" s="30" t="s">
        <v>177</v>
      </c>
      <c r="F172" s="30" t="s">
        <v>175</v>
      </c>
      <c r="G172" s="30" t="s">
        <v>60</v>
      </c>
      <c r="H172" s="60">
        <f>600+100</f>
        <v>700</v>
      </c>
      <c r="I172" s="60">
        <f>100+100</f>
        <v>200</v>
      </c>
      <c r="J172" s="60">
        <f>100+100</f>
        <v>200</v>
      </c>
      <c r="K172" s="67"/>
    </row>
    <row r="173" spans="1:11" ht="30" customHeight="1">
      <c r="A173" s="259"/>
      <c r="B173" s="317" t="s">
        <v>178</v>
      </c>
      <c r="C173" s="261"/>
      <c r="D173" s="261" t="s">
        <v>15</v>
      </c>
      <c r="E173" s="261" t="s">
        <v>177</v>
      </c>
      <c r="F173" s="261" t="s">
        <v>179</v>
      </c>
      <c r="G173" s="261"/>
      <c r="H173" s="267">
        <f>H175</f>
        <v>1300</v>
      </c>
      <c r="I173" s="267">
        <f>I175</f>
        <v>0</v>
      </c>
      <c r="J173" s="267">
        <f>J175</f>
        <v>0</v>
      </c>
      <c r="K173" s="67"/>
    </row>
    <row r="174" spans="1:11" ht="30" customHeight="1">
      <c r="A174" s="28"/>
      <c r="B174" s="297" t="s">
        <v>58</v>
      </c>
      <c r="C174" s="30"/>
      <c r="D174" s="30" t="s">
        <v>15</v>
      </c>
      <c r="E174" s="30" t="s">
        <v>177</v>
      </c>
      <c r="F174" s="30" t="s">
        <v>179</v>
      </c>
      <c r="G174" s="30" t="s">
        <v>77</v>
      </c>
      <c r="H174" s="60">
        <f t="shared" si="17"/>
        <v>1300</v>
      </c>
      <c r="I174" s="60">
        <f t="shared" si="17"/>
        <v>0</v>
      </c>
      <c r="J174" s="60">
        <f t="shared" si="17"/>
        <v>0</v>
      </c>
      <c r="K174" s="67"/>
    </row>
    <row r="175" spans="1:11" ht="30" customHeight="1">
      <c r="A175" s="28"/>
      <c r="B175" s="297" t="s">
        <v>59</v>
      </c>
      <c r="C175" s="30"/>
      <c r="D175" s="30" t="s">
        <v>15</v>
      </c>
      <c r="E175" s="30" t="s">
        <v>177</v>
      </c>
      <c r="F175" s="30" t="s">
        <v>179</v>
      </c>
      <c r="G175" s="30" t="s">
        <v>60</v>
      </c>
      <c r="H175" s="60">
        <f>300+1000</f>
        <v>1300</v>
      </c>
      <c r="I175" s="60">
        <v>0</v>
      </c>
      <c r="J175" s="60">
        <v>0</v>
      </c>
      <c r="K175" s="67"/>
    </row>
    <row r="176" spans="1:11" s="3" customFormat="1" ht="45" customHeight="1">
      <c r="A176" s="219"/>
      <c r="B176" s="338" t="s">
        <v>468</v>
      </c>
      <c r="C176" s="220"/>
      <c r="D176" s="213" t="s">
        <v>15</v>
      </c>
      <c r="E176" s="213" t="s">
        <v>177</v>
      </c>
      <c r="F176" s="213" t="s">
        <v>260</v>
      </c>
      <c r="G176" s="204"/>
      <c r="H176" s="206">
        <f t="shared" si="17"/>
        <v>180</v>
      </c>
      <c r="I176" s="206">
        <f t="shared" si="17"/>
        <v>180</v>
      </c>
      <c r="J176" s="206">
        <f t="shared" si="17"/>
        <v>180</v>
      </c>
      <c r="K176" s="66"/>
    </row>
    <row r="177" spans="1:11" s="3" customFormat="1" ht="15" customHeight="1">
      <c r="A177" s="47"/>
      <c r="B177" s="297" t="s">
        <v>212</v>
      </c>
      <c r="C177" s="34"/>
      <c r="D177" s="30" t="s">
        <v>15</v>
      </c>
      <c r="E177" s="30" t="s">
        <v>177</v>
      </c>
      <c r="F177" s="34" t="s">
        <v>261</v>
      </c>
      <c r="G177" s="30"/>
      <c r="H177" s="60">
        <f t="shared" si="17"/>
        <v>180</v>
      </c>
      <c r="I177" s="60">
        <f t="shared" si="17"/>
        <v>180</v>
      </c>
      <c r="J177" s="60">
        <f t="shared" si="17"/>
        <v>180</v>
      </c>
      <c r="K177" s="66"/>
    </row>
    <row r="178" spans="1:11" s="3" customFormat="1" ht="15" customHeight="1">
      <c r="A178" s="47"/>
      <c r="B178" s="297" t="s">
        <v>212</v>
      </c>
      <c r="C178" s="34"/>
      <c r="D178" s="30" t="s">
        <v>15</v>
      </c>
      <c r="E178" s="30" t="s">
        <v>177</v>
      </c>
      <c r="F178" s="34" t="s">
        <v>262</v>
      </c>
      <c r="G178" s="30"/>
      <c r="H178" s="60">
        <f>H179+H182</f>
        <v>180</v>
      </c>
      <c r="I178" s="60">
        <f>I179+I182</f>
        <v>180</v>
      </c>
      <c r="J178" s="60">
        <f>J179+J182</f>
        <v>180</v>
      </c>
      <c r="K178" s="66"/>
    </row>
    <row r="179" spans="1:11" ht="15" customHeight="1">
      <c r="A179" s="259"/>
      <c r="B179" s="317" t="s">
        <v>277</v>
      </c>
      <c r="C179" s="261"/>
      <c r="D179" s="261" t="s">
        <v>15</v>
      </c>
      <c r="E179" s="261" t="s">
        <v>177</v>
      </c>
      <c r="F179" s="270" t="s">
        <v>278</v>
      </c>
      <c r="G179" s="261"/>
      <c r="H179" s="267">
        <f aca="true" t="shared" si="18" ref="H179:J180">H180</f>
        <v>180</v>
      </c>
      <c r="I179" s="267">
        <f t="shared" si="18"/>
        <v>180</v>
      </c>
      <c r="J179" s="267">
        <f t="shared" si="18"/>
        <v>180</v>
      </c>
      <c r="K179" s="67"/>
    </row>
    <row r="180" spans="1:11" ht="30" customHeight="1">
      <c r="A180" s="28"/>
      <c r="B180" s="297" t="s">
        <v>58</v>
      </c>
      <c r="C180" s="30"/>
      <c r="D180" s="30" t="s">
        <v>15</v>
      </c>
      <c r="E180" s="30" t="s">
        <v>177</v>
      </c>
      <c r="F180" s="34" t="s">
        <v>278</v>
      </c>
      <c r="G180" s="30" t="s">
        <v>77</v>
      </c>
      <c r="H180" s="60">
        <f t="shared" si="18"/>
        <v>180</v>
      </c>
      <c r="I180" s="60">
        <f t="shared" si="18"/>
        <v>180</v>
      </c>
      <c r="J180" s="60">
        <f t="shared" si="18"/>
        <v>180</v>
      </c>
      <c r="K180" s="67"/>
    </row>
    <row r="181" spans="1:11" ht="30" customHeight="1">
      <c r="A181" s="28"/>
      <c r="B181" s="297" t="s">
        <v>59</v>
      </c>
      <c r="C181" s="30"/>
      <c r="D181" s="30" t="s">
        <v>15</v>
      </c>
      <c r="E181" s="30" t="s">
        <v>177</v>
      </c>
      <c r="F181" s="34" t="s">
        <v>278</v>
      </c>
      <c r="G181" s="30" t="s">
        <v>60</v>
      </c>
      <c r="H181" s="60">
        <v>180</v>
      </c>
      <c r="I181" s="60">
        <v>180</v>
      </c>
      <c r="J181" s="60">
        <v>180</v>
      </c>
      <c r="K181" s="67"/>
    </row>
    <row r="182" spans="1:11" ht="30" customHeight="1" hidden="1">
      <c r="A182" s="259"/>
      <c r="B182" s="317" t="s">
        <v>178</v>
      </c>
      <c r="C182" s="262"/>
      <c r="D182" s="261" t="s">
        <v>15</v>
      </c>
      <c r="E182" s="261" t="s">
        <v>177</v>
      </c>
      <c r="F182" s="270" t="s">
        <v>473</v>
      </c>
      <c r="G182" s="262" t="s">
        <v>37</v>
      </c>
      <c r="H182" s="289">
        <f>H184</f>
        <v>0</v>
      </c>
      <c r="I182" s="289">
        <f>I184</f>
        <v>0</v>
      </c>
      <c r="J182" s="289">
        <f>J184</f>
        <v>0</v>
      </c>
      <c r="K182" s="67"/>
    </row>
    <row r="183" spans="1:11" ht="30" customHeight="1" hidden="1">
      <c r="A183" s="28"/>
      <c r="B183" s="297" t="s">
        <v>58</v>
      </c>
      <c r="C183" s="31"/>
      <c r="D183" s="30" t="s">
        <v>15</v>
      </c>
      <c r="E183" s="30" t="s">
        <v>177</v>
      </c>
      <c r="F183" s="34" t="s">
        <v>473</v>
      </c>
      <c r="G183" s="31">
        <v>200</v>
      </c>
      <c r="H183" s="288">
        <f>H184</f>
        <v>0</v>
      </c>
      <c r="I183" s="288">
        <f>I184</f>
        <v>0</v>
      </c>
      <c r="J183" s="288">
        <f>J184</f>
        <v>0</v>
      </c>
      <c r="K183" s="67"/>
    </row>
    <row r="184" spans="1:11" ht="30" customHeight="1" hidden="1">
      <c r="A184" s="28"/>
      <c r="B184" s="297" t="s">
        <v>59</v>
      </c>
      <c r="C184" s="31"/>
      <c r="D184" s="30" t="s">
        <v>15</v>
      </c>
      <c r="E184" s="30" t="s">
        <v>177</v>
      </c>
      <c r="F184" s="34" t="s">
        <v>473</v>
      </c>
      <c r="G184" s="31">
        <v>240</v>
      </c>
      <c r="H184" s="288">
        <v>0</v>
      </c>
      <c r="I184" s="288">
        <v>0</v>
      </c>
      <c r="J184" s="288">
        <v>0</v>
      </c>
      <c r="K184" s="67"/>
    </row>
    <row r="185" spans="1:11" ht="15" customHeight="1">
      <c r="A185" s="19" t="s">
        <v>520</v>
      </c>
      <c r="B185" s="332" t="s">
        <v>16</v>
      </c>
      <c r="C185" s="48"/>
      <c r="D185" s="48" t="s">
        <v>17</v>
      </c>
      <c r="E185" s="48"/>
      <c r="F185" s="48" t="s">
        <v>64</v>
      </c>
      <c r="G185" s="48"/>
      <c r="H185" s="64">
        <f>H186+H233+H292</f>
        <v>55252.300409999996</v>
      </c>
      <c r="I185" s="64">
        <f>I186+I233+I292</f>
        <v>19737</v>
      </c>
      <c r="J185" s="64">
        <f>J186+J233+J292</f>
        <v>18981.031</v>
      </c>
      <c r="K185" s="62"/>
    </row>
    <row r="186" spans="1:10" ht="15" customHeight="1">
      <c r="A186" s="22"/>
      <c r="B186" s="333" t="s">
        <v>69</v>
      </c>
      <c r="C186" s="24"/>
      <c r="D186" s="24" t="s">
        <v>17</v>
      </c>
      <c r="E186" s="23" t="s">
        <v>70</v>
      </c>
      <c r="F186" s="24"/>
      <c r="G186" s="24"/>
      <c r="H186" s="57">
        <f>H187+H192+H225</f>
        <v>3512.56041</v>
      </c>
      <c r="I186" s="57">
        <f>I187+I192+I225</f>
        <v>2446</v>
      </c>
      <c r="J186" s="57">
        <f>J187+J192+J225</f>
        <v>3599.031</v>
      </c>
    </row>
    <row r="187" spans="1:10" ht="75" customHeight="1">
      <c r="A187" s="221"/>
      <c r="B187" s="341" t="s">
        <v>434</v>
      </c>
      <c r="C187" s="209"/>
      <c r="D187" s="209" t="s">
        <v>17</v>
      </c>
      <c r="E187" s="216" t="s">
        <v>70</v>
      </c>
      <c r="F187" s="216" t="s">
        <v>440</v>
      </c>
      <c r="G187" s="209"/>
      <c r="H187" s="210">
        <f aca="true" t="shared" si="19" ref="H187:J190">H188</f>
        <v>0</v>
      </c>
      <c r="I187" s="210">
        <f t="shared" si="19"/>
        <v>0</v>
      </c>
      <c r="J187" s="210">
        <f t="shared" si="19"/>
        <v>1703.031</v>
      </c>
    </row>
    <row r="188" spans="1:10" ht="45" customHeight="1">
      <c r="A188" s="248"/>
      <c r="B188" s="344" t="s">
        <v>65</v>
      </c>
      <c r="C188" s="238"/>
      <c r="D188" s="238" t="s">
        <v>17</v>
      </c>
      <c r="E188" s="241" t="s">
        <v>70</v>
      </c>
      <c r="F188" s="241" t="s">
        <v>445</v>
      </c>
      <c r="G188" s="241" t="s">
        <v>37</v>
      </c>
      <c r="H188" s="239">
        <f t="shared" si="19"/>
        <v>0</v>
      </c>
      <c r="I188" s="239">
        <f t="shared" si="19"/>
        <v>0</v>
      </c>
      <c r="J188" s="239">
        <f t="shared" si="19"/>
        <v>1703.031</v>
      </c>
    </row>
    <row r="189" spans="1:10" ht="60" customHeight="1">
      <c r="A189" s="271"/>
      <c r="B189" s="320" t="s">
        <v>582</v>
      </c>
      <c r="C189" s="261"/>
      <c r="D189" s="261" t="s">
        <v>17</v>
      </c>
      <c r="E189" s="261" t="s">
        <v>70</v>
      </c>
      <c r="F189" s="261" t="s">
        <v>446</v>
      </c>
      <c r="G189" s="272"/>
      <c r="H189" s="267">
        <f t="shared" si="19"/>
        <v>0</v>
      </c>
      <c r="I189" s="267">
        <f t="shared" si="19"/>
        <v>0</v>
      </c>
      <c r="J189" s="267">
        <f t="shared" si="19"/>
        <v>1703.031</v>
      </c>
    </row>
    <row r="190" spans="1:10" ht="30" customHeight="1">
      <c r="A190" s="49"/>
      <c r="B190" s="308" t="s">
        <v>66</v>
      </c>
      <c r="C190" s="31"/>
      <c r="D190" s="31" t="s">
        <v>17</v>
      </c>
      <c r="E190" s="30" t="s">
        <v>70</v>
      </c>
      <c r="F190" s="30" t="s">
        <v>446</v>
      </c>
      <c r="G190" s="30" t="s">
        <v>71</v>
      </c>
      <c r="H190" s="60">
        <f t="shared" si="19"/>
        <v>0</v>
      </c>
      <c r="I190" s="60">
        <f t="shared" si="19"/>
        <v>0</v>
      </c>
      <c r="J190" s="60">
        <f t="shared" si="19"/>
        <v>1703.031</v>
      </c>
    </row>
    <row r="191" spans="1:10" ht="15" customHeight="1">
      <c r="A191" s="11"/>
      <c r="B191" s="300" t="s">
        <v>67</v>
      </c>
      <c r="C191" s="30"/>
      <c r="D191" s="30" t="s">
        <v>17</v>
      </c>
      <c r="E191" s="30" t="s">
        <v>70</v>
      </c>
      <c r="F191" s="30" t="s">
        <v>446</v>
      </c>
      <c r="G191" s="13">
        <v>410</v>
      </c>
      <c r="H191" s="60">
        <f>200-200</f>
        <v>0</v>
      </c>
      <c r="I191" s="60">
        <v>0</v>
      </c>
      <c r="J191" s="60">
        <f>17.03+1686.001</f>
        <v>1703.031</v>
      </c>
    </row>
    <row r="192" spans="1:10" ht="60" customHeight="1">
      <c r="A192" s="279"/>
      <c r="B192" s="345" t="s">
        <v>447</v>
      </c>
      <c r="C192" s="216"/>
      <c r="D192" s="216" t="s">
        <v>17</v>
      </c>
      <c r="E192" s="216" t="s">
        <v>70</v>
      </c>
      <c r="F192" s="216" t="s">
        <v>63</v>
      </c>
      <c r="G192" s="280"/>
      <c r="H192" s="225">
        <f>H193+H206+H220</f>
        <v>2002.72867</v>
      </c>
      <c r="I192" s="225">
        <f>I193+I206+I220</f>
        <v>2446</v>
      </c>
      <c r="J192" s="225">
        <f>J193+J206+J220</f>
        <v>1896</v>
      </c>
    </row>
    <row r="193" spans="1:10" ht="45" customHeight="1">
      <c r="A193" s="258"/>
      <c r="B193" s="346" t="s">
        <v>72</v>
      </c>
      <c r="C193" s="147"/>
      <c r="D193" s="147" t="s">
        <v>17</v>
      </c>
      <c r="E193" s="148" t="s">
        <v>70</v>
      </c>
      <c r="F193" s="148" t="s">
        <v>448</v>
      </c>
      <c r="G193" s="252"/>
      <c r="H193" s="253">
        <f>H194</f>
        <v>896</v>
      </c>
      <c r="I193" s="253">
        <f>I194</f>
        <v>896</v>
      </c>
      <c r="J193" s="253">
        <f>J194</f>
        <v>896</v>
      </c>
    </row>
    <row r="194" spans="1:10" ht="30" customHeight="1">
      <c r="A194" s="248"/>
      <c r="B194" s="344" t="s">
        <v>74</v>
      </c>
      <c r="C194" s="238"/>
      <c r="D194" s="238" t="s">
        <v>17</v>
      </c>
      <c r="E194" s="241" t="s">
        <v>70</v>
      </c>
      <c r="F194" s="241" t="s">
        <v>449</v>
      </c>
      <c r="G194" s="243"/>
      <c r="H194" s="239">
        <f>H201+H195+H198</f>
        <v>896</v>
      </c>
      <c r="I194" s="239">
        <f>I201+I195+I198</f>
        <v>896</v>
      </c>
      <c r="J194" s="239">
        <f>J201+J195+J198</f>
        <v>896</v>
      </c>
    </row>
    <row r="195" spans="1:10" ht="30" customHeight="1" hidden="1">
      <c r="A195" s="273"/>
      <c r="B195" s="321" t="s">
        <v>76</v>
      </c>
      <c r="C195" s="262"/>
      <c r="D195" s="262" t="s">
        <v>17</v>
      </c>
      <c r="E195" s="261" t="s">
        <v>70</v>
      </c>
      <c r="F195" s="261" t="s">
        <v>450</v>
      </c>
      <c r="G195" s="274"/>
      <c r="H195" s="263">
        <f aca="true" t="shared" si="20" ref="H195:J196">H196</f>
        <v>0</v>
      </c>
      <c r="I195" s="263">
        <f t="shared" si="20"/>
        <v>0</v>
      </c>
      <c r="J195" s="263">
        <f t="shared" si="20"/>
        <v>0</v>
      </c>
    </row>
    <row r="196" spans="1:10" ht="30" customHeight="1" hidden="1">
      <c r="A196" s="49"/>
      <c r="B196" s="303" t="s">
        <v>78</v>
      </c>
      <c r="C196" s="31"/>
      <c r="D196" s="31" t="s">
        <v>17</v>
      </c>
      <c r="E196" s="30" t="s">
        <v>70</v>
      </c>
      <c r="F196" s="30" t="s">
        <v>450</v>
      </c>
      <c r="G196" s="30" t="s">
        <v>79</v>
      </c>
      <c r="H196" s="60">
        <f t="shared" si="20"/>
        <v>0</v>
      </c>
      <c r="I196" s="60">
        <f t="shared" si="20"/>
        <v>0</v>
      </c>
      <c r="J196" s="60">
        <f t="shared" si="20"/>
        <v>0</v>
      </c>
    </row>
    <row r="197" spans="1:10" ht="30" customHeight="1" hidden="1">
      <c r="A197" s="49"/>
      <c r="B197" s="297" t="s">
        <v>80</v>
      </c>
      <c r="C197" s="31"/>
      <c r="D197" s="31" t="s">
        <v>17</v>
      </c>
      <c r="E197" s="30" t="s">
        <v>70</v>
      </c>
      <c r="F197" s="30" t="s">
        <v>450</v>
      </c>
      <c r="G197" s="31">
        <v>630</v>
      </c>
      <c r="H197" s="59">
        <v>0</v>
      </c>
      <c r="I197" s="59">
        <v>0</v>
      </c>
      <c r="J197" s="59">
        <v>0</v>
      </c>
    </row>
    <row r="198" spans="1:10" ht="30" customHeight="1" hidden="1">
      <c r="A198" s="273"/>
      <c r="B198" s="321" t="s">
        <v>301</v>
      </c>
      <c r="C198" s="262"/>
      <c r="D198" s="262" t="s">
        <v>17</v>
      </c>
      <c r="E198" s="261" t="s">
        <v>70</v>
      </c>
      <c r="F198" s="261" t="s">
        <v>451</v>
      </c>
      <c r="G198" s="274"/>
      <c r="H198" s="263">
        <f aca="true" t="shared" si="21" ref="H198:J199">H199</f>
        <v>0</v>
      </c>
      <c r="I198" s="263">
        <f t="shared" si="21"/>
        <v>0</v>
      </c>
      <c r="J198" s="263">
        <f t="shared" si="21"/>
        <v>0</v>
      </c>
    </row>
    <row r="199" spans="1:10" ht="30" customHeight="1" hidden="1">
      <c r="A199" s="49"/>
      <c r="B199" s="302" t="s">
        <v>58</v>
      </c>
      <c r="C199" s="31"/>
      <c r="D199" s="31" t="s">
        <v>17</v>
      </c>
      <c r="E199" s="30" t="s">
        <v>70</v>
      </c>
      <c r="F199" s="30" t="s">
        <v>451</v>
      </c>
      <c r="G199" s="31">
        <v>200</v>
      </c>
      <c r="H199" s="59">
        <f t="shared" si="21"/>
        <v>0</v>
      </c>
      <c r="I199" s="59">
        <f t="shared" si="21"/>
        <v>0</v>
      </c>
      <c r="J199" s="59">
        <f t="shared" si="21"/>
        <v>0</v>
      </c>
    </row>
    <row r="200" spans="1:10" ht="30" customHeight="1" hidden="1">
      <c r="A200" s="49"/>
      <c r="B200" s="297" t="s">
        <v>59</v>
      </c>
      <c r="C200" s="31"/>
      <c r="D200" s="31" t="s">
        <v>17</v>
      </c>
      <c r="E200" s="30" t="s">
        <v>70</v>
      </c>
      <c r="F200" s="30" t="s">
        <v>451</v>
      </c>
      <c r="G200" s="30" t="s">
        <v>60</v>
      </c>
      <c r="H200" s="60">
        <v>0</v>
      </c>
      <c r="I200" s="60">
        <v>0</v>
      </c>
      <c r="J200" s="60">
        <v>0</v>
      </c>
    </row>
    <row r="201" spans="1:10" ht="30" customHeight="1">
      <c r="A201" s="273"/>
      <c r="B201" s="321" t="s">
        <v>76</v>
      </c>
      <c r="C201" s="262"/>
      <c r="D201" s="262" t="s">
        <v>17</v>
      </c>
      <c r="E201" s="261" t="s">
        <v>70</v>
      </c>
      <c r="F201" s="261" t="s">
        <v>452</v>
      </c>
      <c r="G201" s="274"/>
      <c r="H201" s="263">
        <f>H203+H205</f>
        <v>896</v>
      </c>
      <c r="I201" s="263">
        <f>I203+I205</f>
        <v>896</v>
      </c>
      <c r="J201" s="263">
        <f>J203+J205</f>
        <v>896</v>
      </c>
    </row>
    <row r="202" spans="1:10" ht="30" customHeight="1">
      <c r="A202" s="49"/>
      <c r="B202" s="302" t="s">
        <v>58</v>
      </c>
      <c r="C202" s="31"/>
      <c r="D202" s="31" t="s">
        <v>17</v>
      </c>
      <c r="E202" s="30" t="s">
        <v>70</v>
      </c>
      <c r="F202" s="30" t="s">
        <v>452</v>
      </c>
      <c r="G202" s="31">
        <v>200</v>
      </c>
      <c r="H202" s="59">
        <f>H203</f>
        <v>896</v>
      </c>
      <c r="I202" s="59">
        <f>I203</f>
        <v>896</v>
      </c>
      <c r="J202" s="59">
        <f>J203</f>
        <v>896</v>
      </c>
    </row>
    <row r="203" spans="1:10" ht="30" customHeight="1">
      <c r="A203" s="49"/>
      <c r="B203" s="297" t="s">
        <v>59</v>
      </c>
      <c r="C203" s="31"/>
      <c r="D203" s="31" t="s">
        <v>17</v>
      </c>
      <c r="E203" s="30" t="s">
        <v>70</v>
      </c>
      <c r="F203" s="30" t="s">
        <v>452</v>
      </c>
      <c r="G203" s="30" t="s">
        <v>60</v>
      </c>
      <c r="H203" s="60">
        <v>896</v>
      </c>
      <c r="I203" s="60">
        <v>896</v>
      </c>
      <c r="J203" s="60">
        <v>896</v>
      </c>
    </row>
    <row r="204" spans="1:10" ht="30" customHeight="1" hidden="1">
      <c r="A204" s="49"/>
      <c r="B204" s="303" t="s">
        <v>78</v>
      </c>
      <c r="C204" s="31"/>
      <c r="D204" s="31" t="s">
        <v>17</v>
      </c>
      <c r="E204" s="30" t="s">
        <v>70</v>
      </c>
      <c r="F204" s="30" t="s">
        <v>452</v>
      </c>
      <c r="G204" s="30" t="s">
        <v>79</v>
      </c>
      <c r="H204" s="60">
        <f>H205</f>
        <v>0</v>
      </c>
      <c r="I204" s="60">
        <f>I205</f>
        <v>0</v>
      </c>
      <c r="J204" s="60">
        <f>J205</f>
        <v>0</v>
      </c>
    </row>
    <row r="205" spans="1:10" ht="30" customHeight="1" hidden="1">
      <c r="A205" s="49"/>
      <c r="B205" s="297" t="s">
        <v>80</v>
      </c>
      <c r="C205" s="31"/>
      <c r="D205" s="31" t="s">
        <v>17</v>
      </c>
      <c r="E205" s="30" t="s">
        <v>70</v>
      </c>
      <c r="F205" s="30" t="s">
        <v>452</v>
      </c>
      <c r="G205" s="31">
        <v>630</v>
      </c>
      <c r="H205" s="59">
        <v>0</v>
      </c>
      <c r="I205" s="59">
        <v>0</v>
      </c>
      <c r="J205" s="59">
        <v>0</v>
      </c>
    </row>
    <row r="206" spans="1:10" ht="30" customHeight="1">
      <c r="A206" s="258"/>
      <c r="B206" s="346" t="s">
        <v>82</v>
      </c>
      <c r="C206" s="147"/>
      <c r="D206" s="147" t="s">
        <v>17</v>
      </c>
      <c r="E206" s="148" t="s">
        <v>70</v>
      </c>
      <c r="F206" s="148" t="s">
        <v>73</v>
      </c>
      <c r="G206" s="147"/>
      <c r="H206" s="253">
        <f aca="true" t="shared" si="22" ref="H206:J218">H207</f>
        <v>479.5</v>
      </c>
      <c r="I206" s="253">
        <f t="shared" si="22"/>
        <v>1000</v>
      </c>
      <c r="J206" s="253">
        <f t="shared" si="22"/>
        <v>1000</v>
      </c>
    </row>
    <row r="207" spans="1:10" ht="30" customHeight="1">
      <c r="A207" s="248"/>
      <c r="B207" s="344" t="s">
        <v>84</v>
      </c>
      <c r="C207" s="238"/>
      <c r="D207" s="238" t="s">
        <v>17</v>
      </c>
      <c r="E207" s="241" t="s">
        <v>70</v>
      </c>
      <c r="F207" s="241" t="s">
        <v>75</v>
      </c>
      <c r="G207" s="238"/>
      <c r="H207" s="239">
        <f>H208+H214+H211+H217</f>
        <v>479.5</v>
      </c>
      <c r="I207" s="239">
        <f>I208+I214+I211+I217</f>
        <v>1000</v>
      </c>
      <c r="J207" s="239">
        <f>J208+J214+J211+J217</f>
        <v>1000</v>
      </c>
    </row>
    <row r="208" spans="1:10" ht="30" customHeight="1" hidden="1">
      <c r="A208" s="273"/>
      <c r="B208" s="321" t="s">
        <v>86</v>
      </c>
      <c r="C208" s="262"/>
      <c r="D208" s="262" t="s">
        <v>17</v>
      </c>
      <c r="E208" s="261" t="s">
        <v>70</v>
      </c>
      <c r="F208" s="261" t="s">
        <v>453</v>
      </c>
      <c r="G208" s="262"/>
      <c r="H208" s="263">
        <f t="shared" si="22"/>
        <v>0</v>
      </c>
      <c r="I208" s="263">
        <f t="shared" si="22"/>
        <v>0</v>
      </c>
      <c r="J208" s="263">
        <f t="shared" si="22"/>
        <v>0</v>
      </c>
    </row>
    <row r="209" spans="1:10" ht="30" customHeight="1" hidden="1">
      <c r="A209" s="49"/>
      <c r="B209" s="304" t="s">
        <v>66</v>
      </c>
      <c r="C209" s="31"/>
      <c r="D209" s="31" t="s">
        <v>17</v>
      </c>
      <c r="E209" s="30" t="s">
        <v>70</v>
      </c>
      <c r="F209" s="30" t="s">
        <v>453</v>
      </c>
      <c r="G209" s="31">
        <v>400</v>
      </c>
      <c r="H209" s="59">
        <f t="shared" si="22"/>
        <v>0</v>
      </c>
      <c r="I209" s="59">
        <f t="shared" si="22"/>
        <v>0</v>
      </c>
      <c r="J209" s="59">
        <f t="shared" si="22"/>
        <v>0</v>
      </c>
    </row>
    <row r="210" spans="1:10" ht="15" customHeight="1" hidden="1">
      <c r="A210" s="49"/>
      <c r="B210" s="297" t="s">
        <v>67</v>
      </c>
      <c r="C210" s="31"/>
      <c r="D210" s="31" t="s">
        <v>17</v>
      </c>
      <c r="E210" s="30" t="s">
        <v>70</v>
      </c>
      <c r="F210" s="30" t="s">
        <v>453</v>
      </c>
      <c r="G210" s="30" t="s">
        <v>68</v>
      </c>
      <c r="H210" s="59">
        <v>0</v>
      </c>
      <c r="I210" s="59">
        <v>0</v>
      </c>
      <c r="J210" s="59">
        <v>0</v>
      </c>
    </row>
    <row r="211" spans="1:10" ht="30" customHeight="1">
      <c r="A211" s="273"/>
      <c r="B211" s="321" t="s">
        <v>87</v>
      </c>
      <c r="C211" s="262"/>
      <c r="D211" s="262" t="s">
        <v>17</v>
      </c>
      <c r="E211" s="261" t="s">
        <v>70</v>
      </c>
      <c r="F211" s="261" t="s">
        <v>562</v>
      </c>
      <c r="G211" s="262"/>
      <c r="H211" s="263">
        <f aca="true" t="shared" si="23" ref="H211:J212">H212</f>
        <v>200</v>
      </c>
      <c r="I211" s="263">
        <f t="shared" si="23"/>
        <v>1000</v>
      </c>
      <c r="J211" s="263">
        <f t="shared" si="23"/>
        <v>1000</v>
      </c>
    </row>
    <row r="212" spans="1:10" ht="30" customHeight="1">
      <c r="A212" s="49"/>
      <c r="B212" s="304" t="s">
        <v>58</v>
      </c>
      <c r="C212" s="31"/>
      <c r="D212" s="31" t="s">
        <v>17</v>
      </c>
      <c r="E212" s="30" t="s">
        <v>70</v>
      </c>
      <c r="F212" s="30" t="s">
        <v>562</v>
      </c>
      <c r="G212" s="31">
        <v>200</v>
      </c>
      <c r="H212" s="59">
        <f t="shared" si="23"/>
        <v>200</v>
      </c>
      <c r="I212" s="59">
        <f t="shared" si="23"/>
        <v>1000</v>
      </c>
      <c r="J212" s="59">
        <f t="shared" si="23"/>
        <v>1000</v>
      </c>
    </row>
    <row r="213" spans="1:10" ht="30" customHeight="1">
      <c r="A213" s="49"/>
      <c r="B213" s="297" t="s">
        <v>59</v>
      </c>
      <c r="C213" s="31"/>
      <c r="D213" s="31" t="s">
        <v>17</v>
      </c>
      <c r="E213" s="30" t="s">
        <v>70</v>
      </c>
      <c r="F213" s="30" t="s">
        <v>562</v>
      </c>
      <c r="G213" s="30" t="s">
        <v>60</v>
      </c>
      <c r="H213" s="59">
        <f>500+1000-300-300-700</f>
        <v>200</v>
      </c>
      <c r="I213" s="59">
        <v>1000</v>
      </c>
      <c r="J213" s="59">
        <v>1000</v>
      </c>
    </row>
    <row r="214" spans="1:10" ht="45" customHeight="1">
      <c r="A214" s="273"/>
      <c r="B214" s="321" t="s">
        <v>559</v>
      </c>
      <c r="C214" s="262"/>
      <c r="D214" s="262" t="s">
        <v>17</v>
      </c>
      <c r="E214" s="261" t="s">
        <v>70</v>
      </c>
      <c r="F214" s="261" t="s">
        <v>560</v>
      </c>
      <c r="G214" s="262"/>
      <c r="H214" s="263">
        <f t="shared" si="22"/>
        <v>279.5</v>
      </c>
      <c r="I214" s="263">
        <f t="shared" si="22"/>
        <v>0</v>
      </c>
      <c r="J214" s="263">
        <f t="shared" si="22"/>
        <v>0</v>
      </c>
    </row>
    <row r="215" spans="1:10" ht="30" customHeight="1">
      <c r="A215" s="49"/>
      <c r="B215" s="304" t="s">
        <v>58</v>
      </c>
      <c r="C215" s="31"/>
      <c r="D215" s="31" t="s">
        <v>17</v>
      </c>
      <c r="E215" s="30" t="s">
        <v>70</v>
      </c>
      <c r="F215" s="30" t="s">
        <v>560</v>
      </c>
      <c r="G215" s="31">
        <v>200</v>
      </c>
      <c r="H215" s="59">
        <f t="shared" si="22"/>
        <v>279.5</v>
      </c>
      <c r="I215" s="59">
        <f t="shared" si="22"/>
        <v>0</v>
      </c>
      <c r="J215" s="59">
        <f t="shared" si="22"/>
        <v>0</v>
      </c>
    </row>
    <row r="216" spans="1:10" ht="30" customHeight="1">
      <c r="A216" s="49"/>
      <c r="B216" s="297" t="s">
        <v>59</v>
      </c>
      <c r="C216" s="31"/>
      <c r="D216" s="31" t="s">
        <v>17</v>
      </c>
      <c r="E216" s="30" t="s">
        <v>70</v>
      </c>
      <c r="F216" s="30" t="s">
        <v>560</v>
      </c>
      <c r="G216" s="30" t="s">
        <v>60</v>
      </c>
      <c r="H216" s="59">
        <f>700-420.5</f>
        <v>279.5</v>
      </c>
      <c r="I216" s="59">
        <v>0</v>
      </c>
      <c r="J216" s="59">
        <v>0</v>
      </c>
    </row>
    <row r="217" spans="1:10" ht="15" customHeight="1" hidden="1">
      <c r="A217" s="273"/>
      <c r="B217" s="321" t="s">
        <v>489</v>
      </c>
      <c r="C217" s="262"/>
      <c r="D217" s="262" t="s">
        <v>17</v>
      </c>
      <c r="E217" s="261" t="s">
        <v>70</v>
      </c>
      <c r="F217" s="261" t="s">
        <v>488</v>
      </c>
      <c r="G217" s="262"/>
      <c r="H217" s="263">
        <f t="shared" si="22"/>
        <v>0</v>
      </c>
      <c r="I217" s="263">
        <f t="shared" si="22"/>
        <v>0</v>
      </c>
      <c r="J217" s="263">
        <f t="shared" si="22"/>
        <v>0</v>
      </c>
    </row>
    <row r="218" spans="1:10" ht="30" customHeight="1" hidden="1">
      <c r="A218" s="49"/>
      <c r="B218" s="304" t="s">
        <v>66</v>
      </c>
      <c r="C218" s="31"/>
      <c r="D218" s="31" t="s">
        <v>17</v>
      </c>
      <c r="E218" s="30" t="s">
        <v>70</v>
      </c>
      <c r="F218" s="30" t="s">
        <v>488</v>
      </c>
      <c r="G218" s="31">
        <v>400</v>
      </c>
      <c r="H218" s="59">
        <f t="shared" si="22"/>
        <v>0</v>
      </c>
      <c r="I218" s="59">
        <f t="shared" si="22"/>
        <v>0</v>
      </c>
      <c r="J218" s="59">
        <f t="shared" si="22"/>
        <v>0</v>
      </c>
    </row>
    <row r="219" spans="1:10" ht="15" customHeight="1" hidden="1">
      <c r="A219" s="49"/>
      <c r="B219" s="297" t="s">
        <v>67</v>
      </c>
      <c r="C219" s="31"/>
      <c r="D219" s="31" t="s">
        <v>17</v>
      </c>
      <c r="E219" s="30" t="s">
        <v>70</v>
      </c>
      <c r="F219" s="30" t="s">
        <v>488</v>
      </c>
      <c r="G219" s="30" t="s">
        <v>68</v>
      </c>
      <c r="H219" s="59">
        <f>4400-3400-1000</f>
        <v>0</v>
      </c>
      <c r="I219" s="59">
        <v>0</v>
      </c>
      <c r="J219" s="59">
        <v>0</v>
      </c>
    </row>
    <row r="220" spans="1:10" ht="30" customHeight="1">
      <c r="A220" s="258"/>
      <c r="B220" s="346" t="s">
        <v>454</v>
      </c>
      <c r="C220" s="147"/>
      <c r="D220" s="147" t="s">
        <v>17</v>
      </c>
      <c r="E220" s="148" t="s">
        <v>70</v>
      </c>
      <c r="F220" s="148" t="s">
        <v>83</v>
      </c>
      <c r="G220" s="252"/>
      <c r="H220" s="253">
        <f aca="true" t="shared" si="24" ref="H220:J221">H221</f>
        <v>627.22867</v>
      </c>
      <c r="I220" s="253">
        <f t="shared" si="24"/>
        <v>550</v>
      </c>
      <c r="J220" s="253">
        <f t="shared" si="24"/>
        <v>0</v>
      </c>
    </row>
    <row r="221" spans="1:10" ht="30" customHeight="1">
      <c r="A221" s="248"/>
      <c r="B221" s="344" t="s">
        <v>190</v>
      </c>
      <c r="C221" s="238"/>
      <c r="D221" s="238" t="s">
        <v>17</v>
      </c>
      <c r="E221" s="241" t="s">
        <v>70</v>
      </c>
      <c r="F221" s="241" t="s">
        <v>85</v>
      </c>
      <c r="G221" s="243"/>
      <c r="H221" s="239">
        <f t="shared" si="24"/>
        <v>627.22867</v>
      </c>
      <c r="I221" s="239">
        <f t="shared" si="24"/>
        <v>550</v>
      </c>
      <c r="J221" s="239">
        <f t="shared" si="24"/>
        <v>0</v>
      </c>
    </row>
    <row r="222" spans="1:10" ht="15" customHeight="1">
      <c r="A222" s="273"/>
      <c r="B222" s="321" t="s">
        <v>192</v>
      </c>
      <c r="C222" s="262"/>
      <c r="D222" s="262" t="s">
        <v>17</v>
      </c>
      <c r="E222" s="261" t="s">
        <v>70</v>
      </c>
      <c r="F222" s="261" t="s">
        <v>455</v>
      </c>
      <c r="G222" s="261"/>
      <c r="H222" s="263">
        <f>H224</f>
        <v>627.22867</v>
      </c>
      <c r="I222" s="263">
        <f>I224</f>
        <v>550</v>
      </c>
      <c r="J222" s="263">
        <f>J224</f>
        <v>0</v>
      </c>
    </row>
    <row r="223" spans="1:10" ht="30" customHeight="1">
      <c r="A223" s="49"/>
      <c r="B223" s="302" t="s">
        <v>58</v>
      </c>
      <c r="C223" s="31"/>
      <c r="D223" s="31" t="s">
        <v>17</v>
      </c>
      <c r="E223" s="30" t="s">
        <v>70</v>
      </c>
      <c r="F223" s="30" t="s">
        <v>455</v>
      </c>
      <c r="G223" s="30" t="s">
        <v>77</v>
      </c>
      <c r="H223" s="59">
        <f>H224</f>
        <v>627.22867</v>
      </c>
      <c r="I223" s="59">
        <f>I224</f>
        <v>550</v>
      </c>
      <c r="J223" s="59">
        <f>J224</f>
        <v>0</v>
      </c>
    </row>
    <row r="224" spans="1:10" ht="30" customHeight="1">
      <c r="A224" s="49"/>
      <c r="B224" s="297" t="s">
        <v>59</v>
      </c>
      <c r="C224" s="31"/>
      <c r="D224" s="31" t="s">
        <v>17</v>
      </c>
      <c r="E224" s="30" t="s">
        <v>70</v>
      </c>
      <c r="F224" s="30" t="s">
        <v>455</v>
      </c>
      <c r="G224" s="30" t="s">
        <v>60</v>
      </c>
      <c r="H224" s="59">
        <f>450+100-350-100+527.22867</f>
        <v>627.22867</v>
      </c>
      <c r="I224" s="59">
        <f>450+100</f>
        <v>550</v>
      </c>
      <c r="J224" s="59">
        <v>0</v>
      </c>
    </row>
    <row r="225" spans="1:10" ht="45" customHeight="1">
      <c r="A225" s="212"/>
      <c r="B225" s="338" t="s">
        <v>468</v>
      </c>
      <c r="C225" s="223"/>
      <c r="D225" s="223" t="s">
        <v>17</v>
      </c>
      <c r="E225" s="213" t="s">
        <v>70</v>
      </c>
      <c r="F225" s="213" t="s">
        <v>260</v>
      </c>
      <c r="G225" s="204"/>
      <c r="H225" s="206">
        <f>H226</f>
        <v>1509.8317399999999</v>
      </c>
      <c r="I225" s="206">
        <f aca="true" t="shared" si="25" ref="I225:J231">I226</f>
        <v>0</v>
      </c>
      <c r="J225" s="206">
        <f t="shared" si="25"/>
        <v>0</v>
      </c>
    </row>
    <row r="226" spans="1:10" ht="15" customHeight="1">
      <c r="A226" s="28"/>
      <c r="B226" s="297" t="s">
        <v>212</v>
      </c>
      <c r="C226" s="34"/>
      <c r="D226" s="31" t="s">
        <v>17</v>
      </c>
      <c r="E226" s="30" t="s">
        <v>70</v>
      </c>
      <c r="F226" s="34" t="s">
        <v>261</v>
      </c>
      <c r="G226" s="26"/>
      <c r="H226" s="59">
        <f>H227</f>
        <v>1509.8317399999999</v>
      </c>
      <c r="I226" s="59">
        <f t="shared" si="25"/>
        <v>0</v>
      </c>
      <c r="J226" s="59">
        <f t="shared" si="25"/>
        <v>0</v>
      </c>
    </row>
    <row r="227" spans="1:10" ht="15" customHeight="1">
      <c r="A227" s="28"/>
      <c r="B227" s="297" t="s">
        <v>212</v>
      </c>
      <c r="C227" s="34"/>
      <c r="D227" s="31" t="s">
        <v>17</v>
      </c>
      <c r="E227" s="30" t="s">
        <v>70</v>
      </c>
      <c r="F227" s="34" t="s">
        <v>262</v>
      </c>
      <c r="G227" s="26"/>
      <c r="H227" s="59">
        <f>H228</f>
        <v>1509.8317399999999</v>
      </c>
      <c r="I227" s="59">
        <f t="shared" si="25"/>
        <v>0</v>
      </c>
      <c r="J227" s="59">
        <f t="shared" si="25"/>
        <v>0</v>
      </c>
    </row>
    <row r="228" spans="1:10" ht="30" customHeight="1">
      <c r="A228" s="259"/>
      <c r="B228" s="317" t="s">
        <v>76</v>
      </c>
      <c r="C228" s="262"/>
      <c r="D228" s="262" t="s">
        <v>17</v>
      </c>
      <c r="E228" s="261" t="s">
        <v>70</v>
      </c>
      <c r="F228" s="262" t="s">
        <v>548</v>
      </c>
      <c r="G228" s="261"/>
      <c r="H228" s="263">
        <f>H229+H231</f>
        <v>1509.8317399999999</v>
      </c>
      <c r="I228" s="263">
        <f>I229+I231</f>
        <v>0</v>
      </c>
      <c r="J228" s="263">
        <f>J229+J231</f>
        <v>0</v>
      </c>
    </row>
    <row r="229" spans="1:10" ht="30" customHeight="1">
      <c r="A229" s="28"/>
      <c r="B229" s="303" t="s">
        <v>78</v>
      </c>
      <c r="C229" s="31"/>
      <c r="D229" s="31" t="s">
        <v>17</v>
      </c>
      <c r="E229" s="30" t="s">
        <v>70</v>
      </c>
      <c r="F229" s="31" t="s">
        <v>548</v>
      </c>
      <c r="G229" s="30" t="s">
        <v>79</v>
      </c>
      <c r="H229" s="59">
        <f>H230</f>
        <v>1482.01174</v>
      </c>
      <c r="I229" s="59">
        <f t="shared" si="25"/>
        <v>0</v>
      </c>
      <c r="J229" s="59">
        <f t="shared" si="25"/>
        <v>0</v>
      </c>
    </row>
    <row r="230" spans="1:10" ht="30" customHeight="1">
      <c r="A230" s="28"/>
      <c r="B230" s="297" t="s">
        <v>80</v>
      </c>
      <c r="C230" s="31"/>
      <c r="D230" s="31" t="s">
        <v>17</v>
      </c>
      <c r="E230" s="30" t="s">
        <v>70</v>
      </c>
      <c r="F230" s="31" t="s">
        <v>548</v>
      </c>
      <c r="G230" s="31">
        <v>630</v>
      </c>
      <c r="H230" s="60">
        <v>1482.01174</v>
      </c>
      <c r="I230" s="60">
        <v>0</v>
      </c>
      <c r="J230" s="60">
        <v>0</v>
      </c>
    </row>
    <row r="231" spans="1:10" ht="15" customHeight="1">
      <c r="A231" s="28"/>
      <c r="B231" s="297" t="s">
        <v>98</v>
      </c>
      <c r="C231" s="31"/>
      <c r="D231" s="31" t="s">
        <v>17</v>
      </c>
      <c r="E231" s="30" t="s">
        <v>70</v>
      </c>
      <c r="F231" s="31" t="s">
        <v>548</v>
      </c>
      <c r="G231" s="30" t="s">
        <v>99</v>
      </c>
      <c r="H231" s="59">
        <f>H232</f>
        <v>27.82</v>
      </c>
      <c r="I231" s="59">
        <f t="shared" si="25"/>
        <v>0</v>
      </c>
      <c r="J231" s="59">
        <f t="shared" si="25"/>
        <v>0</v>
      </c>
    </row>
    <row r="232" spans="1:10" ht="15" customHeight="1">
      <c r="A232" s="28"/>
      <c r="B232" s="297" t="s">
        <v>252</v>
      </c>
      <c r="C232" s="31"/>
      <c r="D232" s="31" t="s">
        <v>17</v>
      </c>
      <c r="E232" s="30" t="s">
        <v>70</v>
      </c>
      <c r="F232" s="31" t="s">
        <v>548</v>
      </c>
      <c r="G232" s="31">
        <v>830</v>
      </c>
      <c r="H232" s="60">
        <v>27.82</v>
      </c>
      <c r="I232" s="60">
        <v>0</v>
      </c>
      <c r="J232" s="60">
        <v>0</v>
      </c>
    </row>
    <row r="233" spans="1:10" ht="15" customHeight="1">
      <c r="A233" s="22"/>
      <c r="B233" s="333" t="s">
        <v>151</v>
      </c>
      <c r="C233" s="24"/>
      <c r="D233" s="24" t="s">
        <v>17</v>
      </c>
      <c r="E233" s="23" t="s">
        <v>152</v>
      </c>
      <c r="F233" s="24"/>
      <c r="G233" s="24"/>
      <c r="H233" s="57">
        <f>H234+H277+H284</f>
        <v>5116.74</v>
      </c>
      <c r="I233" s="57">
        <f>I234+I277+I284</f>
        <v>3420</v>
      </c>
      <c r="J233" s="57">
        <f>J234+J277+J284</f>
        <v>3420</v>
      </c>
    </row>
    <row r="234" spans="1:11" ht="90" customHeight="1">
      <c r="A234" s="207"/>
      <c r="B234" s="341" t="s">
        <v>464</v>
      </c>
      <c r="C234" s="209"/>
      <c r="D234" s="209" t="s">
        <v>17</v>
      </c>
      <c r="E234" s="216" t="s">
        <v>152</v>
      </c>
      <c r="F234" s="209" t="s">
        <v>144</v>
      </c>
      <c r="G234" s="216" t="s">
        <v>37</v>
      </c>
      <c r="H234" s="210">
        <f>H235+H256+H272</f>
        <v>4006.74</v>
      </c>
      <c r="I234" s="210">
        <f>I235+I256+I272</f>
        <v>2400</v>
      </c>
      <c r="J234" s="210">
        <f>J235+J256+J272</f>
        <v>2400</v>
      </c>
      <c r="K234" s="68"/>
    </row>
    <row r="235" spans="1:11" ht="30" customHeight="1">
      <c r="A235" s="254"/>
      <c r="B235" s="346" t="s">
        <v>145</v>
      </c>
      <c r="C235" s="147"/>
      <c r="D235" s="147" t="s">
        <v>17</v>
      </c>
      <c r="E235" s="148" t="s">
        <v>152</v>
      </c>
      <c r="F235" s="147" t="s">
        <v>146</v>
      </c>
      <c r="G235" s="148" t="s">
        <v>37</v>
      </c>
      <c r="H235" s="253">
        <f>H236</f>
        <v>2248.74</v>
      </c>
      <c r="I235" s="253">
        <f>I236</f>
        <v>1600</v>
      </c>
      <c r="J235" s="253">
        <f>J236</f>
        <v>1600</v>
      </c>
      <c r="K235" s="68"/>
    </row>
    <row r="236" spans="1:11" ht="15" customHeight="1">
      <c r="A236" s="236"/>
      <c r="B236" s="344" t="s">
        <v>147</v>
      </c>
      <c r="C236" s="238"/>
      <c r="D236" s="238" t="s">
        <v>17</v>
      </c>
      <c r="E236" s="241" t="s">
        <v>152</v>
      </c>
      <c r="F236" s="238" t="s">
        <v>148</v>
      </c>
      <c r="G236" s="241" t="s">
        <v>37</v>
      </c>
      <c r="H236" s="239">
        <f>H237+H242+H245+H250+H253</f>
        <v>2248.74</v>
      </c>
      <c r="I236" s="239">
        <f>I237+I242+I245+I250+I253</f>
        <v>1600</v>
      </c>
      <c r="J236" s="239">
        <f>J237+J242+J245+J250+J253</f>
        <v>1600</v>
      </c>
      <c r="K236" s="68"/>
    </row>
    <row r="237" spans="1:11" s="4" customFormat="1" ht="45" customHeight="1">
      <c r="A237" s="259"/>
      <c r="B237" s="321" t="s">
        <v>149</v>
      </c>
      <c r="C237" s="262"/>
      <c r="D237" s="262" t="s">
        <v>17</v>
      </c>
      <c r="E237" s="261" t="s">
        <v>152</v>
      </c>
      <c r="F237" s="262" t="s">
        <v>150</v>
      </c>
      <c r="G237" s="261"/>
      <c r="H237" s="267">
        <f>H238+H240</f>
        <v>664</v>
      </c>
      <c r="I237" s="267">
        <f>I238+I240</f>
        <v>0</v>
      </c>
      <c r="J237" s="267">
        <f>J238+J240</f>
        <v>0</v>
      </c>
      <c r="K237" s="69"/>
    </row>
    <row r="238" spans="1:11" s="4" customFormat="1" ht="30" customHeight="1">
      <c r="A238" s="28"/>
      <c r="B238" s="308" t="s">
        <v>66</v>
      </c>
      <c r="C238" s="31"/>
      <c r="D238" s="31" t="s">
        <v>17</v>
      </c>
      <c r="E238" s="30" t="s">
        <v>152</v>
      </c>
      <c r="F238" s="31" t="s">
        <v>150</v>
      </c>
      <c r="G238" s="30" t="s">
        <v>71</v>
      </c>
      <c r="H238" s="60">
        <f>H239</f>
        <v>664</v>
      </c>
      <c r="I238" s="60">
        <f>I239</f>
        <v>0</v>
      </c>
      <c r="J238" s="60">
        <f>J239</f>
        <v>0</v>
      </c>
      <c r="K238" s="69"/>
    </row>
    <row r="239" spans="1:11" s="4" customFormat="1" ht="15" customHeight="1">
      <c r="A239" s="28"/>
      <c r="B239" s="300" t="s">
        <v>67</v>
      </c>
      <c r="C239" s="31"/>
      <c r="D239" s="31" t="s">
        <v>17</v>
      </c>
      <c r="E239" s="30" t="s">
        <v>152</v>
      </c>
      <c r="F239" s="31" t="s">
        <v>150</v>
      </c>
      <c r="G239" s="30" t="s">
        <v>68</v>
      </c>
      <c r="H239" s="60">
        <f>135+719.26+500-70-320.26-300</f>
        <v>664</v>
      </c>
      <c r="I239" s="60">
        <v>0</v>
      </c>
      <c r="J239" s="60">
        <v>0</v>
      </c>
      <c r="K239" s="69"/>
    </row>
    <row r="240" spans="1:11" s="4" customFormat="1" ht="15" customHeight="1" hidden="1">
      <c r="A240" s="28"/>
      <c r="B240" s="297" t="s">
        <v>98</v>
      </c>
      <c r="C240" s="31"/>
      <c r="D240" s="31" t="s">
        <v>17</v>
      </c>
      <c r="E240" s="30" t="s">
        <v>152</v>
      </c>
      <c r="F240" s="31" t="s">
        <v>150</v>
      </c>
      <c r="G240" s="30" t="s">
        <v>99</v>
      </c>
      <c r="H240" s="60">
        <f>H241</f>
        <v>0</v>
      </c>
      <c r="I240" s="60">
        <v>0</v>
      </c>
      <c r="J240" s="60">
        <v>0</v>
      </c>
      <c r="K240" s="69"/>
    </row>
    <row r="241" spans="1:11" s="4" customFormat="1" ht="15" customHeight="1" hidden="1">
      <c r="A241" s="28"/>
      <c r="B241" s="297" t="s">
        <v>252</v>
      </c>
      <c r="C241" s="31"/>
      <c r="D241" s="31" t="s">
        <v>17</v>
      </c>
      <c r="E241" s="30" t="s">
        <v>152</v>
      </c>
      <c r="F241" s="31" t="s">
        <v>150</v>
      </c>
      <c r="G241" s="30" t="s">
        <v>253</v>
      </c>
      <c r="H241" s="60">
        <v>0</v>
      </c>
      <c r="I241" s="60">
        <v>0</v>
      </c>
      <c r="J241" s="60">
        <v>0</v>
      </c>
      <c r="K241" s="69"/>
    </row>
    <row r="242" spans="1:11" s="4" customFormat="1" ht="30" customHeight="1" hidden="1">
      <c r="A242" s="259"/>
      <c r="B242" s="321" t="s">
        <v>168</v>
      </c>
      <c r="C242" s="262"/>
      <c r="D242" s="262" t="s">
        <v>17</v>
      </c>
      <c r="E242" s="261" t="s">
        <v>152</v>
      </c>
      <c r="F242" s="262" t="s">
        <v>379</v>
      </c>
      <c r="G242" s="261"/>
      <c r="H242" s="267">
        <f>H244</f>
        <v>0</v>
      </c>
      <c r="I242" s="267">
        <f>I244</f>
        <v>0</v>
      </c>
      <c r="J242" s="267">
        <f>J244</f>
        <v>0</v>
      </c>
      <c r="K242" s="69"/>
    </row>
    <row r="243" spans="1:11" s="4" customFormat="1" ht="30" customHeight="1" hidden="1">
      <c r="A243" s="28"/>
      <c r="B243" s="302" t="s">
        <v>58</v>
      </c>
      <c r="C243" s="31"/>
      <c r="D243" s="31" t="s">
        <v>17</v>
      </c>
      <c r="E243" s="30" t="s">
        <v>152</v>
      </c>
      <c r="F243" s="31" t="s">
        <v>379</v>
      </c>
      <c r="G243" s="30" t="s">
        <v>77</v>
      </c>
      <c r="H243" s="60">
        <f>H244</f>
        <v>0</v>
      </c>
      <c r="I243" s="60">
        <f>I244</f>
        <v>0</v>
      </c>
      <c r="J243" s="60">
        <f>J244</f>
        <v>0</v>
      </c>
      <c r="K243" s="69"/>
    </row>
    <row r="244" spans="1:11" s="4" customFormat="1" ht="30" customHeight="1" hidden="1">
      <c r="A244" s="28"/>
      <c r="B244" s="297" t="s">
        <v>59</v>
      </c>
      <c r="C244" s="31"/>
      <c r="D244" s="31" t="s">
        <v>17</v>
      </c>
      <c r="E244" s="30" t="s">
        <v>152</v>
      </c>
      <c r="F244" s="31" t="s">
        <v>379</v>
      </c>
      <c r="G244" s="30" t="s">
        <v>60</v>
      </c>
      <c r="H244" s="60">
        <v>0</v>
      </c>
      <c r="I244" s="60">
        <v>0</v>
      </c>
      <c r="J244" s="60">
        <v>0</v>
      </c>
      <c r="K244" s="69"/>
    </row>
    <row r="245" spans="1:11" s="4" customFormat="1" ht="15" customHeight="1">
      <c r="A245" s="259"/>
      <c r="B245" s="321" t="s">
        <v>154</v>
      </c>
      <c r="C245" s="262"/>
      <c r="D245" s="262" t="s">
        <v>17</v>
      </c>
      <c r="E245" s="261" t="s">
        <v>152</v>
      </c>
      <c r="F245" s="262" t="s">
        <v>155</v>
      </c>
      <c r="G245" s="261"/>
      <c r="H245" s="267">
        <f>H247+H249</f>
        <v>1100</v>
      </c>
      <c r="I245" s="267">
        <f>I247+I249</f>
        <v>1600</v>
      </c>
      <c r="J245" s="267">
        <f>J247+J249</f>
        <v>1600</v>
      </c>
      <c r="K245" s="69"/>
    </row>
    <row r="246" spans="1:11" s="4" customFormat="1" ht="30" customHeight="1">
      <c r="A246" s="28"/>
      <c r="B246" s="302" t="s">
        <v>58</v>
      </c>
      <c r="C246" s="31"/>
      <c r="D246" s="31" t="s">
        <v>17</v>
      </c>
      <c r="E246" s="30" t="s">
        <v>152</v>
      </c>
      <c r="F246" s="31" t="s">
        <v>155</v>
      </c>
      <c r="G246" s="30" t="s">
        <v>77</v>
      </c>
      <c r="H246" s="60">
        <f>H247</f>
        <v>1100</v>
      </c>
      <c r="I246" s="60">
        <f>I247</f>
        <v>1600</v>
      </c>
      <c r="J246" s="60">
        <f>J247</f>
        <v>1600</v>
      </c>
      <c r="K246" s="69"/>
    </row>
    <row r="247" spans="1:11" s="4" customFormat="1" ht="30" customHeight="1">
      <c r="A247" s="28"/>
      <c r="B247" s="297" t="s">
        <v>59</v>
      </c>
      <c r="C247" s="31"/>
      <c r="D247" s="31" t="s">
        <v>17</v>
      </c>
      <c r="E247" s="30" t="s">
        <v>152</v>
      </c>
      <c r="F247" s="31" t="s">
        <v>155</v>
      </c>
      <c r="G247" s="30" t="s">
        <v>60</v>
      </c>
      <c r="H247" s="60">
        <f>1600-500</f>
        <v>1100</v>
      </c>
      <c r="I247" s="60">
        <v>1600</v>
      </c>
      <c r="J247" s="60">
        <v>1600</v>
      </c>
      <c r="K247" s="69"/>
    </row>
    <row r="248" spans="1:11" s="4" customFormat="1" ht="15" customHeight="1" hidden="1">
      <c r="A248" s="28"/>
      <c r="B248" s="299" t="s">
        <v>98</v>
      </c>
      <c r="C248" s="31"/>
      <c r="D248" s="31" t="s">
        <v>17</v>
      </c>
      <c r="E248" s="30" t="s">
        <v>152</v>
      </c>
      <c r="F248" s="31" t="s">
        <v>155</v>
      </c>
      <c r="G248" s="30" t="s">
        <v>99</v>
      </c>
      <c r="H248" s="60">
        <f>H249</f>
        <v>0</v>
      </c>
      <c r="I248" s="60">
        <f>I249</f>
        <v>0</v>
      </c>
      <c r="J248" s="60">
        <f>J249</f>
        <v>0</v>
      </c>
      <c r="K248" s="69"/>
    </row>
    <row r="249" spans="1:11" s="4" customFormat="1" ht="15" customHeight="1" hidden="1">
      <c r="A249" s="28"/>
      <c r="B249" s="297" t="s">
        <v>252</v>
      </c>
      <c r="C249" s="31"/>
      <c r="D249" s="31" t="s">
        <v>17</v>
      </c>
      <c r="E249" s="30" t="s">
        <v>152</v>
      </c>
      <c r="F249" s="31" t="s">
        <v>155</v>
      </c>
      <c r="G249" s="30" t="s">
        <v>253</v>
      </c>
      <c r="H249" s="60">
        <v>0</v>
      </c>
      <c r="I249" s="60">
        <v>0</v>
      </c>
      <c r="J249" s="60">
        <v>0</v>
      </c>
      <c r="K249" s="69"/>
    </row>
    <row r="250" spans="1:11" s="4" customFormat="1" ht="45" customHeight="1" hidden="1">
      <c r="A250" s="259"/>
      <c r="B250" s="326" t="s">
        <v>466</v>
      </c>
      <c r="C250" s="262"/>
      <c r="D250" s="262" t="s">
        <v>17</v>
      </c>
      <c r="E250" s="261" t="s">
        <v>152</v>
      </c>
      <c r="F250" s="262" t="s">
        <v>366</v>
      </c>
      <c r="G250" s="261"/>
      <c r="H250" s="267">
        <f aca="true" t="shared" si="26" ref="H250:J251">H251</f>
        <v>0</v>
      </c>
      <c r="I250" s="267">
        <f t="shared" si="26"/>
        <v>0</v>
      </c>
      <c r="J250" s="267">
        <f t="shared" si="26"/>
        <v>0</v>
      </c>
      <c r="K250" s="69"/>
    </row>
    <row r="251" spans="1:11" s="4" customFormat="1" ht="15" customHeight="1" hidden="1">
      <c r="A251" s="28"/>
      <c r="B251" s="299" t="s">
        <v>98</v>
      </c>
      <c r="C251" s="31"/>
      <c r="D251" s="31" t="s">
        <v>17</v>
      </c>
      <c r="E251" s="30" t="s">
        <v>152</v>
      </c>
      <c r="F251" s="31" t="s">
        <v>366</v>
      </c>
      <c r="G251" s="30" t="s">
        <v>99</v>
      </c>
      <c r="H251" s="60">
        <f t="shared" si="26"/>
        <v>0</v>
      </c>
      <c r="I251" s="60">
        <f t="shared" si="26"/>
        <v>0</v>
      </c>
      <c r="J251" s="60">
        <f t="shared" si="26"/>
        <v>0</v>
      </c>
      <c r="K251" s="69"/>
    </row>
    <row r="252" spans="1:11" s="4" customFormat="1" ht="45" customHeight="1" hidden="1">
      <c r="A252" s="28"/>
      <c r="B252" s="299" t="s">
        <v>153</v>
      </c>
      <c r="C252" s="31"/>
      <c r="D252" s="31" t="s">
        <v>17</v>
      </c>
      <c r="E252" s="30" t="s">
        <v>152</v>
      </c>
      <c r="F252" s="31" t="s">
        <v>366</v>
      </c>
      <c r="G252" s="30" t="s">
        <v>18</v>
      </c>
      <c r="H252" s="60">
        <v>0</v>
      </c>
      <c r="I252" s="60">
        <v>0</v>
      </c>
      <c r="J252" s="60">
        <v>0</v>
      </c>
      <c r="K252" s="69"/>
    </row>
    <row r="253" spans="1:11" s="4" customFormat="1" ht="45" customHeight="1">
      <c r="A253" s="259"/>
      <c r="B253" s="321" t="s">
        <v>149</v>
      </c>
      <c r="C253" s="262"/>
      <c r="D253" s="262" t="s">
        <v>17</v>
      </c>
      <c r="E253" s="261" t="s">
        <v>152</v>
      </c>
      <c r="F253" s="262" t="s">
        <v>465</v>
      </c>
      <c r="G253" s="261"/>
      <c r="H253" s="267">
        <f>H255</f>
        <v>484.74</v>
      </c>
      <c r="I253" s="267">
        <f>I255</f>
        <v>0</v>
      </c>
      <c r="J253" s="267">
        <f>J255</f>
        <v>0</v>
      </c>
      <c r="K253" s="69"/>
    </row>
    <row r="254" spans="1:11" s="4" customFormat="1" ht="30" customHeight="1">
      <c r="A254" s="28"/>
      <c r="B254" s="308" t="s">
        <v>66</v>
      </c>
      <c r="C254" s="31"/>
      <c r="D254" s="31" t="s">
        <v>17</v>
      </c>
      <c r="E254" s="30" t="s">
        <v>152</v>
      </c>
      <c r="F254" s="31" t="s">
        <v>465</v>
      </c>
      <c r="G254" s="30" t="s">
        <v>71</v>
      </c>
      <c r="H254" s="60">
        <f>H255</f>
        <v>484.74</v>
      </c>
      <c r="I254" s="60">
        <f>I255</f>
        <v>0</v>
      </c>
      <c r="J254" s="60">
        <f>J255</f>
        <v>0</v>
      </c>
      <c r="K254" s="69"/>
    </row>
    <row r="255" spans="1:11" s="4" customFormat="1" ht="15" customHeight="1">
      <c r="A255" s="28"/>
      <c r="B255" s="300" t="s">
        <v>67</v>
      </c>
      <c r="C255" s="31"/>
      <c r="D255" s="31" t="s">
        <v>17</v>
      </c>
      <c r="E255" s="30" t="s">
        <v>152</v>
      </c>
      <c r="F255" s="31" t="s">
        <v>465</v>
      </c>
      <c r="G255" s="30" t="s">
        <v>68</v>
      </c>
      <c r="H255" s="60">
        <f>484.74</f>
        <v>484.74</v>
      </c>
      <c r="I255" s="60">
        <v>0</v>
      </c>
      <c r="J255" s="60">
        <v>0</v>
      </c>
      <c r="K255" s="69"/>
    </row>
    <row r="256" spans="1:10" ht="30" customHeight="1">
      <c r="A256" s="256"/>
      <c r="B256" s="346" t="s">
        <v>156</v>
      </c>
      <c r="C256" s="147"/>
      <c r="D256" s="147" t="s">
        <v>17</v>
      </c>
      <c r="E256" s="148" t="s">
        <v>152</v>
      </c>
      <c r="F256" s="147" t="s">
        <v>157</v>
      </c>
      <c r="G256" s="148"/>
      <c r="H256" s="253">
        <f>H257</f>
        <v>1558</v>
      </c>
      <c r="I256" s="253">
        <f>I257</f>
        <v>400</v>
      </c>
      <c r="J256" s="253">
        <f>J257</f>
        <v>400</v>
      </c>
    </row>
    <row r="257" spans="1:11" ht="15" customHeight="1">
      <c r="A257" s="236"/>
      <c r="B257" s="344" t="s">
        <v>158</v>
      </c>
      <c r="C257" s="238"/>
      <c r="D257" s="238" t="s">
        <v>17</v>
      </c>
      <c r="E257" s="241" t="s">
        <v>152</v>
      </c>
      <c r="F257" s="238" t="s">
        <v>159</v>
      </c>
      <c r="G257" s="241" t="s">
        <v>37</v>
      </c>
      <c r="H257" s="239">
        <f>H258+H263+H266+H269</f>
        <v>1558</v>
      </c>
      <c r="I257" s="239">
        <f>I258+I263+I266+I269</f>
        <v>400</v>
      </c>
      <c r="J257" s="239">
        <f>J258+J263+J266+J269</f>
        <v>400</v>
      </c>
      <c r="K257" s="68"/>
    </row>
    <row r="258" spans="1:11" ht="30" customHeight="1">
      <c r="A258" s="264"/>
      <c r="B258" s="317" t="s">
        <v>160</v>
      </c>
      <c r="C258" s="262"/>
      <c r="D258" s="262" t="s">
        <v>17</v>
      </c>
      <c r="E258" s="261" t="s">
        <v>152</v>
      </c>
      <c r="F258" s="262" t="s">
        <v>19</v>
      </c>
      <c r="G258" s="261"/>
      <c r="H258" s="263">
        <f>H260+H262</f>
        <v>258</v>
      </c>
      <c r="I258" s="263">
        <f>I260+I262</f>
        <v>0</v>
      </c>
      <c r="J258" s="263">
        <f>J260+J262</f>
        <v>0</v>
      </c>
      <c r="K258" s="68"/>
    </row>
    <row r="259" spans="1:11" ht="30" customHeight="1">
      <c r="A259" s="43"/>
      <c r="B259" s="297" t="s">
        <v>58</v>
      </c>
      <c r="C259" s="31"/>
      <c r="D259" s="31" t="s">
        <v>17</v>
      </c>
      <c r="E259" s="30" t="s">
        <v>152</v>
      </c>
      <c r="F259" s="31" t="s">
        <v>161</v>
      </c>
      <c r="G259" s="30" t="s">
        <v>77</v>
      </c>
      <c r="H259" s="59">
        <f>H260</f>
        <v>258</v>
      </c>
      <c r="I259" s="59">
        <f>I260</f>
        <v>0</v>
      </c>
      <c r="J259" s="59">
        <f>J260</f>
        <v>0</v>
      </c>
      <c r="K259" s="68"/>
    </row>
    <row r="260" spans="1:11" ht="30" customHeight="1">
      <c r="A260" s="43"/>
      <c r="B260" s="302" t="s">
        <v>59</v>
      </c>
      <c r="C260" s="31"/>
      <c r="D260" s="31" t="s">
        <v>17</v>
      </c>
      <c r="E260" s="30" t="s">
        <v>152</v>
      </c>
      <c r="F260" s="31" t="s">
        <v>161</v>
      </c>
      <c r="G260" s="30" t="s">
        <v>60</v>
      </c>
      <c r="H260" s="59">
        <v>258</v>
      </c>
      <c r="I260" s="59">
        <v>0</v>
      </c>
      <c r="J260" s="59">
        <v>0</v>
      </c>
      <c r="K260" s="68"/>
    </row>
    <row r="261" spans="1:11" ht="30" customHeight="1" hidden="1">
      <c r="A261" s="43"/>
      <c r="B261" s="308" t="s">
        <v>66</v>
      </c>
      <c r="C261" s="31"/>
      <c r="D261" s="31" t="s">
        <v>17</v>
      </c>
      <c r="E261" s="30" t="s">
        <v>152</v>
      </c>
      <c r="F261" s="31" t="s">
        <v>161</v>
      </c>
      <c r="G261" s="30" t="s">
        <v>71</v>
      </c>
      <c r="H261" s="59">
        <f>H262</f>
        <v>0</v>
      </c>
      <c r="I261" s="59">
        <f>I262</f>
        <v>0</v>
      </c>
      <c r="J261" s="59">
        <f>J262</f>
        <v>0</v>
      </c>
      <c r="K261" s="68"/>
    </row>
    <row r="262" spans="1:11" ht="15" customHeight="1" hidden="1">
      <c r="A262" s="43"/>
      <c r="B262" s="300" t="s">
        <v>67</v>
      </c>
      <c r="C262" s="31"/>
      <c r="D262" s="31" t="s">
        <v>17</v>
      </c>
      <c r="E262" s="30" t="s">
        <v>152</v>
      </c>
      <c r="F262" s="31" t="s">
        <v>161</v>
      </c>
      <c r="G262" s="30" t="s">
        <v>68</v>
      </c>
      <c r="H262" s="59">
        <v>0</v>
      </c>
      <c r="I262" s="59">
        <v>0</v>
      </c>
      <c r="J262" s="59">
        <v>0</v>
      </c>
      <c r="K262" s="68"/>
    </row>
    <row r="263" spans="1:11" ht="45" customHeight="1">
      <c r="A263" s="259"/>
      <c r="B263" s="317" t="s">
        <v>162</v>
      </c>
      <c r="C263" s="262"/>
      <c r="D263" s="262" t="s">
        <v>17</v>
      </c>
      <c r="E263" s="261" t="s">
        <v>152</v>
      </c>
      <c r="F263" s="262" t="s">
        <v>163</v>
      </c>
      <c r="G263" s="261"/>
      <c r="H263" s="263">
        <f>H265</f>
        <v>200</v>
      </c>
      <c r="I263" s="263">
        <f>I265</f>
        <v>400</v>
      </c>
      <c r="J263" s="263">
        <f>J265</f>
        <v>400</v>
      </c>
      <c r="K263" s="68"/>
    </row>
    <row r="264" spans="1:11" ht="30" customHeight="1">
      <c r="A264" s="28"/>
      <c r="B264" s="347" t="s">
        <v>58</v>
      </c>
      <c r="C264" s="31"/>
      <c r="D264" s="31" t="s">
        <v>17</v>
      </c>
      <c r="E264" s="30" t="s">
        <v>152</v>
      </c>
      <c r="F264" s="31" t="s">
        <v>163</v>
      </c>
      <c r="G264" s="30" t="s">
        <v>77</v>
      </c>
      <c r="H264" s="59">
        <f>H265</f>
        <v>200</v>
      </c>
      <c r="I264" s="59">
        <f>I265</f>
        <v>400</v>
      </c>
      <c r="J264" s="59">
        <f>J265</f>
        <v>400</v>
      </c>
      <c r="K264" s="68"/>
    </row>
    <row r="265" spans="1:11" ht="30" customHeight="1">
      <c r="A265" s="28"/>
      <c r="B265" s="297" t="s">
        <v>59</v>
      </c>
      <c r="C265" s="31"/>
      <c r="D265" s="31" t="s">
        <v>17</v>
      </c>
      <c r="E265" s="30" t="s">
        <v>152</v>
      </c>
      <c r="F265" s="31" t="s">
        <v>163</v>
      </c>
      <c r="G265" s="30" t="s">
        <v>60</v>
      </c>
      <c r="H265" s="369">
        <f>200+200-100-100</f>
        <v>200</v>
      </c>
      <c r="I265" s="369">
        <f>200+200</f>
        <v>400</v>
      </c>
      <c r="J265" s="369">
        <f>200+200</f>
        <v>400</v>
      </c>
      <c r="K265" s="68"/>
    </row>
    <row r="266" spans="1:10" ht="30" customHeight="1">
      <c r="A266" s="264"/>
      <c r="B266" s="317" t="s">
        <v>485</v>
      </c>
      <c r="C266" s="262"/>
      <c r="D266" s="262" t="s">
        <v>17</v>
      </c>
      <c r="E266" s="261" t="s">
        <v>152</v>
      </c>
      <c r="F266" s="262" t="s">
        <v>367</v>
      </c>
      <c r="G266" s="261"/>
      <c r="H266" s="263">
        <f aca="true" t="shared" si="27" ref="H266:J267">H267</f>
        <v>1100</v>
      </c>
      <c r="I266" s="263">
        <f t="shared" si="27"/>
        <v>0</v>
      </c>
      <c r="J266" s="263">
        <f t="shared" si="27"/>
        <v>0</v>
      </c>
    </row>
    <row r="267" spans="1:10" ht="30" customHeight="1">
      <c r="A267" s="43"/>
      <c r="B267" s="299" t="s">
        <v>66</v>
      </c>
      <c r="C267" s="31"/>
      <c r="D267" s="31" t="s">
        <v>17</v>
      </c>
      <c r="E267" s="30" t="s">
        <v>152</v>
      </c>
      <c r="F267" s="31" t="s">
        <v>367</v>
      </c>
      <c r="G267" s="30" t="s">
        <v>71</v>
      </c>
      <c r="H267" s="59">
        <f t="shared" si="27"/>
        <v>1100</v>
      </c>
      <c r="I267" s="59">
        <f t="shared" si="27"/>
        <v>0</v>
      </c>
      <c r="J267" s="59">
        <f t="shared" si="27"/>
        <v>0</v>
      </c>
    </row>
    <row r="268" spans="1:10" ht="15" customHeight="1">
      <c r="A268" s="43"/>
      <c r="B268" s="299" t="s">
        <v>67</v>
      </c>
      <c r="C268" s="31"/>
      <c r="D268" s="31" t="s">
        <v>17</v>
      </c>
      <c r="E268" s="30" t="s">
        <v>152</v>
      </c>
      <c r="F268" s="31" t="s">
        <v>367</v>
      </c>
      <c r="G268" s="30" t="s">
        <v>68</v>
      </c>
      <c r="H268" s="59">
        <f>11+1089</f>
        <v>1100</v>
      </c>
      <c r="I268" s="59">
        <v>0</v>
      </c>
      <c r="J268" s="59">
        <v>0</v>
      </c>
    </row>
    <row r="269" spans="1:10" ht="45" customHeight="1" hidden="1">
      <c r="A269" s="264"/>
      <c r="B269" s="317" t="s">
        <v>369</v>
      </c>
      <c r="C269" s="262"/>
      <c r="D269" s="262" t="s">
        <v>17</v>
      </c>
      <c r="E269" s="261" t="s">
        <v>152</v>
      </c>
      <c r="F269" s="262" t="s">
        <v>368</v>
      </c>
      <c r="G269" s="261"/>
      <c r="H269" s="263">
        <f aca="true" t="shared" si="28" ref="H269:J270">H270</f>
        <v>0</v>
      </c>
      <c r="I269" s="263">
        <f t="shared" si="28"/>
        <v>0</v>
      </c>
      <c r="J269" s="263">
        <f t="shared" si="28"/>
        <v>0</v>
      </c>
    </row>
    <row r="270" spans="1:10" ht="30" customHeight="1" hidden="1">
      <c r="A270" s="43"/>
      <c r="B270" s="304" t="s">
        <v>58</v>
      </c>
      <c r="C270" s="31"/>
      <c r="D270" s="31" t="s">
        <v>17</v>
      </c>
      <c r="E270" s="30" t="s">
        <v>152</v>
      </c>
      <c r="F270" s="31" t="s">
        <v>368</v>
      </c>
      <c r="G270" s="30" t="s">
        <v>77</v>
      </c>
      <c r="H270" s="59">
        <f t="shared" si="28"/>
        <v>0</v>
      </c>
      <c r="I270" s="59">
        <f t="shared" si="28"/>
        <v>0</v>
      </c>
      <c r="J270" s="59">
        <f t="shared" si="28"/>
        <v>0</v>
      </c>
    </row>
    <row r="271" spans="1:10" ht="30" customHeight="1" hidden="1">
      <c r="A271" s="43"/>
      <c r="B271" s="297" t="s">
        <v>59</v>
      </c>
      <c r="C271" s="31"/>
      <c r="D271" s="31" t="s">
        <v>17</v>
      </c>
      <c r="E271" s="30" t="s">
        <v>152</v>
      </c>
      <c r="F271" s="31" t="s">
        <v>368</v>
      </c>
      <c r="G271" s="30" t="s">
        <v>60</v>
      </c>
      <c r="H271" s="59">
        <v>0</v>
      </c>
      <c r="I271" s="59">
        <v>0</v>
      </c>
      <c r="J271" s="59">
        <v>0</v>
      </c>
    </row>
    <row r="272" spans="1:10" ht="30" customHeight="1">
      <c r="A272" s="256"/>
      <c r="B272" s="346" t="s">
        <v>392</v>
      </c>
      <c r="C272" s="147"/>
      <c r="D272" s="147" t="s">
        <v>17</v>
      </c>
      <c r="E272" s="148" t="s">
        <v>152</v>
      </c>
      <c r="F272" s="147" t="s">
        <v>397</v>
      </c>
      <c r="G272" s="148"/>
      <c r="H272" s="257">
        <f aca="true" t="shared" si="29" ref="H272:J275">H273</f>
        <v>200</v>
      </c>
      <c r="I272" s="257">
        <f t="shared" si="29"/>
        <v>400</v>
      </c>
      <c r="J272" s="257">
        <f t="shared" si="29"/>
        <v>400</v>
      </c>
    </row>
    <row r="273" spans="1:10" ht="15" customHeight="1">
      <c r="A273" s="236"/>
      <c r="B273" s="344" t="s">
        <v>393</v>
      </c>
      <c r="C273" s="238"/>
      <c r="D273" s="238" t="s">
        <v>17</v>
      </c>
      <c r="E273" s="241" t="s">
        <v>152</v>
      </c>
      <c r="F273" s="238" t="s">
        <v>396</v>
      </c>
      <c r="G273" s="241" t="s">
        <v>37</v>
      </c>
      <c r="H273" s="246">
        <f t="shared" si="29"/>
        <v>200</v>
      </c>
      <c r="I273" s="246">
        <f t="shared" si="29"/>
        <v>400</v>
      </c>
      <c r="J273" s="246">
        <f t="shared" si="29"/>
        <v>400</v>
      </c>
    </row>
    <row r="274" spans="1:10" ht="30" customHeight="1">
      <c r="A274" s="264"/>
      <c r="B274" s="317" t="s">
        <v>398</v>
      </c>
      <c r="C274" s="262"/>
      <c r="D274" s="262" t="s">
        <v>17</v>
      </c>
      <c r="E274" s="261" t="s">
        <v>152</v>
      </c>
      <c r="F274" s="262" t="s">
        <v>395</v>
      </c>
      <c r="G274" s="261"/>
      <c r="H274" s="267">
        <f t="shared" si="29"/>
        <v>200</v>
      </c>
      <c r="I274" s="267">
        <f t="shared" si="29"/>
        <v>400</v>
      </c>
      <c r="J274" s="267">
        <f t="shared" si="29"/>
        <v>400</v>
      </c>
    </row>
    <row r="275" spans="1:10" ht="30" customHeight="1">
      <c r="A275" s="43"/>
      <c r="B275" s="297" t="s">
        <v>58</v>
      </c>
      <c r="C275" s="31"/>
      <c r="D275" s="31" t="s">
        <v>17</v>
      </c>
      <c r="E275" s="30" t="s">
        <v>152</v>
      </c>
      <c r="F275" s="31" t="s">
        <v>395</v>
      </c>
      <c r="G275" s="30" t="s">
        <v>77</v>
      </c>
      <c r="H275" s="60">
        <f t="shared" si="29"/>
        <v>200</v>
      </c>
      <c r="I275" s="60">
        <f t="shared" si="29"/>
        <v>400</v>
      </c>
      <c r="J275" s="60">
        <f t="shared" si="29"/>
        <v>400</v>
      </c>
    </row>
    <row r="276" spans="1:10" ht="30" customHeight="1">
      <c r="A276" s="43"/>
      <c r="B276" s="302" t="s">
        <v>59</v>
      </c>
      <c r="C276" s="31"/>
      <c r="D276" s="31" t="s">
        <v>17</v>
      </c>
      <c r="E276" s="30" t="s">
        <v>152</v>
      </c>
      <c r="F276" s="31" t="s">
        <v>395</v>
      </c>
      <c r="G276" s="30" t="s">
        <v>60</v>
      </c>
      <c r="H276" s="369">
        <f>200+200-100-100</f>
        <v>200</v>
      </c>
      <c r="I276" s="369">
        <f>200+200</f>
        <v>400</v>
      </c>
      <c r="J276" s="369">
        <f>200+200</f>
        <v>400</v>
      </c>
    </row>
    <row r="277" spans="1:10" ht="45" customHeight="1" hidden="1">
      <c r="A277" s="222"/>
      <c r="B277" s="341" t="s">
        <v>545</v>
      </c>
      <c r="C277" s="209"/>
      <c r="D277" s="209" t="s">
        <v>17</v>
      </c>
      <c r="E277" s="216" t="s">
        <v>152</v>
      </c>
      <c r="F277" s="209" t="s">
        <v>196</v>
      </c>
      <c r="G277" s="216" t="s">
        <v>37</v>
      </c>
      <c r="H277" s="210">
        <f aca="true" t="shared" si="30" ref="H277:J278">H278</f>
        <v>0</v>
      </c>
      <c r="I277" s="210">
        <f t="shared" si="30"/>
        <v>0</v>
      </c>
      <c r="J277" s="210">
        <f t="shared" si="30"/>
        <v>0</v>
      </c>
    </row>
    <row r="278" spans="1:11" ht="15" customHeight="1" hidden="1">
      <c r="A278" s="236"/>
      <c r="B278" s="344" t="s">
        <v>197</v>
      </c>
      <c r="C278" s="238"/>
      <c r="D278" s="238" t="s">
        <v>17</v>
      </c>
      <c r="E278" s="241" t="s">
        <v>152</v>
      </c>
      <c r="F278" s="238" t="s">
        <v>198</v>
      </c>
      <c r="G278" s="241" t="s">
        <v>37</v>
      </c>
      <c r="H278" s="239">
        <f t="shared" si="30"/>
        <v>0</v>
      </c>
      <c r="I278" s="239">
        <f t="shared" si="30"/>
        <v>0</v>
      </c>
      <c r="J278" s="239">
        <f t="shared" si="30"/>
        <v>0</v>
      </c>
      <c r="K278" s="68"/>
    </row>
    <row r="279" spans="1:10" ht="30" customHeight="1" hidden="1">
      <c r="A279" s="259"/>
      <c r="B279" s="317" t="s">
        <v>199</v>
      </c>
      <c r="C279" s="262"/>
      <c r="D279" s="262" t="s">
        <v>17</v>
      </c>
      <c r="E279" s="261" t="s">
        <v>152</v>
      </c>
      <c r="F279" s="268" t="s">
        <v>200</v>
      </c>
      <c r="G279" s="261"/>
      <c r="H279" s="267">
        <f>H281+H283</f>
        <v>0</v>
      </c>
      <c r="I279" s="267">
        <f>I281+I283</f>
        <v>0</v>
      </c>
      <c r="J279" s="267">
        <f>J281+J283</f>
        <v>0</v>
      </c>
    </row>
    <row r="280" spans="1:10" ht="30" customHeight="1" hidden="1">
      <c r="A280" s="28"/>
      <c r="B280" s="347" t="s">
        <v>58</v>
      </c>
      <c r="C280" s="31"/>
      <c r="D280" s="31" t="s">
        <v>17</v>
      </c>
      <c r="E280" s="30" t="s">
        <v>152</v>
      </c>
      <c r="F280" s="33" t="s">
        <v>200</v>
      </c>
      <c r="G280" s="30" t="s">
        <v>77</v>
      </c>
      <c r="H280" s="60">
        <f>H281</f>
        <v>0</v>
      </c>
      <c r="I280" s="60">
        <f>I281</f>
        <v>0</v>
      </c>
      <c r="J280" s="60">
        <f>J281</f>
        <v>0</v>
      </c>
    </row>
    <row r="281" spans="1:10" ht="30" customHeight="1" hidden="1">
      <c r="A281" s="28"/>
      <c r="B281" s="297" t="s">
        <v>59</v>
      </c>
      <c r="C281" s="31"/>
      <c r="D281" s="31" t="s">
        <v>17</v>
      </c>
      <c r="E281" s="30" t="s">
        <v>152</v>
      </c>
      <c r="F281" s="33" t="s">
        <v>200</v>
      </c>
      <c r="G281" s="30" t="s">
        <v>60</v>
      </c>
      <c r="H281" s="60">
        <v>0</v>
      </c>
      <c r="I281" s="60">
        <v>0</v>
      </c>
      <c r="J281" s="60">
        <v>0</v>
      </c>
    </row>
    <row r="282" spans="1:10" ht="15" customHeight="1" hidden="1">
      <c r="A282" s="28"/>
      <c r="B282" s="297" t="s">
        <v>98</v>
      </c>
      <c r="C282" s="31"/>
      <c r="D282" s="31" t="s">
        <v>17</v>
      </c>
      <c r="E282" s="30" t="s">
        <v>152</v>
      </c>
      <c r="F282" s="33" t="s">
        <v>200</v>
      </c>
      <c r="G282" s="30" t="s">
        <v>99</v>
      </c>
      <c r="H282" s="60">
        <f>H283</f>
        <v>0</v>
      </c>
      <c r="I282" s="60">
        <f>I283</f>
        <v>0</v>
      </c>
      <c r="J282" s="60">
        <f>J283</f>
        <v>0</v>
      </c>
    </row>
    <row r="283" spans="1:10" ht="15" customHeight="1" hidden="1">
      <c r="A283" s="28"/>
      <c r="B283" s="297" t="s">
        <v>252</v>
      </c>
      <c r="C283" s="31"/>
      <c r="D283" s="31" t="s">
        <v>17</v>
      </c>
      <c r="E283" s="30" t="s">
        <v>152</v>
      </c>
      <c r="F283" s="33" t="s">
        <v>200</v>
      </c>
      <c r="G283" s="30" t="s">
        <v>253</v>
      </c>
      <c r="H283" s="60">
        <v>0</v>
      </c>
      <c r="I283" s="60">
        <v>0</v>
      </c>
      <c r="J283" s="60">
        <v>0</v>
      </c>
    </row>
    <row r="284" spans="1:10" ht="45" customHeight="1">
      <c r="A284" s="212"/>
      <c r="B284" s="338" t="s">
        <v>468</v>
      </c>
      <c r="C284" s="223"/>
      <c r="D284" s="223" t="s">
        <v>17</v>
      </c>
      <c r="E284" s="213" t="s">
        <v>152</v>
      </c>
      <c r="F284" s="213" t="s">
        <v>260</v>
      </c>
      <c r="G284" s="204"/>
      <c r="H284" s="206">
        <f aca="true" t="shared" si="31" ref="H284:J286">H285</f>
        <v>1110</v>
      </c>
      <c r="I284" s="206">
        <f t="shared" si="31"/>
        <v>1020</v>
      </c>
      <c r="J284" s="206">
        <f t="shared" si="31"/>
        <v>1020</v>
      </c>
    </row>
    <row r="285" spans="1:10" ht="15" customHeight="1">
      <c r="A285" s="28"/>
      <c r="B285" s="297" t="s">
        <v>212</v>
      </c>
      <c r="C285" s="34"/>
      <c r="D285" s="31" t="s">
        <v>17</v>
      </c>
      <c r="E285" s="30" t="s">
        <v>152</v>
      </c>
      <c r="F285" s="34" t="s">
        <v>261</v>
      </c>
      <c r="G285" s="26"/>
      <c r="H285" s="59">
        <f t="shared" si="31"/>
        <v>1110</v>
      </c>
      <c r="I285" s="59">
        <f t="shared" si="31"/>
        <v>1020</v>
      </c>
      <c r="J285" s="59">
        <f t="shared" si="31"/>
        <v>1020</v>
      </c>
    </row>
    <row r="286" spans="1:10" ht="15" customHeight="1">
      <c r="A286" s="28"/>
      <c r="B286" s="297" t="s">
        <v>212</v>
      </c>
      <c r="C286" s="34"/>
      <c r="D286" s="31" t="s">
        <v>17</v>
      </c>
      <c r="E286" s="30" t="s">
        <v>152</v>
      </c>
      <c r="F286" s="34" t="s">
        <v>262</v>
      </c>
      <c r="G286" s="26"/>
      <c r="H286" s="59">
        <f t="shared" si="31"/>
        <v>1110</v>
      </c>
      <c r="I286" s="59">
        <f t="shared" si="31"/>
        <v>1020</v>
      </c>
      <c r="J286" s="59">
        <f t="shared" si="31"/>
        <v>1020</v>
      </c>
    </row>
    <row r="287" spans="1:10" ht="45" customHeight="1">
      <c r="A287" s="259"/>
      <c r="B287" s="317" t="s">
        <v>280</v>
      </c>
      <c r="C287" s="262"/>
      <c r="D287" s="262" t="s">
        <v>17</v>
      </c>
      <c r="E287" s="261" t="s">
        <v>152</v>
      </c>
      <c r="F287" s="262" t="s">
        <v>279</v>
      </c>
      <c r="G287" s="261"/>
      <c r="H287" s="263">
        <f>H288+H290</f>
        <v>1110</v>
      </c>
      <c r="I287" s="263">
        <f>I288+I290</f>
        <v>1020</v>
      </c>
      <c r="J287" s="263">
        <f>J288+J290</f>
        <v>1020</v>
      </c>
    </row>
    <row r="288" spans="1:10" ht="30" customHeight="1">
      <c r="A288" s="28"/>
      <c r="B288" s="347" t="s">
        <v>58</v>
      </c>
      <c r="C288" s="31"/>
      <c r="D288" s="31" t="s">
        <v>17</v>
      </c>
      <c r="E288" s="30" t="s">
        <v>152</v>
      </c>
      <c r="F288" s="31" t="s">
        <v>279</v>
      </c>
      <c r="G288" s="30" t="s">
        <v>77</v>
      </c>
      <c r="H288" s="59">
        <f>H289</f>
        <v>1110</v>
      </c>
      <c r="I288" s="59">
        <f>I289</f>
        <v>1020</v>
      </c>
      <c r="J288" s="59">
        <f>J289</f>
        <v>1020</v>
      </c>
    </row>
    <row r="289" spans="1:10" ht="30" customHeight="1">
      <c r="A289" s="28"/>
      <c r="B289" s="297" t="s">
        <v>59</v>
      </c>
      <c r="C289" s="31"/>
      <c r="D289" s="31" t="s">
        <v>17</v>
      </c>
      <c r="E289" s="30" t="s">
        <v>152</v>
      </c>
      <c r="F289" s="31" t="s">
        <v>279</v>
      </c>
      <c r="G289" s="34" t="s">
        <v>60</v>
      </c>
      <c r="H289" s="60">
        <f>450+570+90</f>
        <v>1110</v>
      </c>
      <c r="I289" s="60">
        <f>450+570</f>
        <v>1020</v>
      </c>
      <c r="J289" s="60">
        <f>450+570</f>
        <v>1020</v>
      </c>
    </row>
    <row r="290" spans="1:10" ht="15" customHeight="1" hidden="1">
      <c r="A290" s="28"/>
      <c r="B290" s="299" t="s">
        <v>98</v>
      </c>
      <c r="C290" s="31"/>
      <c r="D290" s="31" t="s">
        <v>17</v>
      </c>
      <c r="E290" s="30" t="s">
        <v>152</v>
      </c>
      <c r="F290" s="31" t="s">
        <v>279</v>
      </c>
      <c r="G290" s="34" t="s">
        <v>99</v>
      </c>
      <c r="H290" s="60">
        <f>H291</f>
        <v>0</v>
      </c>
      <c r="I290" s="60">
        <f>I291</f>
        <v>0</v>
      </c>
      <c r="J290" s="60">
        <f>J291</f>
        <v>0</v>
      </c>
    </row>
    <row r="291" spans="1:10" ht="15" customHeight="1" hidden="1">
      <c r="A291" s="28"/>
      <c r="B291" s="297" t="s">
        <v>252</v>
      </c>
      <c r="C291" s="31"/>
      <c r="D291" s="31" t="s">
        <v>17</v>
      </c>
      <c r="E291" s="30" t="s">
        <v>152</v>
      </c>
      <c r="F291" s="31" t="s">
        <v>279</v>
      </c>
      <c r="G291" s="34" t="s">
        <v>253</v>
      </c>
      <c r="H291" s="60">
        <v>0</v>
      </c>
      <c r="I291" s="60">
        <v>0</v>
      </c>
      <c r="J291" s="60">
        <v>0</v>
      </c>
    </row>
    <row r="292" spans="1:10" s="5" customFormat="1" ht="15" customHeight="1">
      <c r="A292" s="22"/>
      <c r="B292" s="333" t="s">
        <v>142</v>
      </c>
      <c r="C292" s="24"/>
      <c r="D292" s="24" t="s">
        <v>17</v>
      </c>
      <c r="E292" s="23" t="s">
        <v>143</v>
      </c>
      <c r="F292" s="24"/>
      <c r="G292" s="23"/>
      <c r="H292" s="57">
        <f>H293+H298+H303+H308+H317+H322+H327+H335+H353</f>
        <v>46623</v>
      </c>
      <c r="I292" s="57">
        <f>I293+I298+I303+I308+I317+I322+I327+I335+I353</f>
        <v>13871</v>
      </c>
      <c r="J292" s="57">
        <f>J293+J298+J303+J308+J317+J322+J327+J335+J353</f>
        <v>11962</v>
      </c>
    </row>
    <row r="293" spans="1:10" s="5" customFormat="1" ht="60" customHeight="1">
      <c r="A293" s="207"/>
      <c r="B293" s="341" t="s">
        <v>568</v>
      </c>
      <c r="C293" s="209"/>
      <c r="D293" s="209" t="s">
        <v>17</v>
      </c>
      <c r="E293" s="216" t="s">
        <v>143</v>
      </c>
      <c r="F293" s="209" t="s">
        <v>122</v>
      </c>
      <c r="G293" s="216" t="s">
        <v>37</v>
      </c>
      <c r="H293" s="210">
        <f aca="true" t="shared" si="32" ref="H293:J294">H294</f>
        <v>370</v>
      </c>
      <c r="I293" s="210">
        <f t="shared" si="32"/>
        <v>0</v>
      </c>
      <c r="J293" s="210">
        <f t="shared" si="32"/>
        <v>0</v>
      </c>
    </row>
    <row r="294" spans="1:10" s="5" customFormat="1" ht="30" customHeight="1">
      <c r="A294" s="236"/>
      <c r="B294" s="344" t="s">
        <v>569</v>
      </c>
      <c r="C294" s="238"/>
      <c r="D294" s="238" t="s">
        <v>17</v>
      </c>
      <c r="E294" s="241" t="s">
        <v>143</v>
      </c>
      <c r="F294" s="238" t="s">
        <v>123</v>
      </c>
      <c r="G294" s="241" t="s">
        <v>37</v>
      </c>
      <c r="H294" s="239">
        <f t="shared" si="32"/>
        <v>370</v>
      </c>
      <c r="I294" s="239">
        <f t="shared" si="32"/>
        <v>0</v>
      </c>
      <c r="J294" s="239">
        <f t="shared" si="32"/>
        <v>0</v>
      </c>
    </row>
    <row r="295" spans="1:10" s="5" customFormat="1" ht="30" customHeight="1">
      <c r="A295" s="264"/>
      <c r="B295" s="321" t="s">
        <v>365</v>
      </c>
      <c r="C295" s="262"/>
      <c r="D295" s="262" t="s">
        <v>17</v>
      </c>
      <c r="E295" s="261" t="s">
        <v>143</v>
      </c>
      <c r="F295" s="262" t="s">
        <v>570</v>
      </c>
      <c r="G295" s="261"/>
      <c r="H295" s="267">
        <f>H297</f>
        <v>370</v>
      </c>
      <c r="I295" s="267">
        <f>I297</f>
        <v>0</v>
      </c>
      <c r="J295" s="267">
        <f>J297</f>
        <v>0</v>
      </c>
    </row>
    <row r="296" spans="1:10" s="5" customFormat="1" ht="30" customHeight="1">
      <c r="A296" s="42"/>
      <c r="B296" s="302" t="s">
        <v>58</v>
      </c>
      <c r="C296" s="31"/>
      <c r="D296" s="31" t="s">
        <v>17</v>
      </c>
      <c r="E296" s="30" t="s">
        <v>143</v>
      </c>
      <c r="F296" s="33" t="s">
        <v>570</v>
      </c>
      <c r="G296" s="30" t="s">
        <v>77</v>
      </c>
      <c r="H296" s="60">
        <f>H297</f>
        <v>370</v>
      </c>
      <c r="I296" s="60">
        <f>I297</f>
        <v>0</v>
      </c>
      <c r="J296" s="60">
        <f>J297</f>
        <v>0</v>
      </c>
    </row>
    <row r="297" spans="1:10" s="5" customFormat="1" ht="30" customHeight="1">
      <c r="A297" s="42"/>
      <c r="B297" s="297" t="s">
        <v>59</v>
      </c>
      <c r="C297" s="31"/>
      <c r="D297" s="31" t="s">
        <v>17</v>
      </c>
      <c r="E297" s="30" t="s">
        <v>143</v>
      </c>
      <c r="F297" s="33" t="s">
        <v>570</v>
      </c>
      <c r="G297" s="30" t="s">
        <v>60</v>
      </c>
      <c r="H297" s="60">
        <f>20+350</f>
        <v>370</v>
      </c>
      <c r="I297" s="60">
        <v>0</v>
      </c>
      <c r="J297" s="60">
        <v>0</v>
      </c>
    </row>
    <row r="298" spans="1:10" s="5" customFormat="1" ht="45" customHeight="1">
      <c r="A298" s="218"/>
      <c r="B298" s="335" t="s">
        <v>433</v>
      </c>
      <c r="C298" s="216"/>
      <c r="D298" s="216" t="s">
        <v>17</v>
      </c>
      <c r="E298" s="216" t="s">
        <v>143</v>
      </c>
      <c r="F298" s="216" t="s">
        <v>127</v>
      </c>
      <c r="G298" s="216"/>
      <c r="H298" s="210">
        <f aca="true" t="shared" si="33" ref="H298:J299">H299</f>
        <v>6900</v>
      </c>
      <c r="I298" s="210">
        <f t="shared" si="33"/>
        <v>0</v>
      </c>
      <c r="J298" s="210">
        <f t="shared" si="33"/>
        <v>0</v>
      </c>
    </row>
    <row r="299" spans="1:10" s="5" customFormat="1" ht="75" customHeight="1">
      <c r="A299" s="245"/>
      <c r="B299" s="336" t="s">
        <v>128</v>
      </c>
      <c r="C299" s="241"/>
      <c r="D299" s="241" t="s">
        <v>17</v>
      </c>
      <c r="E299" s="241" t="s">
        <v>143</v>
      </c>
      <c r="F299" s="241" t="s">
        <v>129</v>
      </c>
      <c r="G299" s="241"/>
      <c r="H299" s="246">
        <f>H300</f>
        <v>6900</v>
      </c>
      <c r="I299" s="246">
        <f t="shared" si="33"/>
        <v>0</v>
      </c>
      <c r="J299" s="246">
        <f t="shared" si="33"/>
        <v>0</v>
      </c>
    </row>
    <row r="300" spans="1:10" s="5" customFormat="1" ht="30" customHeight="1">
      <c r="A300" s="259"/>
      <c r="B300" s="317" t="s">
        <v>130</v>
      </c>
      <c r="C300" s="261"/>
      <c r="D300" s="261" t="s">
        <v>17</v>
      </c>
      <c r="E300" s="261" t="s">
        <v>143</v>
      </c>
      <c r="F300" s="261" t="s">
        <v>131</v>
      </c>
      <c r="G300" s="261"/>
      <c r="H300" s="267">
        <f>H301</f>
        <v>6900</v>
      </c>
      <c r="I300" s="267">
        <f>I301</f>
        <v>0</v>
      </c>
      <c r="J300" s="267">
        <f>J301</f>
        <v>0</v>
      </c>
    </row>
    <row r="301" spans="1:10" s="5" customFormat="1" ht="30" customHeight="1">
      <c r="A301" s="28"/>
      <c r="B301" s="297" t="s">
        <v>58</v>
      </c>
      <c r="C301" s="30"/>
      <c r="D301" s="30" t="s">
        <v>17</v>
      </c>
      <c r="E301" s="30" t="s">
        <v>143</v>
      </c>
      <c r="F301" s="30" t="s">
        <v>131</v>
      </c>
      <c r="G301" s="30" t="s">
        <v>77</v>
      </c>
      <c r="H301" s="60">
        <f>H302</f>
        <v>6900</v>
      </c>
      <c r="I301" s="60">
        <f>I302</f>
        <v>0</v>
      </c>
      <c r="J301" s="60">
        <f>J302</f>
        <v>0</v>
      </c>
    </row>
    <row r="302" spans="1:10" s="5" customFormat="1" ht="30" customHeight="1">
      <c r="A302" s="28"/>
      <c r="B302" s="297" t="s">
        <v>59</v>
      </c>
      <c r="C302" s="30"/>
      <c r="D302" s="30" t="s">
        <v>17</v>
      </c>
      <c r="E302" s="30" t="s">
        <v>143</v>
      </c>
      <c r="F302" s="30" t="s">
        <v>131</v>
      </c>
      <c r="G302" s="30" t="s">
        <v>60</v>
      </c>
      <c r="H302" s="60">
        <f>380+100+500+800+8500-380-300-400-2300</f>
        <v>6900</v>
      </c>
      <c r="I302" s="60">
        <v>0</v>
      </c>
      <c r="J302" s="60">
        <v>0</v>
      </c>
    </row>
    <row r="303" spans="1:10" s="6" customFormat="1" ht="75" customHeight="1">
      <c r="A303" s="207"/>
      <c r="B303" s="341" t="s">
        <v>544</v>
      </c>
      <c r="C303" s="209"/>
      <c r="D303" s="209" t="s">
        <v>17</v>
      </c>
      <c r="E303" s="216" t="s">
        <v>143</v>
      </c>
      <c r="F303" s="209" t="s">
        <v>138</v>
      </c>
      <c r="G303" s="216" t="s">
        <v>37</v>
      </c>
      <c r="H303" s="210">
        <f aca="true" t="shared" si="34" ref="H303:J304">H304</f>
        <v>100</v>
      </c>
      <c r="I303" s="210">
        <f t="shared" si="34"/>
        <v>800</v>
      </c>
      <c r="J303" s="210">
        <f t="shared" si="34"/>
        <v>800</v>
      </c>
    </row>
    <row r="304" spans="1:10" s="6" customFormat="1" ht="45" customHeight="1">
      <c r="A304" s="236"/>
      <c r="B304" s="344" t="s">
        <v>139</v>
      </c>
      <c r="C304" s="238"/>
      <c r="D304" s="238" t="s">
        <v>17</v>
      </c>
      <c r="E304" s="241" t="s">
        <v>143</v>
      </c>
      <c r="F304" s="238" t="s">
        <v>140</v>
      </c>
      <c r="G304" s="241" t="s">
        <v>37</v>
      </c>
      <c r="H304" s="239">
        <f t="shared" si="34"/>
        <v>100</v>
      </c>
      <c r="I304" s="239">
        <f t="shared" si="34"/>
        <v>800</v>
      </c>
      <c r="J304" s="239">
        <f t="shared" si="34"/>
        <v>800</v>
      </c>
    </row>
    <row r="305" spans="1:10" s="6" customFormat="1" ht="15" customHeight="1">
      <c r="A305" s="264"/>
      <c r="B305" s="321" t="s">
        <v>287</v>
      </c>
      <c r="C305" s="262"/>
      <c r="D305" s="262" t="s">
        <v>17</v>
      </c>
      <c r="E305" s="261" t="s">
        <v>143</v>
      </c>
      <c r="F305" s="262" t="s">
        <v>141</v>
      </c>
      <c r="G305" s="261"/>
      <c r="H305" s="267">
        <f>H307</f>
        <v>100</v>
      </c>
      <c r="I305" s="267">
        <f>I307</f>
        <v>800</v>
      </c>
      <c r="J305" s="267">
        <f>J307</f>
        <v>800</v>
      </c>
    </row>
    <row r="306" spans="1:10" s="6" customFormat="1" ht="30" customHeight="1">
      <c r="A306" s="42"/>
      <c r="B306" s="302" t="s">
        <v>58</v>
      </c>
      <c r="C306" s="31"/>
      <c r="D306" s="31" t="s">
        <v>17</v>
      </c>
      <c r="E306" s="30" t="s">
        <v>143</v>
      </c>
      <c r="F306" s="33" t="s">
        <v>141</v>
      </c>
      <c r="G306" s="30" t="s">
        <v>77</v>
      </c>
      <c r="H306" s="60">
        <f>H307</f>
        <v>100</v>
      </c>
      <c r="I306" s="60">
        <f>I307</f>
        <v>800</v>
      </c>
      <c r="J306" s="60">
        <f>J307</f>
        <v>800</v>
      </c>
    </row>
    <row r="307" spans="1:10" s="6" customFormat="1" ht="30" customHeight="1">
      <c r="A307" s="42"/>
      <c r="B307" s="297" t="s">
        <v>59</v>
      </c>
      <c r="C307" s="31"/>
      <c r="D307" s="31" t="s">
        <v>17</v>
      </c>
      <c r="E307" s="30" t="s">
        <v>143</v>
      </c>
      <c r="F307" s="33" t="s">
        <v>141</v>
      </c>
      <c r="G307" s="30" t="s">
        <v>60</v>
      </c>
      <c r="H307" s="60">
        <f>100+600+100-100-600</f>
        <v>100</v>
      </c>
      <c r="I307" s="60">
        <f>100+600+100</f>
        <v>800</v>
      </c>
      <c r="J307" s="60">
        <f>100+600+100</f>
        <v>800</v>
      </c>
    </row>
    <row r="308" spans="1:10" ht="90" customHeight="1">
      <c r="A308" s="207"/>
      <c r="B308" s="341" t="s">
        <v>464</v>
      </c>
      <c r="C308" s="209"/>
      <c r="D308" s="209" t="s">
        <v>17</v>
      </c>
      <c r="E308" s="216" t="s">
        <v>143</v>
      </c>
      <c r="F308" s="209" t="s">
        <v>144</v>
      </c>
      <c r="G308" s="216" t="s">
        <v>37</v>
      </c>
      <c r="H308" s="210">
        <f aca="true" t="shared" si="35" ref="H308:J309">H309</f>
        <v>8900</v>
      </c>
      <c r="I308" s="210">
        <f t="shared" si="35"/>
        <v>7361</v>
      </c>
      <c r="J308" s="210">
        <f t="shared" si="35"/>
        <v>5452</v>
      </c>
    </row>
    <row r="309" spans="1:10" ht="45" customHeight="1">
      <c r="A309" s="254"/>
      <c r="B309" s="346" t="s">
        <v>164</v>
      </c>
      <c r="C309" s="147"/>
      <c r="D309" s="147" t="s">
        <v>17</v>
      </c>
      <c r="E309" s="148" t="s">
        <v>143</v>
      </c>
      <c r="F309" s="147" t="s">
        <v>165</v>
      </c>
      <c r="G309" s="148"/>
      <c r="H309" s="253">
        <f t="shared" si="35"/>
        <v>8900</v>
      </c>
      <c r="I309" s="253">
        <f t="shared" si="35"/>
        <v>7361</v>
      </c>
      <c r="J309" s="253">
        <f t="shared" si="35"/>
        <v>5452</v>
      </c>
    </row>
    <row r="310" spans="1:10" ht="30" customHeight="1">
      <c r="A310" s="236"/>
      <c r="B310" s="344" t="s">
        <v>166</v>
      </c>
      <c r="C310" s="238"/>
      <c r="D310" s="238" t="s">
        <v>17</v>
      </c>
      <c r="E310" s="241" t="s">
        <v>143</v>
      </c>
      <c r="F310" s="238" t="s">
        <v>167</v>
      </c>
      <c r="G310" s="241"/>
      <c r="H310" s="239">
        <f>H311+H314</f>
        <v>8900</v>
      </c>
      <c r="I310" s="239">
        <f>I311+I314</f>
        <v>7361</v>
      </c>
      <c r="J310" s="239">
        <f>J311+J314</f>
        <v>5452</v>
      </c>
    </row>
    <row r="311" spans="1:11" s="4" customFormat="1" ht="30" customHeight="1">
      <c r="A311" s="259"/>
      <c r="B311" s="321" t="s">
        <v>168</v>
      </c>
      <c r="C311" s="262"/>
      <c r="D311" s="262" t="s">
        <v>17</v>
      </c>
      <c r="E311" s="261" t="s">
        <v>143</v>
      </c>
      <c r="F311" s="262" t="s">
        <v>169</v>
      </c>
      <c r="G311" s="261"/>
      <c r="H311" s="267">
        <f>H313</f>
        <v>8900</v>
      </c>
      <c r="I311" s="267">
        <f>I313</f>
        <v>7361</v>
      </c>
      <c r="J311" s="267">
        <f>J313</f>
        <v>5452</v>
      </c>
      <c r="K311" s="71"/>
    </row>
    <row r="312" spans="1:11" s="4" customFormat="1" ht="30" customHeight="1">
      <c r="A312" s="28"/>
      <c r="B312" s="302" t="s">
        <v>58</v>
      </c>
      <c r="C312" s="31"/>
      <c r="D312" s="31" t="s">
        <v>17</v>
      </c>
      <c r="E312" s="30" t="s">
        <v>143</v>
      </c>
      <c r="F312" s="31" t="s">
        <v>169</v>
      </c>
      <c r="G312" s="30" t="s">
        <v>77</v>
      </c>
      <c r="H312" s="60">
        <f>H313</f>
        <v>8900</v>
      </c>
      <c r="I312" s="60">
        <f>I313</f>
        <v>7361</v>
      </c>
      <c r="J312" s="60">
        <f>J313</f>
        <v>5452</v>
      </c>
      <c r="K312" s="71"/>
    </row>
    <row r="313" spans="1:10" ht="30" customHeight="1">
      <c r="A313" s="28"/>
      <c r="B313" s="297" t="s">
        <v>59</v>
      </c>
      <c r="C313" s="31"/>
      <c r="D313" s="31" t="s">
        <v>17</v>
      </c>
      <c r="E313" s="30" t="s">
        <v>143</v>
      </c>
      <c r="F313" s="31" t="s">
        <v>169</v>
      </c>
      <c r="G313" s="30" t="s">
        <v>60</v>
      </c>
      <c r="H313" s="60">
        <f>8000+600+500+100+100-400</f>
        <v>8900</v>
      </c>
      <c r="I313" s="60">
        <f>8000+600+500+100+100-(1936+3)</f>
        <v>7361</v>
      </c>
      <c r="J313" s="60">
        <f>8000+600+500+100+100-(3721+127)</f>
        <v>5452</v>
      </c>
    </row>
    <row r="314" spans="1:10" ht="60" customHeight="1" hidden="1">
      <c r="A314" s="259"/>
      <c r="B314" s="327" t="s">
        <v>171</v>
      </c>
      <c r="C314" s="262"/>
      <c r="D314" s="262" t="s">
        <v>17</v>
      </c>
      <c r="E314" s="261" t="s">
        <v>143</v>
      </c>
      <c r="F314" s="262" t="s">
        <v>170</v>
      </c>
      <c r="G314" s="261"/>
      <c r="H314" s="267">
        <f>H316</f>
        <v>0</v>
      </c>
      <c r="I314" s="267">
        <f>I316</f>
        <v>0</v>
      </c>
      <c r="J314" s="267">
        <f>J316</f>
        <v>0</v>
      </c>
    </row>
    <row r="315" spans="1:10" ht="30" customHeight="1" hidden="1">
      <c r="A315" s="28"/>
      <c r="B315" s="313" t="s">
        <v>58</v>
      </c>
      <c r="C315" s="31"/>
      <c r="D315" s="31" t="s">
        <v>17</v>
      </c>
      <c r="E315" s="30" t="s">
        <v>143</v>
      </c>
      <c r="F315" s="31" t="s">
        <v>170</v>
      </c>
      <c r="G315" s="30" t="s">
        <v>77</v>
      </c>
      <c r="H315" s="60">
        <f>H316</f>
        <v>0</v>
      </c>
      <c r="I315" s="60">
        <f>I316</f>
        <v>0</v>
      </c>
      <c r="J315" s="60">
        <f>J316</f>
        <v>0</v>
      </c>
    </row>
    <row r="316" spans="1:10" ht="30" customHeight="1" hidden="1">
      <c r="A316" s="28"/>
      <c r="B316" s="297" t="s">
        <v>59</v>
      </c>
      <c r="C316" s="31"/>
      <c r="D316" s="31" t="s">
        <v>17</v>
      </c>
      <c r="E316" s="30" t="s">
        <v>143</v>
      </c>
      <c r="F316" s="31" t="s">
        <v>170</v>
      </c>
      <c r="G316" s="30" t="s">
        <v>60</v>
      </c>
      <c r="H316" s="60">
        <v>0</v>
      </c>
      <c r="I316" s="60">
        <v>0</v>
      </c>
      <c r="J316" s="60">
        <v>0</v>
      </c>
    </row>
    <row r="317" spans="1:10" ht="75" customHeight="1" hidden="1">
      <c r="A317" s="222"/>
      <c r="B317" s="335" t="s">
        <v>412</v>
      </c>
      <c r="C317" s="224"/>
      <c r="D317" s="209" t="s">
        <v>17</v>
      </c>
      <c r="E317" s="216" t="s">
        <v>143</v>
      </c>
      <c r="F317" s="209" t="s">
        <v>416</v>
      </c>
      <c r="G317" s="216"/>
      <c r="H317" s="225">
        <f aca="true" t="shared" si="36" ref="H317:J318">H318</f>
        <v>0</v>
      </c>
      <c r="I317" s="225">
        <f t="shared" si="36"/>
        <v>0</v>
      </c>
      <c r="J317" s="225">
        <f t="shared" si="36"/>
        <v>0</v>
      </c>
    </row>
    <row r="318" spans="1:10" ht="30" customHeight="1" hidden="1">
      <c r="A318" s="245"/>
      <c r="B318" s="336" t="s">
        <v>413</v>
      </c>
      <c r="C318" s="238"/>
      <c r="D318" s="238" t="s">
        <v>17</v>
      </c>
      <c r="E318" s="241" t="s">
        <v>143</v>
      </c>
      <c r="F318" s="238" t="s">
        <v>415</v>
      </c>
      <c r="G318" s="241"/>
      <c r="H318" s="246">
        <f t="shared" si="36"/>
        <v>0</v>
      </c>
      <c r="I318" s="246">
        <f t="shared" si="36"/>
        <v>0</v>
      </c>
      <c r="J318" s="246">
        <f t="shared" si="36"/>
        <v>0</v>
      </c>
    </row>
    <row r="319" spans="1:10" ht="75" customHeight="1" hidden="1">
      <c r="A319" s="259"/>
      <c r="B319" s="317" t="s">
        <v>487</v>
      </c>
      <c r="C319" s="262"/>
      <c r="D319" s="262" t="s">
        <v>17</v>
      </c>
      <c r="E319" s="261" t="s">
        <v>143</v>
      </c>
      <c r="F319" s="262" t="s">
        <v>414</v>
      </c>
      <c r="G319" s="261"/>
      <c r="H319" s="267">
        <f aca="true" t="shared" si="37" ref="H319:J320">H320</f>
        <v>0</v>
      </c>
      <c r="I319" s="267">
        <f t="shared" si="37"/>
        <v>0</v>
      </c>
      <c r="J319" s="267">
        <f t="shared" si="37"/>
        <v>0</v>
      </c>
    </row>
    <row r="320" spans="1:10" ht="30" customHeight="1" hidden="1">
      <c r="A320" s="28"/>
      <c r="B320" s="302" t="s">
        <v>58</v>
      </c>
      <c r="C320" s="31"/>
      <c r="D320" s="31" t="s">
        <v>17</v>
      </c>
      <c r="E320" s="30" t="s">
        <v>143</v>
      </c>
      <c r="F320" s="31" t="s">
        <v>414</v>
      </c>
      <c r="G320" s="30" t="s">
        <v>77</v>
      </c>
      <c r="H320" s="60">
        <f t="shared" si="37"/>
        <v>0</v>
      </c>
      <c r="I320" s="60">
        <f t="shared" si="37"/>
        <v>0</v>
      </c>
      <c r="J320" s="60">
        <f t="shared" si="37"/>
        <v>0</v>
      </c>
    </row>
    <row r="321" spans="1:10" ht="30" customHeight="1" hidden="1">
      <c r="A321" s="28"/>
      <c r="B321" s="297" t="s">
        <v>59</v>
      </c>
      <c r="C321" s="31"/>
      <c r="D321" s="31" t="s">
        <v>17</v>
      </c>
      <c r="E321" s="30" t="s">
        <v>143</v>
      </c>
      <c r="F321" s="31" t="s">
        <v>414</v>
      </c>
      <c r="G321" s="30" t="s">
        <v>60</v>
      </c>
      <c r="H321" s="60">
        <v>0</v>
      </c>
      <c r="I321" s="60">
        <v>0</v>
      </c>
      <c r="J321" s="60">
        <v>0</v>
      </c>
    </row>
    <row r="322" spans="1:10" ht="60" customHeight="1" hidden="1">
      <c r="A322" s="222"/>
      <c r="B322" s="335" t="s">
        <v>546</v>
      </c>
      <c r="C322" s="216"/>
      <c r="D322" s="208" t="s">
        <v>17</v>
      </c>
      <c r="E322" s="226" t="s">
        <v>143</v>
      </c>
      <c r="F322" s="216" t="s">
        <v>172</v>
      </c>
      <c r="G322" s="216"/>
      <c r="H322" s="225">
        <f aca="true" t="shared" si="38" ref="H322:J325">H323</f>
        <v>0</v>
      </c>
      <c r="I322" s="225">
        <f t="shared" si="38"/>
        <v>0</v>
      </c>
      <c r="J322" s="225">
        <f t="shared" si="38"/>
        <v>0</v>
      </c>
    </row>
    <row r="323" spans="1:10" ht="30" customHeight="1" hidden="1">
      <c r="A323" s="245"/>
      <c r="B323" s="336" t="s">
        <v>492</v>
      </c>
      <c r="C323" s="244"/>
      <c r="D323" s="238" t="s">
        <v>17</v>
      </c>
      <c r="E323" s="241" t="s">
        <v>143</v>
      </c>
      <c r="F323" s="241" t="s">
        <v>173</v>
      </c>
      <c r="G323" s="241"/>
      <c r="H323" s="246">
        <f t="shared" si="38"/>
        <v>0</v>
      </c>
      <c r="I323" s="246">
        <f t="shared" si="38"/>
        <v>0</v>
      </c>
      <c r="J323" s="246">
        <f t="shared" si="38"/>
        <v>0</v>
      </c>
    </row>
    <row r="324" spans="1:10" ht="15" customHeight="1" hidden="1">
      <c r="A324" s="259"/>
      <c r="B324" s="317" t="s">
        <v>174</v>
      </c>
      <c r="C324" s="261"/>
      <c r="D324" s="262" t="s">
        <v>17</v>
      </c>
      <c r="E324" s="261" t="s">
        <v>143</v>
      </c>
      <c r="F324" s="261" t="s">
        <v>175</v>
      </c>
      <c r="G324" s="261"/>
      <c r="H324" s="267">
        <f t="shared" si="38"/>
        <v>0</v>
      </c>
      <c r="I324" s="267">
        <f t="shared" si="38"/>
        <v>0</v>
      </c>
      <c r="J324" s="267">
        <f t="shared" si="38"/>
        <v>0</v>
      </c>
    </row>
    <row r="325" spans="1:10" ht="30" customHeight="1" hidden="1">
      <c r="A325" s="28"/>
      <c r="B325" s="297" t="s">
        <v>58</v>
      </c>
      <c r="C325" s="30"/>
      <c r="D325" s="31" t="s">
        <v>17</v>
      </c>
      <c r="E325" s="30" t="s">
        <v>143</v>
      </c>
      <c r="F325" s="30" t="s">
        <v>175</v>
      </c>
      <c r="G325" s="30" t="s">
        <v>77</v>
      </c>
      <c r="H325" s="60">
        <f t="shared" si="38"/>
        <v>0</v>
      </c>
      <c r="I325" s="60">
        <f t="shared" si="38"/>
        <v>0</v>
      </c>
      <c r="J325" s="60">
        <f t="shared" si="38"/>
        <v>0</v>
      </c>
    </row>
    <row r="326" spans="1:10" ht="30" customHeight="1" hidden="1">
      <c r="A326" s="28"/>
      <c r="B326" s="297" t="s">
        <v>59</v>
      </c>
      <c r="C326" s="30"/>
      <c r="D326" s="31" t="s">
        <v>17</v>
      </c>
      <c r="E326" s="30" t="s">
        <v>143</v>
      </c>
      <c r="F326" s="30" t="s">
        <v>175</v>
      </c>
      <c r="G326" s="30" t="s">
        <v>60</v>
      </c>
      <c r="H326" s="60">
        <v>0</v>
      </c>
      <c r="I326" s="60">
        <v>0</v>
      </c>
      <c r="J326" s="60">
        <v>0</v>
      </c>
    </row>
    <row r="327" spans="1:10" ht="45" customHeight="1">
      <c r="A327" s="222"/>
      <c r="B327" s="341" t="s">
        <v>545</v>
      </c>
      <c r="C327" s="209"/>
      <c r="D327" s="209" t="s">
        <v>17</v>
      </c>
      <c r="E327" s="216" t="s">
        <v>143</v>
      </c>
      <c r="F327" s="209" t="s">
        <v>196</v>
      </c>
      <c r="G327" s="216" t="s">
        <v>37</v>
      </c>
      <c r="H327" s="210">
        <f>H328</f>
        <v>3330</v>
      </c>
      <c r="I327" s="210">
        <f>I328</f>
        <v>5480</v>
      </c>
      <c r="J327" s="210">
        <f>J328</f>
        <v>5480</v>
      </c>
    </row>
    <row r="328" spans="1:10" ht="15" customHeight="1">
      <c r="A328" s="236"/>
      <c r="B328" s="344" t="s">
        <v>197</v>
      </c>
      <c r="C328" s="238"/>
      <c r="D328" s="238" t="s">
        <v>17</v>
      </c>
      <c r="E328" s="241" t="s">
        <v>143</v>
      </c>
      <c r="F328" s="238" t="s">
        <v>198</v>
      </c>
      <c r="G328" s="241" t="s">
        <v>37</v>
      </c>
      <c r="H328" s="239">
        <f>H329+H332</f>
        <v>3330</v>
      </c>
      <c r="I328" s="239">
        <f>I329+I332</f>
        <v>5480</v>
      </c>
      <c r="J328" s="239">
        <f>J329+J332</f>
        <v>5480</v>
      </c>
    </row>
    <row r="329" spans="1:10" ht="15" customHeight="1">
      <c r="A329" s="259"/>
      <c r="B329" s="317" t="s">
        <v>287</v>
      </c>
      <c r="C329" s="262"/>
      <c r="D329" s="262" t="s">
        <v>17</v>
      </c>
      <c r="E329" s="261" t="s">
        <v>143</v>
      </c>
      <c r="F329" s="268" t="s">
        <v>380</v>
      </c>
      <c r="G329" s="261"/>
      <c r="H329" s="267">
        <f>H331</f>
        <v>2250</v>
      </c>
      <c r="I329" s="267">
        <f>I331</f>
        <v>3700</v>
      </c>
      <c r="J329" s="267">
        <f>J331</f>
        <v>3700</v>
      </c>
    </row>
    <row r="330" spans="1:10" ht="30" customHeight="1">
      <c r="A330" s="28"/>
      <c r="B330" s="347" t="s">
        <v>58</v>
      </c>
      <c r="C330" s="31"/>
      <c r="D330" s="31" t="s">
        <v>17</v>
      </c>
      <c r="E330" s="30" t="s">
        <v>143</v>
      </c>
      <c r="F330" s="33" t="s">
        <v>380</v>
      </c>
      <c r="G330" s="30" t="s">
        <v>77</v>
      </c>
      <c r="H330" s="60">
        <f>H331</f>
        <v>2250</v>
      </c>
      <c r="I330" s="60">
        <f>I331</f>
        <v>3700</v>
      </c>
      <c r="J330" s="60">
        <f>J331</f>
        <v>3700</v>
      </c>
    </row>
    <row r="331" spans="1:10" ht="30" customHeight="1">
      <c r="A331" s="28"/>
      <c r="B331" s="297" t="s">
        <v>59</v>
      </c>
      <c r="C331" s="31"/>
      <c r="D331" s="31" t="s">
        <v>17</v>
      </c>
      <c r="E331" s="30" t="s">
        <v>143</v>
      </c>
      <c r="F331" s="33" t="s">
        <v>380</v>
      </c>
      <c r="G331" s="30" t="s">
        <v>60</v>
      </c>
      <c r="H331" s="60">
        <f>600+3000+100-400-1000-50</f>
        <v>2250</v>
      </c>
      <c r="I331" s="60">
        <f>600+3000+100</f>
        <v>3700</v>
      </c>
      <c r="J331" s="60">
        <f>600+3000+100</f>
        <v>3700</v>
      </c>
    </row>
    <row r="332" spans="1:10" ht="30" customHeight="1">
      <c r="A332" s="259"/>
      <c r="B332" s="317" t="s">
        <v>199</v>
      </c>
      <c r="C332" s="262"/>
      <c r="D332" s="262" t="s">
        <v>17</v>
      </c>
      <c r="E332" s="261" t="s">
        <v>143</v>
      </c>
      <c r="F332" s="268" t="s">
        <v>200</v>
      </c>
      <c r="G332" s="261"/>
      <c r="H332" s="267">
        <f aca="true" t="shared" si="39" ref="H332:J333">H333</f>
        <v>1080</v>
      </c>
      <c r="I332" s="267">
        <f t="shared" si="39"/>
        <v>1780</v>
      </c>
      <c r="J332" s="267">
        <f t="shared" si="39"/>
        <v>1780</v>
      </c>
    </row>
    <row r="333" spans="1:10" ht="30" customHeight="1">
      <c r="A333" s="28"/>
      <c r="B333" s="347" t="s">
        <v>58</v>
      </c>
      <c r="C333" s="31"/>
      <c r="D333" s="31" t="s">
        <v>17</v>
      </c>
      <c r="E333" s="30" t="s">
        <v>143</v>
      </c>
      <c r="F333" s="33" t="s">
        <v>200</v>
      </c>
      <c r="G333" s="30" t="s">
        <v>77</v>
      </c>
      <c r="H333" s="60">
        <f t="shared" si="39"/>
        <v>1080</v>
      </c>
      <c r="I333" s="60">
        <f t="shared" si="39"/>
        <v>1780</v>
      </c>
      <c r="J333" s="60">
        <f t="shared" si="39"/>
        <v>1780</v>
      </c>
    </row>
    <row r="334" spans="1:10" ht="30" customHeight="1">
      <c r="A334" s="28"/>
      <c r="B334" s="297" t="s">
        <v>59</v>
      </c>
      <c r="C334" s="31"/>
      <c r="D334" s="31" t="s">
        <v>17</v>
      </c>
      <c r="E334" s="30" t="s">
        <v>143</v>
      </c>
      <c r="F334" s="33" t="s">
        <v>200</v>
      </c>
      <c r="G334" s="30" t="s">
        <v>60</v>
      </c>
      <c r="H334" s="60">
        <f>1000+780-700</f>
        <v>1080</v>
      </c>
      <c r="I334" s="60">
        <f>1000+780</f>
        <v>1780</v>
      </c>
      <c r="J334" s="60">
        <f>1000+780</f>
        <v>1780</v>
      </c>
    </row>
    <row r="335" spans="1:10" ht="45" customHeight="1">
      <c r="A335" s="222"/>
      <c r="B335" s="341" t="s">
        <v>530</v>
      </c>
      <c r="C335" s="209"/>
      <c r="D335" s="209" t="s">
        <v>17</v>
      </c>
      <c r="E335" s="216" t="s">
        <v>143</v>
      </c>
      <c r="F335" s="209" t="s">
        <v>459</v>
      </c>
      <c r="G335" s="216" t="s">
        <v>37</v>
      </c>
      <c r="H335" s="210">
        <f>H336+H349</f>
        <v>26241</v>
      </c>
      <c r="I335" s="210">
        <f>I336</f>
        <v>0</v>
      </c>
      <c r="J335" s="210">
        <f>J336</f>
        <v>0</v>
      </c>
    </row>
    <row r="336" spans="1:10" ht="30" customHeight="1">
      <c r="A336" s="236"/>
      <c r="B336" s="344" t="s">
        <v>461</v>
      </c>
      <c r="C336" s="238"/>
      <c r="D336" s="238" t="s">
        <v>17</v>
      </c>
      <c r="E336" s="241" t="s">
        <v>143</v>
      </c>
      <c r="F336" s="238" t="s">
        <v>460</v>
      </c>
      <c r="G336" s="241" t="s">
        <v>37</v>
      </c>
      <c r="H336" s="239">
        <f>H337+H340+H343+H346</f>
        <v>5422</v>
      </c>
      <c r="I336" s="239">
        <f>I337+I340+I343+I346</f>
        <v>0</v>
      </c>
      <c r="J336" s="239">
        <f>J337+J340+J343+J346</f>
        <v>0</v>
      </c>
    </row>
    <row r="337" spans="1:10" ht="45" customHeight="1">
      <c r="A337" s="259"/>
      <c r="B337" s="317" t="s">
        <v>136</v>
      </c>
      <c r="C337" s="261"/>
      <c r="D337" s="261" t="s">
        <v>17</v>
      </c>
      <c r="E337" s="261" t="s">
        <v>143</v>
      </c>
      <c r="F337" s="261" t="s">
        <v>475</v>
      </c>
      <c r="G337" s="261"/>
      <c r="H337" s="267">
        <f>H339</f>
        <v>75</v>
      </c>
      <c r="I337" s="267">
        <f>I339</f>
        <v>0</v>
      </c>
      <c r="J337" s="267">
        <f>J339</f>
        <v>0</v>
      </c>
    </row>
    <row r="338" spans="1:10" ht="30" customHeight="1">
      <c r="A338" s="28"/>
      <c r="B338" s="297" t="s">
        <v>58</v>
      </c>
      <c r="C338" s="30"/>
      <c r="D338" s="30" t="s">
        <v>17</v>
      </c>
      <c r="E338" s="30" t="s">
        <v>143</v>
      </c>
      <c r="F338" s="30" t="s">
        <v>475</v>
      </c>
      <c r="G338" s="30" t="s">
        <v>77</v>
      </c>
      <c r="H338" s="60">
        <f>H339</f>
        <v>75</v>
      </c>
      <c r="I338" s="60">
        <f>I339</f>
        <v>0</v>
      </c>
      <c r="J338" s="60">
        <f>J339</f>
        <v>0</v>
      </c>
    </row>
    <row r="339" spans="1:10" ht="30" customHeight="1">
      <c r="A339" s="28"/>
      <c r="B339" s="297" t="s">
        <v>59</v>
      </c>
      <c r="C339" s="30"/>
      <c r="D339" s="30" t="s">
        <v>17</v>
      </c>
      <c r="E339" s="30" t="s">
        <v>143</v>
      </c>
      <c r="F339" s="30" t="s">
        <v>475</v>
      </c>
      <c r="G339" s="30" t="s">
        <v>60</v>
      </c>
      <c r="H339" s="60">
        <f>175-100</f>
        <v>75</v>
      </c>
      <c r="I339" s="60"/>
      <c r="J339" s="60"/>
    </row>
    <row r="340" spans="1:10" ht="15" customHeight="1">
      <c r="A340" s="259"/>
      <c r="B340" s="317" t="s">
        <v>287</v>
      </c>
      <c r="C340" s="261"/>
      <c r="D340" s="261" t="s">
        <v>17</v>
      </c>
      <c r="E340" s="261" t="s">
        <v>143</v>
      </c>
      <c r="F340" s="261" t="s">
        <v>510</v>
      </c>
      <c r="G340" s="261"/>
      <c r="H340" s="267">
        <f aca="true" t="shared" si="40" ref="H340:J341">H341</f>
        <v>1250</v>
      </c>
      <c r="I340" s="267">
        <f t="shared" si="40"/>
        <v>0</v>
      </c>
      <c r="J340" s="267">
        <f t="shared" si="40"/>
        <v>0</v>
      </c>
    </row>
    <row r="341" spans="1:10" ht="30" customHeight="1">
      <c r="A341" s="28"/>
      <c r="B341" s="297" t="s">
        <v>58</v>
      </c>
      <c r="C341" s="30"/>
      <c r="D341" s="30" t="s">
        <v>17</v>
      </c>
      <c r="E341" s="30" t="s">
        <v>143</v>
      </c>
      <c r="F341" s="30" t="s">
        <v>510</v>
      </c>
      <c r="G341" s="30" t="s">
        <v>77</v>
      </c>
      <c r="H341" s="60">
        <f t="shared" si="40"/>
        <v>1250</v>
      </c>
      <c r="I341" s="60">
        <f t="shared" si="40"/>
        <v>0</v>
      </c>
      <c r="J341" s="60">
        <f t="shared" si="40"/>
        <v>0</v>
      </c>
    </row>
    <row r="342" spans="1:10" ht="30" customHeight="1">
      <c r="A342" s="28"/>
      <c r="B342" s="297" t="s">
        <v>59</v>
      </c>
      <c r="C342" s="30"/>
      <c r="D342" s="30" t="s">
        <v>17</v>
      </c>
      <c r="E342" s="30" t="s">
        <v>143</v>
      </c>
      <c r="F342" s="30" t="s">
        <v>510</v>
      </c>
      <c r="G342" s="30" t="s">
        <v>60</v>
      </c>
      <c r="H342" s="60">
        <f>200+3000-100-2000+150</f>
        <v>1250</v>
      </c>
      <c r="I342" s="60">
        <v>0</v>
      </c>
      <c r="J342" s="60">
        <v>0</v>
      </c>
    </row>
    <row r="343" spans="1:10" ht="30" customHeight="1">
      <c r="A343" s="259"/>
      <c r="B343" s="317" t="s">
        <v>561</v>
      </c>
      <c r="C343" s="262"/>
      <c r="D343" s="262" t="s">
        <v>17</v>
      </c>
      <c r="E343" s="261" t="s">
        <v>143</v>
      </c>
      <c r="F343" s="268" t="s">
        <v>549</v>
      </c>
      <c r="G343" s="261"/>
      <c r="H343" s="267">
        <f>H345</f>
        <v>4097</v>
      </c>
      <c r="I343" s="267">
        <f>I345</f>
        <v>0</v>
      </c>
      <c r="J343" s="267">
        <f>J345</f>
        <v>0</v>
      </c>
    </row>
    <row r="344" spans="1:10" ht="30" customHeight="1">
      <c r="A344" s="28"/>
      <c r="B344" s="347" t="s">
        <v>58</v>
      </c>
      <c r="C344" s="31"/>
      <c r="D344" s="31" t="s">
        <v>17</v>
      </c>
      <c r="E344" s="30" t="s">
        <v>143</v>
      </c>
      <c r="F344" s="33" t="s">
        <v>549</v>
      </c>
      <c r="G344" s="30" t="s">
        <v>77</v>
      </c>
      <c r="H344" s="60">
        <f>H345</f>
        <v>4097</v>
      </c>
      <c r="I344" s="60">
        <f>I345</f>
        <v>0</v>
      </c>
      <c r="J344" s="60">
        <f>J345</f>
        <v>0</v>
      </c>
    </row>
    <row r="345" spans="1:10" ht="30" customHeight="1">
      <c r="A345" s="28"/>
      <c r="B345" s="297" t="s">
        <v>59</v>
      </c>
      <c r="C345" s="31"/>
      <c r="D345" s="31" t="s">
        <v>17</v>
      </c>
      <c r="E345" s="30" t="s">
        <v>143</v>
      </c>
      <c r="F345" s="33" t="s">
        <v>549</v>
      </c>
      <c r="G345" s="30" t="s">
        <v>60</v>
      </c>
      <c r="H345" s="60">
        <f>500+3597</f>
        <v>4097</v>
      </c>
      <c r="I345" s="60">
        <v>0</v>
      </c>
      <c r="J345" s="60">
        <v>0</v>
      </c>
    </row>
    <row r="346" spans="1:10" ht="45" customHeight="1" hidden="1">
      <c r="A346" s="259"/>
      <c r="B346" s="317" t="s">
        <v>463</v>
      </c>
      <c r="C346" s="262"/>
      <c r="D346" s="262" t="s">
        <v>17</v>
      </c>
      <c r="E346" s="261" t="s">
        <v>143</v>
      </c>
      <c r="F346" s="268" t="s">
        <v>462</v>
      </c>
      <c r="G346" s="261"/>
      <c r="H346" s="267">
        <f>H348</f>
        <v>0</v>
      </c>
      <c r="I346" s="267">
        <f>I348</f>
        <v>0</v>
      </c>
      <c r="J346" s="267">
        <f>J348</f>
        <v>0</v>
      </c>
    </row>
    <row r="347" spans="1:10" ht="30" customHeight="1" hidden="1">
      <c r="A347" s="28"/>
      <c r="B347" s="347" t="s">
        <v>58</v>
      </c>
      <c r="C347" s="31"/>
      <c r="D347" s="31" t="s">
        <v>17</v>
      </c>
      <c r="E347" s="30" t="s">
        <v>143</v>
      </c>
      <c r="F347" s="33" t="s">
        <v>462</v>
      </c>
      <c r="G347" s="30" t="s">
        <v>77</v>
      </c>
      <c r="H347" s="60">
        <f>H348</f>
        <v>0</v>
      </c>
      <c r="I347" s="60">
        <f>I348</f>
        <v>0</v>
      </c>
      <c r="J347" s="60">
        <f>J348</f>
        <v>0</v>
      </c>
    </row>
    <row r="348" spans="1:10" ht="30" customHeight="1" hidden="1">
      <c r="A348" s="28"/>
      <c r="B348" s="297" t="s">
        <v>59</v>
      </c>
      <c r="C348" s="31"/>
      <c r="D348" s="31" t="s">
        <v>17</v>
      </c>
      <c r="E348" s="30" t="s">
        <v>143</v>
      </c>
      <c r="F348" s="33" t="s">
        <v>462</v>
      </c>
      <c r="G348" s="30" t="s">
        <v>60</v>
      </c>
      <c r="H348" s="60">
        <v>0</v>
      </c>
      <c r="I348" s="60">
        <v>0</v>
      </c>
      <c r="J348" s="60">
        <v>0</v>
      </c>
    </row>
    <row r="349" spans="1:10" ht="30" customHeight="1">
      <c r="A349" s="236"/>
      <c r="B349" s="344" t="s">
        <v>531</v>
      </c>
      <c r="C349" s="238"/>
      <c r="D349" s="238" t="s">
        <v>17</v>
      </c>
      <c r="E349" s="241" t="s">
        <v>143</v>
      </c>
      <c r="F349" s="238" t="s">
        <v>527</v>
      </c>
      <c r="G349" s="241" t="s">
        <v>37</v>
      </c>
      <c r="H349" s="239">
        <f>H350</f>
        <v>20819</v>
      </c>
      <c r="I349" s="239">
        <f>I350</f>
        <v>0</v>
      </c>
      <c r="J349" s="239">
        <f>J350</f>
        <v>0</v>
      </c>
    </row>
    <row r="350" spans="1:10" ht="30" customHeight="1">
      <c r="A350" s="259"/>
      <c r="B350" s="317" t="s">
        <v>528</v>
      </c>
      <c r="C350" s="262"/>
      <c r="D350" s="262" t="s">
        <v>17</v>
      </c>
      <c r="E350" s="261" t="s">
        <v>143</v>
      </c>
      <c r="F350" s="268" t="s">
        <v>529</v>
      </c>
      <c r="G350" s="261"/>
      <c r="H350" s="267">
        <f>H352</f>
        <v>20819</v>
      </c>
      <c r="I350" s="267">
        <f>I352</f>
        <v>0</v>
      </c>
      <c r="J350" s="267">
        <f>J352</f>
        <v>0</v>
      </c>
    </row>
    <row r="351" spans="1:10" ht="30" customHeight="1">
      <c r="A351" s="28"/>
      <c r="B351" s="347" t="s">
        <v>58</v>
      </c>
      <c r="C351" s="31"/>
      <c r="D351" s="31" t="s">
        <v>17</v>
      </c>
      <c r="E351" s="30" t="s">
        <v>143</v>
      </c>
      <c r="F351" s="33" t="s">
        <v>529</v>
      </c>
      <c r="G351" s="30" t="s">
        <v>77</v>
      </c>
      <c r="H351" s="60">
        <f>H352</f>
        <v>20819</v>
      </c>
      <c r="I351" s="60">
        <f>I352</f>
        <v>0</v>
      </c>
      <c r="J351" s="60">
        <f>J352</f>
        <v>0</v>
      </c>
    </row>
    <row r="352" spans="1:10" ht="30" customHeight="1">
      <c r="A352" s="28"/>
      <c r="B352" s="297" t="s">
        <v>59</v>
      </c>
      <c r="C352" s="31"/>
      <c r="D352" s="31" t="s">
        <v>17</v>
      </c>
      <c r="E352" s="30" t="s">
        <v>143</v>
      </c>
      <c r="F352" s="33" t="s">
        <v>529</v>
      </c>
      <c r="G352" s="30" t="s">
        <v>60</v>
      </c>
      <c r="H352" s="60">
        <f>4000+11268.73+5550.27</f>
        <v>20819</v>
      </c>
      <c r="I352" s="60">
        <v>0</v>
      </c>
      <c r="J352" s="60">
        <v>0</v>
      </c>
    </row>
    <row r="353" spans="1:10" ht="45" customHeight="1">
      <c r="A353" s="212"/>
      <c r="B353" s="338" t="s">
        <v>468</v>
      </c>
      <c r="C353" s="227"/>
      <c r="D353" s="227" t="s">
        <v>17</v>
      </c>
      <c r="E353" s="228" t="s">
        <v>143</v>
      </c>
      <c r="F353" s="213" t="s">
        <v>260</v>
      </c>
      <c r="G353" s="229"/>
      <c r="H353" s="230">
        <f aca="true" t="shared" si="41" ref="H353:J354">H354</f>
        <v>782</v>
      </c>
      <c r="I353" s="230">
        <f t="shared" si="41"/>
        <v>230</v>
      </c>
      <c r="J353" s="230">
        <f t="shared" si="41"/>
        <v>230</v>
      </c>
    </row>
    <row r="354" spans="1:10" ht="15" customHeight="1">
      <c r="A354" s="28"/>
      <c r="B354" s="297" t="s">
        <v>212</v>
      </c>
      <c r="C354" s="50"/>
      <c r="D354" s="31" t="s">
        <v>17</v>
      </c>
      <c r="E354" s="30" t="s">
        <v>143</v>
      </c>
      <c r="F354" s="34" t="s">
        <v>261</v>
      </c>
      <c r="G354" s="51"/>
      <c r="H354" s="59">
        <f t="shared" si="41"/>
        <v>782</v>
      </c>
      <c r="I354" s="59">
        <f t="shared" si="41"/>
        <v>230</v>
      </c>
      <c r="J354" s="59">
        <f t="shared" si="41"/>
        <v>230</v>
      </c>
    </row>
    <row r="355" spans="1:10" ht="15" customHeight="1">
      <c r="A355" s="28"/>
      <c r="B355" s="297" t="s">
        <v>212</v>
      </c>
      <c r="C355" s="50"/>
      <c r="D355" s="31" t="s">
        <v>17</v>
      </c>
      <c r="E355" s="30" t="s">
        <v>143</v>
      </c>
      <c r="F355" s="34" t="s">
        <v>262</v>
      </c>
      <c r="G355" s="51"/>
      <c r="H355" s="59">
        <f>H356+H361+H366</f>
        <v>782</v>
      </c>
      <c r="I355" s="59">
        <f>I356+I361+I366</f>
        <v>230</v>
      </c>
      <c r="J355" s="59">
        <f>J356+J361+J366</f>
        <v>230</v>
      </c>
    </row>
    <row r="356" spans="1:10" ht="30" customHeight="1" hidden="1">
      <c r="A356" s="259"/>
      <c r="B356" s="321" t="s">
        <v>168</v>
      </c>
      <c r="C356" s="275"/>
      <c r="D356" s="262" t="s">
        <v>17</v>
      </c>
      <c r="E356" s="261" t="s">
        <v>143</v>
      </c>
      <c r="F356" s="270" t="s">
        <v>286</v>
      </c>
      <c r="G356" s="276"/>
      <c r="H356" s="263">
        <f>H358+H360</f>
        <v>0</v>
      </c>
      <c r="I356" s="263">
        <f>I358+I360</f>
        <v>0</v>
      </c>
      <c r="J356" s="263">
        <f>J358+J360</f>
        <v>0</v>
      </c>
    </row>
    <row r="357" spans="1:10" ht="30" customHeight="1" hidden="1">
      <c r="A357" s="28"/>
      <c r="B357" s="302" t="s">
        <v>58</v>
      </c>
      <c r="C357" s="50"/>
      <c r="D357" s="31" t="s">
        <v>17</v>
      </c>
      <c r="E357" s="30" t="s">
        <v>143</v>
      </c>
      <c r="F357" s="34" t="s">
        <v>286</v>
      </c>
      <c r="G357" s="30" t="s">
        <v>77</v>
      </c>
      <c r="H357" s="59">
        <f>H358</f>
        <v>0</v>
      </c>
      <c r="I357" s="59">
        <f>I358</f>
        <v>0</v>
      </c>
      <c r="J357" s="59">
        <f>J358</f>
        <v>0</v>
      </c>
    </row>
    <row r="358" spans="1:10" ht="30" customHeight="1" hidden="1">
      <c r="A358" s="28"/>
      <c r="B358" s="297" t="s">
        <v>59</v>
      </c>
      <c r="C358" s="50"/>
      <c r="D358" s="31" t="s">
        <v>17</v>
      </c>
      <c r="E358" s="30" t="s">
        <v>143</v>
      </c>
      <c r="F358" s="34" t="s">
        <v>286</v>
      </c>
      <c r="G358" s="30" t="s">
        <v>60</v>
      </c>
      <c r="H358" s="59">
        <v>0</v>
      </c>
      <c r="I358" s="59">
        <v>0</v>
      </c>
      <c r="J358" s="59">
        <v>0</v>
      </c>
    </row>
    <row r="359" spans="1:10" ht="15" customHeight="1" hidden="1">
      <c r="A359" s="28"/>
      <c r="B359" s="297" t="s">
        <v>98</v>
      </c>
      <c r="C359" s="50"/>
      <c r="D359" s="31" t="s">
        <v>17</v>
      </c>
      <c r="E359" s="30" t="s">
        <v>143</v>
      </c>
      <c r="F359" s="34" t="s">
        <v>286</v>
      </c>
      <c r="G359" s="30" t="s">
        <v>99</v>
      </c>
      <c r="H359" s="59">
        <f aca="true" t="shared" si="42" ref="H359:J364">H360</f>
        <v>0</v>
      </c>
      <c r="I359" s="59">
        <f t="shared" si="42"/>
        <v>0</v>
      </c>
      <c r="J359" s="59">
        <f t="shared" si="42"/>
        <v>0</v>
      </c>
    </row>
    <row r="360" spans="1:10" ht="15" customHeight="1" hidden="1">
      <c r="A360" s="28"/>
      <c r="B360" s="297" t="s">
        <v>252</v>
      </c>
      <c r="C360" s="50"/>
      <c r="D360" s="31" t="s">
        <v>17</v>
      </c>
      <c r="E360" s="30" t="s">
        <v>143</v>
      </c>
      <c r="F360" s="34" t="s">
        <v>286</v>
      </c>
      <c r="G360" s="30" t="s">
        <v>253</v>
      </c>
      <c r="H360" s="59">
        <v>0</v>
      </c>
      <c r="I360" s="59">
        <v>0</v>
      </c>
      <c r="J360" s="59">
        <v>0</v>
      </c>
    </row>
    <row r="361" spans="1:10" ht="15" customHeight="1">
      <c r="A361" s="259"/>
      <c r="B361" s="317" t="s">
        <v>287</v>
      </c>
      <c r="C361" s="262"/>
      <c r="D361" s="262" t="s">
        <v>17</v>
      </c>
      <c r="E361" s="261" t="s">
        <v>143</v>
      </c>
      <c r="F361" s="270" t="s">
        <v>288</v>
      </c>
      <c r="G361" s="261"/>
      <c r="H361" s="267">
        <f>H363+H365</f>
        <v>782</v>
      </c>
      <c r="I361" s="267">
        <f>I363+I365</f>
        <v>230</v>
      </c>
      <c r="J361" s="267">
        <f>J363+J365</f>
        <v>230</v>
      </c>
    </row>
    <row r="362" spans="1:10" ht="30" customHeight="1">
      <c r="A362" s="28"/>
      <c r="B362" s="297" t="s">
        <v>58</v>
      </c>
      <c r="C362" s="31"/>
      <c r="D362" s="31" t="s">
        <v>17</v>
      </c>
      <c r="E362" s="30" t="s">
        <v>143</v>
      </c>
      <c r="F362" s="34" t="s">
        <v>288</v>
      </c>
      <c r="G362" s="30" t="s">
        <v>77</v>
      </c>
      <c r="H362" s="60">
        <f t="shared" si="42"/>
        <v>782</v>
      </c>
      <c r="I362" s="60">
        <f t="shared" si="42"/>
        <v>230</v>
      </c>
      <c r="J362" s="60">
        <f t="shared" si="42"/>
        <v>230</v>
      </c>
    </row>
    <row r="363" spans="1:10" ht="30" customHeight="1">
      <c r="A363" s="28"/>
      <c r="B363" s="297" t="s">
        <v>59</v>
      </c>
      <c r="C363" s="31"/>
      <c r="D363" s="31" t="s">
        <v>17</v>
      </c>
      <c r="E363" s="30" t="s">
        <v>143</v>
      </c>
      <c r="F363" s="34" t="s">
        <v>288</v>
      </c>
      <c r="G363" s="34" t="s">
        <v>60</v>
      </c>
      <c r="H363" s="60">
        <f>200+30+290+20+500-258</f>
        <v>782</v>
      </c>
      <c r="I363" s="60">
        <f>200+30</f>
        <v>230</v>
      </c>
      <c r="J363" s="60">
        <f>200+30</f>
        <v>230</v>
      </c>
    </row>
    <row r="364" spans="1:10" ht="15" customHeight="1" hidden="1">
      <c r="A364" s="28"/>
      <c r="B364" s="297" t="s">
        <v>98</v>
      </c>
      <c r="C364" s="31"/>
      <c r="D364" s="31" t="s">
        <v>17</v>
      </c>
      <c r="E364" s="30" t="s">
        <v>143</v>
      </c>
      <c r="F364" s="34" t="s">
        <v>288</v>
      </c>
      <c r="G364" s="34" t="s">
        <v>99</v>
      </c>
      <c r="H364" s="60">
        <f t="shared" si="42"/>
        <v>0</v>
      </c>
      <c r="I364" s="60">
        <f t="shared" si="42"/>
        <v>0</v>
      </c>
      <c r="J364" s="60">
        <f t="shared" si="42"/>
        <v>0</v>
      </c>
    </row>
    <row r="365" spans="1:10" ht="15" customHeight="1" hidden="1">
      <c r="A365" s="28"/>
      <c r="B365" s="297" t="s">
        <v>252</v>
      </c>
      <c r="C365" s="31"/>
      <c r="D365" s="31" t="s">
        <v>17</v>
      </c>
      <c r="E365" s="30" t="s">
        <v>143</v>
      </c>
      <c r="F365" s="34" t="s">
        <v>288</v>
      </c>
      <c r="G365" s="34" t="s">
        <v>253</v>
      </c>
      <c r="H365" s="60">
        <v>0</v>
      </c>
      <c r="I365" s="60">
        <v>0</v>
      </c>
      <c r="J365" s="60">
        <v>0</v>
      </c>
    </row>
    <row r="366" spans="1:10" ht="30" customHeight="1" hidden="1">
      <c r="A366" s="259"/>
      <c r="B366" s="317" t="s">
        <v>365</v>
      </c>
      <c r="C366" s="262"/>
      <c r="D366" s="262" t="s">
        <v>17</v>
      </c>
      <c r="E366" s="261" t="s">
        <v>143</v>
      </c>
      <c r="F366" s="261" t="s">
        <v>547</v>
      </c>
      <c r="G366" s="261"/>
      <c r="H366" s="267">
        <f aca="true" t="shared" si="43" ref="H366:J367">H367</f>
        <v>0</v>
      </c>
      <c r="I366" s="267">
        <f t="shared" si="43"/>
        <v>0</v>
      </c>
      <c r="J366" s="267">
        <f t="shared" si="43"/>
        <v>0</v>
      </c>
    </row>
    <row r="367" spans="1:10" ht="30" customHeight="1" hidden="1">
      <c r="A367" s="28"/>
      <c r="B367" s="297" t="s">
        <v>58</v>
      </c>
      <c r="C367" s="31"/>
      <c r="D367" s="31" t="s">
        <v>17</v>
      </c>
      <c r="E367" s="30" t="s">
        <v>143</v>
      </c>
      <c r="F367" s="34" t="s">
        <v>547</v>
      </c>
      <c r="G367" s="31">
        <v>200</v>
      </c>
      <c r="H367" s="60">
        <f t="shared" si="43"/>
        <v>0</v>
      </c>
      <c r="I367" s="60">
        <f t="shared" si="43"/>
        <v>0</v>
      </c>
      <c r="J367" s="60">
        <f t="shared" si="43"/>
        <v>0</v>
      </c>
    </row>
    <row r="368" spans="1:10" ht="30" customHeight="1" hidden="1">
      <c r="A368" s="28"/>
      <c r="B368" s="297" t="s">
        <v>59</v>
      </c>
      <c r="C368" s="31"/>
      <c r="D368" s="31" t="s">
        <v>17</v>
      </c>
      <c r="E368" s="30" t="s">
        <v>143</v>
      </c>
      <c r="F368" s="34" t="s">
        <v>547</v>
      </c>
      <c r="G368" s="31">
        <v>240</v>
      </c>
      <c r="H368" s="60">
        <f>20+350-20-350</f>
        <v>0</v>
      </c>
      <c r="I368" s="60">
        <v>0</v>
      </c>
      <c r="J368" s="60">
        <v>0</v>
      </c>
    </row>
    <row r="369" spans="1:10" ht="15" customHeight="1">
      <c r="A369" s="19" t="s">
        <v>521</v>
      </c>
      <c r="B369" s="332" t="s">
        <v>20</v>
      </c>
      <c r="C369" s="41"/>
      <c r="D369" s="41" t="s">
        <v>21</v>
      </c>
      <c r="E369" s="41"/>
      <c r="F369" s="41"/>
      <c r="G369" s="41"/>
      <c r="H369" s="64">
        <f aca="true" t="shared" si="44" ref="H369:J371">H370</f>
        <v>525</v>
      </c>
      <c r="I369" s="64">
        <f t="shared" si="44"/>
        <v>0</v>
      </c>
      <c r="J369" s="64">
        <f t="shared" si="44"/>
        <v>0</v>
      </c>
    </row>
    <row r="370" spans="1:10" ht="15" customHeight="1">
      <c r="A370" s="22"/>
      <c r="B370" s="348" t="s">
        <v>490</v>
      </c>
      <c r="C370" s="52"/>
      <c r="D370" s="52" t="s">
        <v>21</v>
      </c>
      <c r="E370" s="52" t="s">
        <v>206</v>
      </c>
      <c r="F370" s="52"/>
      <c r="G370" s="52"/>
      <c r="H370" s="70">
        <f t="shared" si="44"/>
        <v>525</v>
      </c>
      <c r="I370" s="70">
        <f t="shared" si="44"/>
        <v>0</v>
      </c>
      <c r="J370" s="70">
        <f t="shared" si="44"/>
        <v>0</v>
      </c>
    </row>
    <row r="371" spans="1:10" ht="60" customHeight="1">
      <c r="A371" s="231"/>
      <c r="B371" s="335" t="s">
        <v>201</v>
      </c>
      <c r="C371" s="216"/>
      <c r="D371" s="216" t="s">
        <v>21</v>
      </c>
      <c r="E371" s="216" t="s">
        <v>206</v>
      </c>
      <c r="F371" s="215" t="s">
        <v>202</v>
      </c>
      <c r="G371" s="216"/>
      <c r="H371" s="210">
        <f t="shared" si="44"/>
        <v>525</v>
      </c>
      <c r="I371" s="210">
        <f t="shared" si="44"/>
        <v>0</v>
      </c>
      <c r="J371" s="210">
        <f t="shared" si="44"/>
        <v>0</v>
      </c>
    </row>
    <row r="372" spans="1:10" ht="15" customHeight="1">
      <c r="A372" s="249"/>
      <c r="B372" s="344" t="s">
        <v>431</v>
      </c>
      <c r="C372" s="244"/>
      <c r="D372" s="241" t="s">
        <v>21</v>
      </c>
      <c r="E372" s="241" t="s">
        <v>206</v>
      </c>
      <c r="F372" s="241" t="s">
        <v>203</v>
      </c>
      <c r="G372" s="244"/>
      <c r="H372" s="239">
        <f>H373+H376</f>
        <v>525</v>
      </c>
      <c r="I372" s="239">
        <f>I373+I376</f>
        <v>0</v>
      </c>
      <c r="J372" s="239">
        <f>J373+J376</f>
        <v>0</v>
      </c>
    </row>
    <row r="373" spans="1:10" ht="15" customHeight="1">
      <c r="A373" s="259"/>
      <c r="B373" s="321" t="s">
        <v>430</v>
      </c>
      <c r="C373" s="261"/>
      <c r="D373" s="261" t="s">
        <v>21</v>
      </c>
      <c r="E373" s="261" t="s">
        <v>206</v>
      </c>
      <c r="F373" s="261" t="s">
        <v>429</v>
      </c>
      <c r="G373" s="261"/>
      <c r="H373" s="263">
        <f>H375</f>
        <v>325</v>
      </c>
      <c r="I373" s="263">
        <f>I375</f>
        <v>0</v>
      </c>
      <c r="J373" s="263">
        <f>J375</f>
        <v>0</v>
      </c>
    </row>
    <row r="374" spans="1:10" ht="30" customHeight="1">
      <c r="A374" s="28"/>
      <c r="B374" s="302" t="s">
        <v>58</v>
      </c>
      <c r="C374" s="30"/>
      <c r="D374" s="30" t="s">
        <v>21</v>
      </c>
      <c r="E374" s="30" t="s">
        <v>206</v>
      </c>
      <c r="F374" s="30" t="s">
        <v>429</v>
      </c>
      <c r="G374" s="30" t="s">
        <v>77</v>
      </c>
      <c r="H374" s="59">
        <f aca="true" t="shared" si="45" ref="H374:J383">H375</f>
        <v>325</v>
      </c>
      <c r="I374" s="59">
        <f t="shared" si="45"/>
        <v>0</v>
      </c>
      <c r="J374" s="59">
        <f t="shared" si="45"/>
        <v>0</v>
      </c>
    </row>
    <row r="375" spans="1:10" ht="30" customHeight="1">
      <c r="A375" s="28"/>
      <c r="B375" s="297" t="s">
        <v>59</v>
      </c>
      <c r="C375" s="30"/>
      <c r="D375" s="30" t="s">
        <v>21</v>
      </c>
      <c r="E375" s="30" t="s">
        <v>206</v>
      </c>
      <c r="F375" s="30" t="s">
        <v>429</v>
      </c>
      <c r="G375" s="30" t="s">
        <v>60</v>
      </c>
      <c r="H375" s="60">
        <v>325</v>
      </c>
      <c r="I375" s="60">
        <v>0</v>
      </c>
      <c r="J375" s="60">
        <v>0</v>
      </c>
    </row>
    <row r="376" spans="1:10" ht="15" customHeight="1">
      <c r="A376" s="259"/>
      <c r="B376" s="321" t="s">
        <v>204</v>
      </c>
      <c r="C376" s="261"/>
      <c r="D376" s="261" t="s">
        <v>21</v>
      </c>
      <c r="E376" s="261" t="s">
        <v>206</v>
      </c>
      <c r="F376" s="261" t="s">
        <v>205</v>
      </c>
      <c r="G376" s="261"/>
      <c r="H376" s="263">
        <f>H378</f>
        <v>200</v>
      </c>
      <c r="I376" s="263">
        <f>I378</f>
        <v>0</v>
      </c>
      <c r="J376" s="263">
        <f>J378</f>
        <v>0</v>
      </c>
    </row>
    <row r="377" spans="1:10" ht="30" customHeight="1">
      <c r="A377" s="28"/>
      <c r="B377" s="302" t="s">
        <v>58</v>
      </c>
      <c r="C377" s="30"/>
      <c r="D377" s="30" t="s">
        <v>21</v>
      </c>
      <c r="E377" s="30" t="s">
        <v>206</v>
      </c>
      <c r="F377" s="30" t="s">
        <v>205</v>
      </c>
      <c r="G377" s="30" t="s">
        <v>77</v>
      </c>
      <c r="H377" s="59">
        <f t="shared" si="45"/>
        <v>200</v>
      </c>
      <c r="I377" s="59">
        <f t="shared" si="45"/>
        <v>0</v>
      </c>
      <c r="J377" s="59">
        <f t="shared" si="45"/>
        <v>0</v>
      </c>
    </row>
    <row r="378" spans="1:10" ht="30" customHeight="1">
      <c r="A378" s="28"/>
      <c r="B378" s="297" t="s">
        <v>59</v>
      </c>
      <c r="C378" s="30"/>
      <c r="D378" s="30" t="s">
        <v>21</v>
      </c>
      <c r="E378" s="30" t="s">
        <v>206</v>
      </c>
      <c r="F378" s="30" t="s">
        <v>205</v>
      </c>
      <c r="G378" s="30" t="s">
        <v>60</v>
      </c>
      <c r="H378" s="60">
        <v>200</v>
      </c>
      <c r="I378" s="60">
        <v>0</v>
      </c>
      <c r="J378" s="60">
        <v>0</v>
      </c>
    </row>
    <row r="379" spans="1:10" ht="15" customHeight="1">
      <c r="A379" s="19" t="s">
        <v>522</v>
      </c>
      <c r="B379" s="332" t="s">
        <v>22</v>
      </c>
      <c r="C379" s="41"/>
      <c r="D379" s="41" t="s">
        <v>23</v>
      </c>
      <c r="E379" s="41"/>
      <c r="F379" s="41"/>
      <c r="G379" s="41"/>
      <c r="H379" s="64">
        <f>H381</f>
        <v>60</v>
      </c>
      <c r="I379" s="64">
        <f>I381</f>
        <v>0</v>
      </c>
      <c r="J379" s="64">
        <f>J381</f>
        <v>0</v>
      </c>
    </row>
    <row r="380" spans="1:10" ht="15" customHeight="1">
      <c r="A380" s="22"/>
      <c r="B380" s="348" t="s">
        <v>96</v>
      </c>
      <c r="C380" s="52"/>
      <c r="D380" s="52" t="s">
        <v>23</v>
      </c>
      <c r="E380" s="52" t="s">
        <v>97</v>
      </c>
      <c r="F380" s="52"/>
      <c r="G380" s="52"/>
      <c r="H380" s="70">
        <f t="shared" si="45"/>
        <v>60</v>
      </c>
      <c r="I380" s="70">
        <f t="shared" si="45"/>
        <v>0</v>
      </c>
      <c r="J380" s="70">
        <f t="shared" si="45"/>
        <v>0</v>
      </c>
    </row>
    <row r="381" spans="1:10" ht="60" customHeight="1">
      <c r="A381" s="222"/>
      <c r="B381" s="341" t="s">
        <v>432</v>
      </c>
      <c r="C381" s="209"/>
      <c r="D381" s="216" t="s">
        <v>23</v>
      </c>
      <c r="E381" s="216" t="s">
        <v>97</v>
      </c>
      <c r="F381" s="215" t="s">
        <v>180</v>
      </c>
      <c r="G381" s="209"/>
      <c r="H381" s="232">
        <f t="shared" si="45"/>
        <v>60</v>
      </c>
      <c r="I381" s="232">
        <f t="shared" si="45"/>
        <v>0</v>
      </c>
      <c r="J381" s="232">
        <f t="shared" si="45"/>
        <v>0</v>
      </c>
    </row>
    <row r="382" spans="1:10" ht="60" customHeight="1">
      <c r="A382" s="256"/>
      <c r="B382" s="346" t="s">
        <v>193</v>
      </c>
      <c r="C382" s="148"/>
      <c r="D382" s="148" t="s">
        <v>23</v>
      </c>
      <c r="E382" s="148" t="s">
        <v>97</v>
      </c>
      <c r="F382" s="148" t="s">
        <v>189</v>
      </c>
      <c r="G382" s="148"/>
      <c r="H382" s="257">
        <f t="shared" si="45"/>
        <v>60</v>
      </c>
      <c r="I382" s="257">
        <f t="shared" si="45"/>
        <v>0</v>
      </c>
      <c r="J382" s="257">
        <f t="shared" si="45"/>
        <v>0</v>
      </c>
    </row>
    <row r="383" spans="1:10" ht="30" customHeight="1">
      <c r="A383" s="245"/>
      <c r="B383" s="344" t="s">
        <v>194</v>
      </c>
      <c r="C383" s="241"/>
      <c r="D383" s="241" t="s">
        <v>23</v>
      </c>
      <c r="E383" s="241" t="s">
        <v>97</v>
      </c>
      <c r="F383" s="241" t="s">
        <v>191</v>
      </c>
      <c r="G383" s="241"/>
      <c r="H383" s="246">
        <f t="shared" si="45"/>
        <v>60</v>
      </c>
      <c r="I383" s="246">
        <f t="shared" si="45"/>
        <v>0</v>
      </c>
      <c r="J383" s="246">
        <f t="shared" si="45"/>
        <v>0</v>
      </c>
    </row>
    <row r="384" spans="1:10" ht="15" customHeight="1">
      <c r="A384" s="259"/>
      <c r="B384" s="321" t="s">
        <v>195</v>
      </c>
      <c r="C384" s="261"/>
      <c r="D384" s="261" t="s">
        <v>23</v>
      </c>
      <c r="E384" s="261" t="s">
        <v>97</v>
      </c>
      <c r="F384" s="261" t="s">
        <v>438</v>
      </c>
      <c r="G384" s="261"/>
      <c r="H384" s="267">
        <f>H386</f>
        <v>60</v>
      </c>
      <c r="I384" s="267">
        <f>I386</f>
        <v>0</v>
      </c>
      <c r="J384" s="267">
        <f>J386</f>
        <v>0</v>
      </c>
    </row>
    <row r="385" spans="1:10" ht="30" customHeight="1">
      <c r="A385" s="28"/>
      <c r="B385" s="302" t="s">
        <v>58</v>
      </c>
      <c r="C385" s="30"/>
      <c r="D385" s="30" t="s">
        <v>23</v>
      </c>
      <c r="E385" s="30" t="s">
        <v>97</v>
      </c>
      <c r="F385" s="30" t="s">
        <v>438</v>
      </c>
      <c r="G385" s="30" t="s">
        <v>77</v>
      </c>
      <c r="H385" s="60">
        <f aca="true" t="shared" si="46" ref="H385:J391">H386</f>
        <v>60</v>
      </c>
      <c r="I385" s="60">
        <f t="shared" si="46"/>
        <v>0</v>
      </c>
      <c r="J385" s="60">
        <f t="shared" si="46"/>
        <v>0</v>
      </c>
    </row>
    <row r="386" spans="1:10" ht="30" customHeight="1">
      <c r="A386" s="28"/>
      <c r="B386" s="297" t="s">
        <v>59</v>
      </c>
      <c r="C386" s="30"/>
      <c r="D386" s="30" t="s">
        <v>23</v>
      </c>
      <c r="E386" s="30" t="s">
        <v>97</v>
      </c>
      <c r="F386" s="30" t="s">
        <v>438</v>
      </c>
      <c r="G386" s="30" t="s">
        <v>60</v>
      </c>
      <c r="H386" s="60">
        <v>60</v>
      </c>
      <c r="I386" s="60">
        <v>0</v>
      </c>
      <c r="J386" s="60">
        <v>0</v>
      </c>
    </row>
    <row r="387" spans="1:11" ht="15" customHeight="1">
      <c r="A387" s="19" t="s">
        <v>523</v>
      </c>
      <c r="B387" s="332" t="s">
        <v>24</v>
      </c>
      <c r="C387" s="41"/>
      <c r="D387" s="41" t="s">
        <v>25</v>
      </c>
      <c r="E387" s="41"/>
      <c r="F387" s="41"/>
      <c r="G387" s="41"/>
      <c r="H387" s="64">
        <f>H388+H395</f>
        <v>531</v>
      </c>
      <c r="I387" s="64">
        <f>I388+I395</f>
        <v>552.24</v>
      </c>
      <c r="J387" s="64">
        <f>J388+J395</f>
        <v>574.33</v>
      </c>
      <c r="K387" s="67"/>
    </row>
    <row r="388" spans="1:11" ht="15" customHeight="1">
      <c r="A388" s="35"/>
      <c r="B388" s="333" t="s">
        <v>270</v>
      </c>
      <c r="C388" s="24"/>
      <c r="D388" s="24" t="s">
        <v>25</v>
      </c>
      <c r="E388" s="24">
        <v>1001</v>
      </c>
      <c r="F388" s="24" t="s">
        <v>64</v>
      </c>
      <c r="G388" s="24" t="s">
        <v>64</v>
      </c>
      <c r="H388" s="57">
        <f t="shared" si="46"/>
        <v>531</v>
      </c>
      <c r="I388" s="57">
        <f t="shared" si="46"/>
        <v>552.24</v>
      </c>
      <c r="J388" s="57">
        <f t="shared" si="46"/>
        <v>574.33</v>
      </c>
      <c r="K388" s="67"/>
    </row>
    <row r="389" spans="1:11" s="2" customFormat="1" ht="45" customHeight="1">
      <c r="A389" s="233"/>
      <c r="B389" s="338" t="s">
        <v>468</v>
      </c>
      <c r="C389" s="205"/>
      <c r="D389" s="205">
        <v>1000</v>
      </c>
      <c r="E389" s="205">
        <v>1001</v>
      </c>
      <c r="F389" s="213" t="s">
        <v>260</v>
      </c>
      <c r="G389" s="205"/>
      <c r="H389" s="206">
        <f t="shared" si="46"/>
        <v>531</v>
      </c>
      <c r="I389" s="206">
        <f t="shared" si="46"/>
        <v>552.24</v>
      </c>
      <c r="J389" s="206">
        <f t="shared" si="46"/>
        <v>574.33</v>
      </c>
      <c r="K389" s="72"/>
    </row>
    <row r="390" spans="1:11" s="2" customFormat="1" ht="15">
      <c r="A390" s="39"/>
      <c r="B390" s="297" t="s">
        <v>212</v>
      </c>
      <c r="C390" s="27"/>
      <c r="D390" s="31">
        <v>1000</v>
      </c>
      <c r="E390" s="31">
        <v>1001</v>
      </c>
      <c r="F390" s="34" t="s">
        <v>261</v>
      </c>
      <c r="G390" s="27"/>
      <c r="H390" s="59">
        <f t="shared" si="46"/>
        <v>531</v>
      </c>
      <c r="I390" s="59">
        <f t="shared" si="46"/>
        <v>552.24</v>
      </c>
      <c r="J390" s="59">
        <f t="shared" si="46"/>
        <v>574.33</v>
      </c>
      <c r="K390" s="72"/>
    </row>
    <row r="391" spans="1:11" s="2" customFormat="1" ht="15">
      <c r="A391" s="39"/>
      <c r="B391" s="297" t="s">
        <v>212</v>
      </c>
      <c r="C391" s="27"/>
      <c r="D391" s="31">
        <v>1000</v>
      </c>
      <c r="E391" s="31">
        <v>1001</v>
      </c>
      <c r="F391" s="34" t="s">
        <v>262</v>
      </c>
      <c r="G391" s="27"/>
      <c r="H391" s="59">
        <f t="shared" si="46"/>
        <v>531</v>
      </c>
      <c r="I391" s="59">
        <f t="shared" si="46"/>
        <v>552.24</v>
      </c>
      <c r="J391" s="59">
        <f t="shared" si="46"/>
        <v>574.33</v>
      </c>
      <c r="K391" s="72"/>
    </row>
    <row r="392" spans="1:11" ht="30" customHeight="1">
      <c r="A392" s="259"/>
      <c r="B392" s="317" t="s">
        <v>265</v>
      </c>
      <c r="C392" s="262"/>
      <c r="D392" s="262">
        <v>1000</v>
      </c>
      <c r="E392" s="262">
        <v>1001</v>
      </c>
      <c r="F392" s="262" t="s">
        <v>266</v>
      </c>
      <c r="G392" s="261"/>
      <c r="H392" s="263">
        <f>H394</f>
        <v>531</v>
      </c>
      <c r="I392" s="263">
        <f>I394</f>
        <v>552.24</v>
      </c>
      <c r="J392" s="263">
        <f>J394</f>
        <v>574.33</v>
      </c>
      <c r="K392" s="73"/>
    </row>
    <row r="393" spans="1:11" ht="15" customHeight="1">
      <c r="A393" s="28"/>
      <c r="B393" s="297" t="s">
        <v>267</v>
      </c>
      <c r="C393" s="31"/>
      <c r="D393" s="31">
        <v>1000</v>
      </c>
      <c r="E393" s="31">
        <v>1001</v>
      </c>
      <c r="F393" s="31" t="s">
        <v>266</v>
      </c>
      <c r="G393" s="30" t="s">
        <v>283</v>
      </c>
      <c r="H393" s="59">
        <f>H394</f>
        <v>531</v>
      </c>
      <c r="I393" s="59">
        <f>I394</f>
        <v>552.24</v>
      </c>
      <c r="J393" s="59">
        <f>J394</f>
        <v>574.33</v>
      </c>
      <c r="K393" s="73"/>
    </row>
    <row r="394" spans="1:11" ht="30" customHeight="1">
      <c r="A394" s="28"/>
      <c r="B394" s="297" t="s">
        <v>268</v>
      </c>
      <c r="C394" s="31"/>
      <c r="D394" s="31">
        <v>1000</v>
      </c>
      <c r="E394" s="31">
        <v>1001</v>
      </c>
      <c r="F394" s="31" t="s">
        <v>266</v>
      </c>
      <c r="G394" s="30" t="s">
        <v>269</v>
      </c>
      <c r="H394" s="59">
        <v>531</v>
      </c>
      <c r="I394" s="59">
        <v>552.24</v>
      </c>
      <c r="J394" s="59">
        <v>574.33</v>
      </c>
      <c r="K394" s="73"/>
    </row>
    <row r="395" spans="1:11" ht="15" customHeight="1" hidden="1">
      <c r="A395" s="35"/>
      <c r="B395" s="333" t="s">
        <v>126</v>
      </c>
      <c r="C395" s="24"/>
      <c r="D395" s="24" t="s">
        <v>25</v>
      </c>
      <c r="E395" s="24">
        <v>1003</v>
      </c>
      <c r="F395" s="24" t="s">
        <v>64</v>
      </c>
      <c r="G395" s="24" t="s">
        <v>64</v>
      </c>
      <c r="H395" s="57">
        <f>H396+H405+H410</f>
        <v>0</v>
      </c>
      <c r="I395" s="57">
        <f>I396+I405+I410</f>
        <v>0</v>
      </c>
      <c r="J395" s="57">
        <f>J396+J405+J410</f>
        <v>0</v>
      </c>
      <c r="K395" s="67"/>
    </row>
    <row r="396" spans="1:11" ht="75" customHeight="1" hidden="1">
      <c r="A396" s="221"/>
      <c r="B396" s="341" t="s">
        <v>434</v>
      </c>
      <c r="C396" s="209"/>
      <c r="D396" s="209">
        <v>1000</v>
      </c>
      <c r="E396" s="216" t="s">
        <v>282</v>
      </c>
      <c r="F396" s="216" t="s">
        <v>440</v>
      </c>
      <c r="G396" s="209"/>
      <c r="H396" s="210">
        <f>H397+H401</f>
        <v>0</v>
      </c>
      <c r="I396" s="210">
        <f>I397+I401</f>
        <v>0</v>
      </c>
      <c r="J396" s="210">
        <f>J397+J401</f>
        <v>0</v>
      </c>
      <c r="K396" s="67"/>
    </row>
    <row r="397" spans="1:11" ht="45" customHeight="1" hidden="1">
      <c r="A397" s="248"/>
      <c r="B397" s="344" t="s">
        <v>435</v>
      </c>
      <c r="C397" s="238"/>
      <c r="D397" s="238">
        <v>1000</v>
      </c>
      <c r="E397" s="241" t="s">
        <v>282</v>
      </c>
      <c r="F397" s="241" t="s">
        <v>441</v>
      </c>
      <c r="G397" s="241" t="s">
        <v>37</v>
      </c>
      <c r="H397" s="239">
        <f>H398</f>
        <v>0</v>
      </c>
      <c r="I397" s="239">
        <f>I398</f>
        <v>0</v>
      </c>
      <c r="J397" s="239">
        <f>J398</f>
        <v>0</v>
      </c>
      <c r="K397" s="67"/>
    </row>
    <row r="398" spans="1:11" ht="60" customHeight="1" hidden="1">
      <c r="A398" s="273"/>
      <c r="B398" s="321" t="s">
        <v>476</v>
      </c>
      <c r="C398" s="262"/>
      <c r="D398" s="262">
        <v>1000</v>
      </c>
      <c r="E398" s="261" t="s">
        <v>282</v>
      </c>
      <c r="F398" s="261" t="s">
        <v>442</v>
      </c>
      <c r="G398" s="261"/>
      <c r="H398" s="263">
        <f aca="true" t="shared" si="47" ref="H398:J399">H399</f>
        <v>0</v>
      </c>
      <c r="I398" s="263">
        <f t="shared" si="47"/>
        <v>0</v>
      </c>
      <c r="J398" s="263">
        <f t="shared" si="47"/>
        <v>0</v>
      </c>
      <c r="K398" s="67"/>
    </row>
    <row r="399" spans="1:11" ht="15" customHeight="1" hidden="1">
      <c r="A399" s="49"/>
      <c r="B399" s="297" t="s">
        <v>267</v>
      </c>
      <c r="C399" s="27"/>
      <c r="D399" s="31">
        <v>1000</v>
      </c>
      <c r="E399" s="30" t="s">
        <v>282</v>
      </c>
      <c r="F399" s="30" t="s">
        <v>442</v>
      </c>
      <c r="G399" s="30" t="s">
        <v>283</v>
      </c>
      <c r="H399" s="156">
        <f t="shared" si="47"/>
        <v>0</v>
      </c>
      <c r="I399" s="156">
        <f t="shared" si="47"/>
        <v>0</v>
      </c>
      <c r="J399" s="156">
        <f t="shared" si="47"/>
        <v>0</v>
      </c>
      <c r="K399" s="67"/>
    </row>
    <row r="400" spans="1:11" ht="30" customHeight="1" hidden="1">
      <c r="A400" s="157"/>
      <c r="B400" s="297" t="s">
        <v>268</v>
      </c>
      <c r="C400" s="154"/>
      <c r="D400" s="155">
        <v>1000</v>
      </c>
      <c r="E400" s="155">
        <v>1003</v>
      </c>
      <c r="F400" s="30" t="s">
        <v>442</v>
      </c>
      <c r="G400" s="155">
        <v>320</v>
      </c>
      <c r="H400" s="156">
        <v>0</v>
      </c>
      <c r="I400" s="156">
        <v>0</v>
      </c>
      <c r="J400" s="156">
        <v>0</v>
      </c>
      <c r="K400" s="67"/>
    </row>
    <row r="401" spans="1:11" ht="15" customHeight="1" hidden="1">
      <c r="A401" s="248"/>
      <c r="B401" s="344" t="s">
        <v>436</v>
      </c>
      <c r="C401" s="238"/>
      <c r="D401" s="238">
        <v>1000</v>
      </c>
      <c r="E401" s="241" t="s">
        <v>282</v>
      </c>
      <c r="F401" s="241" t="s">
        <v>443</v>
      </c>
      <c r="G401" s="241" t="s">
        <v>37</v>
      </c>
      <c r="H401" s="239">
        <f>H402</f>
        <v>0</v>
      </c>
      <c r="I401" s="239">
        <f>I402</f>
        <v>0</v>
      </c>
      <c r="J401" s="239">
        <f>J402</f>
        <v>0</v>
      </c>
      <c r="K401" s="67"/>
    </row>
    <row r="402" spans="1:11" ht="90" customHeight="1" hidden="1">
      <c r="A402" s="273"/>
      <c r="B402" s="321" t="s">
        <v>477</v>
      </c>
      <c r="C402" s="262"/>
      <c r="D402" s="262">
        <v>1000</v>
      </c>
      <c r="E402" s="261" t="s">
        <v>282</v>
      </c>
      <c r="F402" s="261" t="s">
        <v>444</v>
      </c>
      <c r="G402" s="261"/>
      <c r="H402" s="263">
        <f aca="true" t="shared" si="48" ref="H402:J403">H403</f>
        <v>0</v>
      </c>
      <c r="I402" s="263">
        <f t="shared" si="48"/>
        <v>0</v>
      </c>
      <c r="J402" s="263">
        <f t="shared" si="48"/>
        <v>0</v>
      </c>
      <c r="K402" s="67"/>
    </row>
    <row r="403" spans="1:11" ht="15" customHeight="1" hidden="1">
      <c r="A403" s="49"/>
      <c r="B403" s="297" t="s">
        <v>267</v>
      </c>
      <c r="C403" s="27"/>
      <c r="D403" s="31">
        <v>1000</v>
      </c>
      <c r="E403" s="30" t="s">
        <v>282</v>
      </c>
      <c r="F403" s="30" t="s">
        <v>444</v>
      </c>
      <c r="G403" s="30" t="s">
        <v>283</v>
      </c>
      <c r="H403" s="156">
        <f t="shared" si="48"/>
        <v>0</v>
      </c>
      <c r="I403" s="156">
        <f t="shared" si="48"/>
        <v>0</v>
      </c>
      <c r="J403" s="156">
        <f t="shared" si="48"/>
        <v>0</v>
      </c>
      <c r="K403" s="67"/>
    </row>
    <row r="404" spans="1:11" ht="30" customHeight="1" hidden="1">
      <c r="A404" s="157"/>
      <c r="B404" s="297" t="s">
        <v>268</v>
      </c>
      <c r="C404" s="154"/>
      <c r="D404" s="155">
        <v>1000</v>
      </c>
      <c r="E404" s="155">
        <v>1003</v>
      </c>
      <c r="F404" s="30" t="s">
        <v>444</v>
      </c>
      <c r="G404" s="155">
        <v>320</v>
      </c>
      <c r="H404" s="156">
        <v>0</v>
      </c>
      <c r="I404" s="156">
        <v>0</v>
      </c>
      <c r="J404" s="156">
        <v>0</v>
      </c>
      <c r="K404" s="67"/>
    </row>
    <row r="405" spans="1:11" s="7" customFormat="1" ht="60" customHeight="1" hidden="1">
      <c r="A405" s="214"/>
      <c r="B405" s="341" t="s">
        <v>121</v>
      </c>
      <c r="C405" s="209"/>
      <c r="D405" s="209">
        <v>1000</v>
      </c>
      <c r="E405" s="209">
        <v>1003</v>
      </c>
      <c r="F405" s="216" t="s">
        <v>122</v>
      </c>
      <c r="G405" s="209"/>
      <c r="H405" s="210">
        <f aca="true" t="shared" si="49" ref="H405:J406">H406</f>
        <v>0</v>
      </c>
      <c r="I405" s="210">
        <f t="shared" si="49"/>
        <v>0</v>
      </c>
      <c r="J405" s="210">
        <f t="shared" si="49"/>
        <v>0</v>
      </c>
      <c r="K405" s="74"/>
    </row>
    <row r="406" spans="1:11" s="7" customFormat="1" ht="30" customHeight="1" hidden="1">
      <c r="A406" s="240"/>
      <c r="B406" s="344" t="s">
        <v>26</v>
      </c>
      <c r="C406" s="243"/>
      <c r="D406" s="238">
        <v>1000</v>
      </c>
      <c r="E406" s="238">
        <v>1003</v>
      </c>
      <c r="F406" s="241" t="s">
        <v>123</v>
      </c>
      <c r="G406" s="243"/>
      <c r="H406" s="239">
        <f t="shared" si="49"/>
        <v>0</v>
      </c>
      <c r="I406" s="239">
        <f t="shared" si="49"/>
        <v>0</v>
      </c>
      <c r="J406" s="239">
        <f t="shared" si="49"/>
        <v>0</v>
      </c>
      <c r="K406" s="74"/>
    </row>
    <row r="407" spans="1:11" s="7" customFormat="1" ht="15" customHeight="1" hidden="1">
      <c r="A407" s="269"/>
      <c r="B407" s="317" t="s">
        <v>124</v>
      </c>
      <c r="C407" s="262"/>
      <c r="D407" s="262">
        <v>1000</v>
      </c>
      <c r="E407" s="262">
        <v>1003</v>
      </c>
      <c r="F407" s="261" t="s">
        <v>125</v>
      </c>
      <c r="G407" s="265"/>
      <c r="H407" s="263">
        <f>H409</f>
        <v>0</v>
      </c>
      <c r="I407" s="263">
        <f>I409</f>
        <v>0</v>
      </c>
      <c r="J407" s="263">
        <f>J409</f>
        <v>0</v>
      </c>
      <c r="K407" s="74"/>
    </row>
    <row r="408" spans="1:11" s="7" customFormat="1" ht="30" customHeight="1" hidden="1">
      <c r="A408" s="38"/>
      <c r="B408" s="297" t="s">
        <v>58</v>
      </c>
      <c r="C408" s="31"/>
      <c r="D408" s="31">
        <v>1000</v>
      </c>
      <c r="E408" s="31">
        <v>1003</v>
      </c>
      <c r="F408" s="30" t="s">
        <v>125</v>
      </c>
      <c r="G408" s="31">
        <v>200</v>
      </c>
      <c r="H408" s="59">
        <f>H409</f>
        <v>0</v>
      </c>
      <c r="I408" s="59">
        <f>I409</f>
        <v>0</v>
      </c>
      <c r="J408" s="59">
        <f>J409</f>
        <v>0</v>
      </c>
      <c r="K408" s="74"/>
    </row>
    <row r="409" spans="1:11" s="7" customFormat="1" ht="30" customHeight="1" hidden="1">
      <c r="A409" s="38"/>
      <c r="B409" s="297" t="s">
        <v>59</v>
      </c>
      <c r="C409" s="31"/>
      <c r="D409" s="31">
        <v>1000</v>
      </c>
      <c r="E409" s="31">
        <v>1003</v>
      </c>
      <c r="F409" s="30" t="s">
        <v>125</v>
      </c>
      <c r="G409" s="30" t="s">
        <v>60</v>
      </c>
      <c r="H409" s="60">
        <f>300-300</f>
        <v>0</v>
      </c>
      <c r="I409" s="60">
        <f>300-300</f>
        <v>0</v>
      </c>
      <c r="J409" s="60">
        <f>300-300</f>
        <v>0</v>
      </c>
      <c r="K409" s="74"/>
    </row>
    <row r="410" spans="1:11" s="2" customFormat="1" ht="45" customHeight="1" hidden="1">
      <c r="A410" s="233"/>
      <c r="B410" s="338" t="s">
        <v>468</v>
      </c>
      <c r="C410" s="223"/>
      <c r="D410" s="223">
        <v>1000</v>
      </c>
      <c r="E410" s="223">
        <v>1003</v>
      </c>
      <c r="F410" s="213" t="s">
        <v>260</v>
      </c>
      <c r="G410" s="205"/>
      <c r="H410" s="206">
        <f aca="true" t="shared" si="50" ref="H410:J412">H411</f>
        <v>0</v>
      </c>
      <c r="I410" s="206">
        <f t="shared" si="50"/>
        <v>0</v>
      </c>
      <c r="J410" s="206">
        <f t="shared" si="50"/>
        <v>0</v>
      </c>
      <c r="K410" s="72"/>
    </row>
    <row r="411" spans="1:11" s="2" customFormat="1" ht="15" hidden="1">
      <c r="A411" s="39"/>
      <c r="B411" s="297" t="s">
        <v>212</v>
      </c>
      <c r="C411" s="40"/>
      <c r="D411" s="31">
        <v>1000</v>
      </c>
      <c r="E411" s="31">
        <v>1003</v>
      </c>
      <c r="F411" s="34" t="s">
        <v>261</v>
      </c>
      <c r="G411" s="27"/>
      <c r="H411" s="59">
        <f t="shared" si="50"/>
        <v>0</v>
      </c>
      <c r="I411" s="59">
        <f t="shared" si="50"/>
        <v>0</v>
      </c>
      <c r="J411" s="59">
        <f t="shared" si="50"/>
        <v>0</v>
      </c>
      <c r="K411" s="72"/>
    </row>
    <row r="412" spans="1:11" s="2" customFormat="1" ht="15" hidden="1">
      <c r="A412" s="39"/>
      <c r="B412" s="297" t="s">
        <v>212</v>
      </c>
      <c r="C412" s="40"/>
      <c r="D412" s="31">
        <v>1000</v>
      </c>
      <c r="E412" s="31">
        <v>1003</v>
      </c>
      <c r="F412" s="34" t="s">
        <v>262</v>
      </c>
      <c r="G412" s="27"/>
      <c r="H412" s="59">
        <f t="shared" si="50"/>
        <v>0</v>
      </c>
      <c r="I412" s="59">
        <f t="shared" si="50"/>
        <v>0</v>
      </c>
      <c r="J412" s="59">
        <f t="shared" si="50"/>
        <v>0</v>
      </c>
      <c r="K412" s="72"/>
    </row>
    <row r="413" spans="1:11" ht="15" hidden="1">
      <c r="A413" s="277"/>
      <c r="B413" s="317" t="s">
        <v>124</v>
      </c>
      <c r="C413" s="262"/>
      <c r="D413" s="262">
        <v>1000</v>
      </c>
      <c r="E413" s="262">
        <v>1003</v>
      </c>
      <c r="F413" s="270" t="s">
        <v>298</v>
      </c>
      <c r="G413" s="262" t="s">
        <v>37</v>
      </c>
      <c r="H413" s="263">
        <f>H415+H417</f>
        <v>0</v>
      </c>
      <c r="I413" s="263">
        <f>I415+I417</f>
        <v>0</v>
      </c>
      <c r="J413" s="263">
        <f>J415+J417</f>
        <v>0</v>
      </c>
      <c r="K413" s="75"/>
    </row>
    <row r="414" spans="1:11" ht="30" customHeight="1" hidden="1">
      <c r="A414" s="39"/>
      <c r="B414" s="297" t="s">
        <v>58</v>
      </c>
      <c r="C414" s="31"/>
      <c r="D414" s="31">
        <v>1000</v>
      </c>
      <c r="E414" s="31">
        <v>1003</v>
      </c>
      <c r="F414" s="34" t="s">
        <v>298</v>
      </c>
      <c r="G414" s="31">
        <v>200</v>
      </c>
      <c r="H414" s="59">
        <f aca="true" t="shared" si="51" ref="H414:J421">H415</f>
        <v>0</v>
      </c>
      <c r="I414" s="59">
        <f t="shared" si="51"/>
        <v>0</v>
      </c>
      <c r="J414" s="59">
        <f t="shared" si="51"/>
        <v>0</v>
      </c>
      <c r="K414" s="75"/>
    </row>
    <row r="415" spans="1:11" ht="30" customHeight="1" hidden="1">
      <c r="A415" s="39"/>
      <c r="B415" s="297" t="s">
        <v>59</v>
      </c>
      <c r="C415" s="31"/>
      <c r="D415" s="31">
        <v>1000</v>
      </c>
      <c r="E415" s="31">
        <v>1003</v>
      </c>
      <c r="F415" s="34" t="s">
        <v>298</v>
      </c>
      <c r="G415" s="31">
        <v>240</v>
      </c>
      <c r="H415" s="59">
        <v>0</v>
      </c>
      <c r="I415" s="59">
        <v>0</v>
      </c>
      <c r="J415" s="59">
        <v>0</v>
      </c>
      <c r="K415" s="75"/>
    </row>
    <row r="416" spans="1:11" ht="15" hidden="1">
      <c r="A416" s="39"/>
      <c r="B416" s="299" t="s">
        <v>267</v>
      </c>
      <c r="C416" s="31"/>
      <c r="D416" s="31">
        <v>1000</v>
      </c>
      <c r="E416" s="31">
        <v>1003</v>
      </c>
      <c r="F416" s="34" t="s">
        <v>298</v>
      </c>
      <c r="G416" s="31">
        <v>300</v>
      </c>
      <c r="H416" s="59">
        <f t="shared" si="51"/>
        <v>0</v>
      </c>
      <c r="I416" s="59">
        <f t="shared" si="51"/>
        <v>0</v>
      </c>
      <c r="J416" s="59">
        <f t="shared" si="51"/>
        <v>0</v>
      </c>
      <c r="K416" s="75"/>
    </row>
    <row r="417" spans="1:11" ht="15" customHeight="1" hidden="1">
      <c r="A417" s="28"/>
      <c r="B417" s="297" t="s">
        <v>284</v>
      </c>
      <c r="C417" s="31"/>
      <c r="D417" s="31">
        <v>1000</v>
      </c>
      <c r="E417" s="31">
        <v>1003</v>
      </c>
      <c r="F417" s="34" t="s">
        <v>298</v>
      </c>
      <c r="G417" s="30" t="s">
        <v>285</v>
      </c>
      <c r="H417" s="60">
        <v>0</v>
      </c>
      <c r="I417" s="60">
        <v>0</v>
      </c>
      <c r="J417" s="60">
        <v>0</v>
      </c>
      <c r="K417" s="73"/>
    </row>
    <row r="418" spans="1:11" ht="15" customHeight="1">
      <c r="A418" s="19" t="s">
        <v>524</v>
      </c>
      <c r="B418" s="332" t="s">
        <v>491</v>
      </c>
      <c r="C418" s="48"/>
      <c r="D418" s="48">
        <v>1100</v>
      </c>
      <c r="E418" s="41"/>
      <c r="F418" s="41"/>
      <c r="G418" s="41"/>
      <c r="H418" s="64">
        <f t="shared" si="51"/>
        <v>450</v>
      </c>
      <c r="I418" s="64">
        <f t="shared" si="51"/>
        <v>0</v>
      </c>
      <c r="J418" s="64">
        <f t="shared" si="51"/>
        <v>0</v>
      </c>
      <c r="K418" s="67"/>
    </row>
    <row r="419" spans="1:10" ht="15" customHeight="1">
      <c r="A419" s="22"/>
      <c r="B419" s="333" t="s">
        <v>61</v>
      </c>
      <c r="C419" s="23"/>
      <c r="D419" s="23" t="s">
        <v>27</v>
      </c>
      <c r="E419" s="23" t="s">
        <v>62</v>
      </c>
      <c r="F419" s="23"/>
      <c r="G419" s="23"/>
      <c r="H419" s="57">
        <f t="shared" si="51"/>
        <v>450</v>
      </c>
      <c r="I419" s="57">
        <f t="shared" si="51"/>
        <v>0</v>
      </c>
      <c r="J419" s="57">
        <f t="shared" si="51"/>
        <v>0</v>
      </c>
    </row>
    <row r="420" spans="1:10" ht="60" customHeight="1">
      <c r="A420" s="231"/>
      <c r="B420" s="341" t="s">
        <v>52</v>
      </c>
      <c r="C420" s="216"/>
      <c r="D420" s="216" t="s">
        <v>27</v>
      </c>
      <c r="E420" s="215" t="s">
        <v>62</v>
      </c>
      <c r="F420" s="234" t="s">
        <v>53</v>
      </c>
      <c r="G420" s="216"/>
      <c r="H420" s="210">
        <f t="shared" si="51"/>
        <v>450</v>
      </c>
      <c r="I420" s="210">
        <f t="shared" si="51"/>
        <v>0</v>
      </c>
      <c r="J420" s="210">
        <f t="shared" si="51"/>
        <v>0</v>
      </c>
    </row>
    <row r="421" spans="1:10" ht="30" customHeight="1">
      <c r="A421" s="249"/>
      <c r="B421" s="349" t="s">
        <v>54</v>
      </c>
      <c r="C421" s="244"/>
      <c r="D421" s="241" t="s">
        <v>27</v>
      </c>
      <c r="E421" s="241" t="s">
        <v>62</v>
      </c>
      <c r="F421" s="241" t="s">
        <v>55</v>
      </c>
      <c r="G421" s="244"/>
      <c r="H421" s="239">
        <f t="shared" si="51"/>
        <v>450</v>
      </c>
      <c r="I421" s="239">
        <f t="shared" si="51"/>
        <v>0</v>
      </c>
      <c r="J421" s="239">
        <f t="shared" si="51"/>
        <v>0</v>
      </c>
    </row>
    <row r="422" spans="1:10" ht="30" customHeight="1">
      <c r="A422" s="259"/>
      <c r="B422" s="317" t="s">
        <v>56</v>
      </c>
      <c r="C422" s="261"/>
      <c r="D422" s="261" t="s">
        <v>27</v>
      </c>
      <c r="E422" s="261" t="s">
        <v>62</v>
      </c>
      <c r="F422" s="261" t="s">
        <v>57</v>
      </c>
      <c r="G422" s="261"/>
      <c r="H422" s="263">
        <f>H424</f>
        <v>450</v>
      </c>
      <c r="I422" s="263">
        <f>I424</f>
        <v>0</v>
      </c>
      <c r="J422" s="263">
        <f>J424</f>
        <v>0</v>
      </c>
    </row>
    <row r="423" spans="1:10" ht="30" customHeight="1">
      <c r="A423" s="28"/>
      <c r="B423" s="347" t="s">
        <v>58</v>
      </c>
      <c r="C423" s="30"/>
      <c r="D423" s="30" t="s">
        <v>27</v>
      </c>
      <c r="E423" s="30" t="s">
        <v>62</v>
      </c>
      <c r="F423" s="30" t="s">
        <v>57</v>
      </c>
      <c r="G423" s="30" t="s">
        <v>77</v>
      </c>
      <c r="H423" s="59">
        <f aca="true" t="shared" si="52" ref="H423:J429">H424</f>
        <v>450</v>
      </c>
      <c r="I423" s="59">
        <f t="shared" si="52"/>
        <v>0</v>
      </c>
      <c r="J423" s="59">
        <f t="shared" si="52"/>
        <v>0</v>
      </c>
    </row>
    <row r="424" spans="1:10" ht="30" customHeight="1">
      <c r="A424" s="28"/>
      <c r="B424" s="297" t="s">
        <v>59</v>
      </c>
      <c r="C424" s="30"/>
      <c r="D424" s="30" t="s">
        <v>27</v>
      </c>
      <c r="E424" s="30" t="s">
        <v>62</v>
      </c>
      <c r="F424" s="30" t="s">
        <v>57</v>
      </c>
      <c r="G424" s="30" t="s">
        <v>60</v>
      </c>
      <c r="H424" s="60">
        <v>450</v>
      </c>
      <c r="I424" s="60">
        <v>0</v>
      </c>
      <c r="J424" s="60">
        <v>0</v>
      </c>
    </row>
    <row r="425" spans="1:10" ht="15" customHeight="1" hidden="1">
      <c r="A425" s="19" t="s">
        <v>524</v>
      </c>
      <c r="B425" s="332" t="s">
        <v>28</v>
      </c>
      <c r="C425" s="48"/>
      <c r="D425" s="41" t="s">
        <v>29</v>
      </c>
      <c r="E425" s="41"/>
      <c r="F425" s="41"/>
      <c r="G425" s="41"/>
      <c r="H425" s="64">
        <f t="shared" si="52"/>
        <v>0</v>
      </c>
      <c r="I425" s="64">
        <f t="shared" si="52"/>
        <v>0</v>
      </c>
      <c r="J425" s="64">
        <f>J426</f>
        <v>0</v>
      </c>
    </row>
    <row r="426" spans="1:10" ht="15" customHeight="1" hidden="1">
      <c r="A426" s="22"/>
      <c r="B426" s="348" t="s">
        <v>291</v>
      </c>
      <c r="C426" s="23"/>
      <c r="D426" s="52" t="s">
        <v>29</v>
      </c>
      <c r="E426" s="52" t="s">
        <v>292</v>
      </c>
      <c r="F426" s="52"/>
      <c r="G426" s="52"/>
      <c r="H426" s="70">
        <f t="shared" si="52"/>
        <v>0</v>
      </c>
      <c r="I426" s="70">
        <f t="shared" si="52"/>
        <v>0</v>
      </c>
      <c r="J426" s="70">
        <f t="shared" si="52"/>
        <v>0</v>
      </c>
    </row>
    <row r="427" spans="1:10" ht="45" customHeight="1" hidden="1">
      <c r="A427" s="203"/>
      <c r="B427" s="338" t="s">
        <v>468</v>
      </c>
      <c r="C427" s="235"/>
      <c r="D427" s="213" t="s">
        <v>29</v>
      </c>
      <c r="E427" s="213" t="s">
        <v>292</v>
      </c>
      <c r="F427" s="223" t="s">
        <v>260</v>
      </c>
      <c r="G427" s="204"/>
      <c r="H427" s="206">
        <f t="shared" si="52"/>
        <v>0</v>
      </c>
      <c r="I427" s="206">
        <f t="shared" si="52"/>
        <v>0</v>
      </c>
      <c r="J427" s="206">
        <f t="shared" si="52"/>
        <v>0</v>
      </c>
    </row>
    <row r="428" spans="1:10" ht="15" customHeight="1" hidden="1">
      <c r="A428" s="25"/>
      <c r="B428" s="297" t="s">
        <v>212</v>
      </c>
      <c r="C428" s="30"/>
      <c r="D428" s="30" t="s">
        <v>29</v>
      </c>
      <c r="E428" s="30" t="s">
        <v>292</v>
      </c>
      <c r="F428" s="34" t="s">
        <v>261</v>
      </c>
      <c r="G428" s="26"/>
      <c r="H428" s="58">
        <f t="shared" si="52"/>
        <v>0</v>
      </c>
      <c r="I428" s="58">
        <f t="shared" si="52"/>
        <v>0</v>
      </c>
      <c r="J428" s="58">
        <f t="shared" si="52"/>
        <v>0</v>
      </c>
    </row>
    <row r="429" spans="1:10" ht="15" customHeight="1" hidden="1">
      <c r="A429" s="25"/>
      <c r="B429" s="297" t="s">
        <v>212</v>
      </c>
      <c r="C429" s="30"/>
      <c r="D429" s="30" t="s">
        <v>29</v>
      </c>
      <c r="E429" s="30" t="s">
        <v>292</v>
      </c>
      <c r="F429" s="34" t="s">
        <v>262</v>
      </c>
      <c r="G429" s="26"/>
      <c r="H429" s="58">
        <f t="shared" si="52"/>
        <v>0</v>
      </c>
      <c r="I429" s="58">
        <f t="shared" si="52"/>
        <v>0</v>
      </c>
      <c r="J429" s="58">
        <f t="shared" si="52"/>
        <v>0</v>
      </c>
    </row>
    <row r="430" spans="1:10" ht="45" customHeight="1" hidden="1">
      <c r="A430" s="259"/>
      <c r="B430" s="317" t="s">
        <v>289</v>
      </c>
      <c r="C430" s="261"/>
      <c r="D430" s="261" t="s">
        <v>29</v>
      </c>
      <c r="E430" s="261" t="s">
        <v>292</v>
      </c>
      <c r="F430" s="270" t="s">
        <v>290</v>
      </c>
      <c r="G430" s="261" t="s">
        <v>64</v>
      </c>
      <c r="H430" s="263">
        <f>H432</f>
        <v>0</v>
      </c>
      <c r="I430" s="263">
        <f>I432</f>
        <v>0</v>
      </c>
      <c r="J430" s="263">
        <f>J432</f>
        <v>0</v>
      </c>
    </row>
    <row r="431" spans="1:10" ht="30" customHeight="1" hidden="1">
      <c r="A431" s="28"/>
      <c r="B431" s="297" t="s">
        <v>58</v>
      </c>
      <c r="C431" s="30"/>
      <c r="D431" s="30" t="s">
        <v>29</v>
      </c>
      <c r="E431" s="30" t="s">
        <v>292</v>
      </c>
      <c r="F431" s="34" t="s">
        <v>290</v>
      </c>
      <c r="G431" s="30" t="s">
        <v>77</v>
      </c>
      <c r="H431" s="59">
        <f>H432</f>
        <v>0</v>
      </c>
      <c r="I431" s="59">
        <f>I432</f>
        <v>0</v>
      </c>
      <c r="J431" s="59">
        <f>J432</f>
        <v>0</v>
      </c>
    </row>
    <row r="432" spans="1:10" ht="30" customHeight="1" hidden="1">
      <c r="A432" s="28"/>
      <c r="B432" s="297" t="s">
        <v>59</v>
      </c>
      <c r="C432" s="30"/>
      <c r="D432" s="30" t="s">
        <v>29</v>
      </c>
      <c r="E432" s="30" t="s">
        <v>292</v>
      </c>
      <c r="F432" s="34" t="s">
        <v>290</v>
      </c>
      <c r="G432" s="30" t="s">
        <v>60</v>
      </c>
      <c r="H432" s="60">
        <v>0</v>
      </c>
      <c r="I432" s="60">
        <v>0</v>
      </c>
      <c r="J432" s="60">
        <v>0</v>
      </c>
    </row>
    <row r="433" spans="1:11" ht="30" customHeight="1" hidden="1">
      <c r="A433" s="15"/>
      <c r="B433" s="331" t="s">
        <v>30</v>
      </c>
      <c r="C433" s="16"/>
      <c r="D433" s="18"/>
      <c r="E433" s="18"/>
      <c r="F433" s="18"/>
      <c r="G433" s="18"/>
      <c r="H433" s="55">
        <f aca="true" t="shared" si="53" ref="H433:J438">H434</f>
        <v>0</v>
      </c>
      <c r="I433" s="55">
        <f t="shared" si="53"/>
        <v>0</v>
      </c>
      <c r="J433" s="55">
        <f t="shared" si="53"/>
        <v>0</v>
      </c>
      <c r="K433" s="67"/>
    </row>
    <row r="434" spans="1:11" ht="15" customHeight="1" hidden="1">
      <c r="A434" s="19"/>
      <c r="B434" s="332" t="s">
        <v>16</v>
      </c>
      <c r="C434" s="48"/>
      <c r="D434" s="48" t="s">
        <v>17</v>
      </c>
      <c r="E434" s="48"/>
      <c r="F434" s="48" t="s">
        <v>64</v>
      </c>
      <c r="G434" s="48" t="s">
        <v>64</v>
      </c>
      <c r="H434" s="64">
        <f t="shared" si="53"/>
        <v>0</v>
      </c>
      <c r="I434" s="64">
        <f t="shared" si="53"/>
        <v>0</v>
      </c>
      <c r="J434" s="64">
        <f t="shared" si="53"/>
        <v>0</v>
      </c>
      <c r="K434" s="67"/>
    </row>
    <row r="435" spans="1:11" ht="30" customHeight="1" hidden="1">
      <c r="A435" s="22"/>
      <c r="B435" s="333" t="s">
        <v>258</v>
      </c>
      <c r="C435" s="24"/>
      <c r="D435" s="24" t="s">
        <v>17</v>
      </c>
      <c r="E435" s="23" t="s">
        <v>259</v>
      </c>
      <c r="F435" s="24"/>
      <c r="G435" s="23"/>
      <c r="H435" s="57">
        <f t="shared" si="53"/>
        <v>0</v>
      </c>
      <c r="I435" s="57">
        <f t="shared" si="53"/>
        <v>0</v>
      </c>
      <c r="J435" s="57">
        <f t="shared" si="53"/>
        <v>0</v>
      </c>
      <c r="K435" s="67"/>
    </row>
    <row r="436" spans="1:11" ht="30" customHeight="1" hidden="1">
      <c r="A436" s="211"/>
      <c r="B436" s="334" t="s">
        <v>254</v>
      </c>
      <c r="C436" s="204"/>
      <c r="D436" s="204" t="s">
        <v>17</v>
      </c>
      <c r="E436" s="204" t="s">
        <v>259</v>
      </c>
      <c r="F436" s="205" t="s">
        <v>255</v>
      </c>
      <c r="G436" s="204"/>
      <c r="H436" s="206">
        <f t="shared" si="53"/>
        <v>0</v>
      </c>
      <c r="I436" s="206">
        <f t="shared" si="53"/>
        <v>0</v>
      </c>
      <c r="J436" s="206">
        <f t="shared" si="53"/>
        <v>0</v>
      </c>
      <c r="K436" s="67"/>
    </row>
    <row r="437" spans="1:11" ht="15" customHeight="1" hidden="1">
      <c r="A437" s="43"/>
      <c r="B437" s="297" t="s">
        <v>212</v>
      </c>
      <c r="C437" s="30"/>
      <c r="D437" s="30" t="s">
        <v>17</v>
      </c>
      <c r="E437" s="30" t="s">
        <v>259</v>
      </c>
      <c r="F437" s="30" t="s">
        <v>399</v>
      </c>
      <c r="G437" s="26"/>
      <c r="H437" s="58">
        <f t="shared" si="53"/>
        <v>0</v>
      </c>
      <c r="I437" s="58">
        <f t="shared" si="53"/>
        <v>0</v>
      </c>
      <c r="J437" s="58">
        <f t="shared" si="53"/>
        <v>0</v>
      </c>
      <c r="K437" s="67"/>
    </row>
    <row r="438" spans="1:11" ht="15" customHeight="1" hidden="1">
      <c r="A438" s="43"/>
      <c r="B438" s="297" t="s">
        <v>212</v>
      </c>
      <c r="C438" s="30"/>
      <c r="D438" s="30" t="s">
        <v>17</v>
      </c>
      <c r="E438" s="30" t="s">
        <v>259</v>
      </c>
      <c r="F438" s="30" t="s">
        <v>256</v>
      </c>
      <c r="G438" s="26"/>
      <c r="H438" s="58">
        <f t="shared" si="53"/>
        <v>0</v>
      </c>
      <c r="I438" s="58">
        <f t="shared" si="53"/>
        <v>0</v>
      </c>
      <c r="J438" s="58">
        <f t="shared" si="53"/>
        <v>0</v>
      </c>
      <c r="K438" s="67"/>
    </row>
    <row r="439" spans="1:11" ht="30" customHeight="1" hidden="1">
      <c r="A439" s="264"/>
      <c r="B439" s="317" t="s">
        <v>91</v>
      </c>
      <c r="C439" s="262"/>
      <c r="D439" s="262" t="s">
        <v>17</v>
      </c>
      <c r="E439" s="261" t="s">
        <v>259</v>
      </c>
      <c r="F439" s="261" t="s">
        <v>257</v>
      </c>
      <c r="G439" s="261"/>
      <c r="H439" s="263">
        <f>H440+H442+H444</f>
        <v>0</v>
      </c>
      <c r="I439" s="263">
        <f>I440+I442+I444</f>
        <v>0</v>
      </c>
      <c r="J439" s="263">
        <f>J440+J442+J444</f>
        <v>0</v>
      </c>
      <c r="K439" s="67"/>
    </row>
    <row r="440" spans="1:11" ht="60" customHeight="1" hidden="1">
      <c r="A440" s="43"/>
      <c r="B440" s="307" t="s">
        <v>93</v>
      </c>
      <c r="C440" s="31"/>
      <c r="D440" s="31" t="s">
        <v>17</v>
      </c>
      <c r="E440" s="30" t="s">
        <v>259</v>
      </c>
      <c r="F440" s="30" t="s">
        <v>257</v>
      </c>
      <c r="G440" s="30" t="s">
        <v>94</v>
      </c>
      <c r="H440" s="59">
        <f>H441</f>
        <v>0</v>
      </c>
      <c r="I440" s="59">
        <f>I441</f>
        <v>0</v>
      </c>
      <c r="J440" s="59">
        <f>J441</f>
        <v>0</v>
      </c>
      <c r="K440" s="67"/>
    </row>
    <row r="441" spans="1:11" ht="15" customHeight="1" hidden="1">
      <c r="A441" s="28"/>
      <c r="B441" s="297" t="s">
        <v>95</v>
      </c>
      <c r="C441" s="31"/>
      <c r="D441" s="31" t="s">
        <v>17</v>
      </c>
      <c r="E441" s="30" t="s">
        <v>259</v>
      </c>
      <c r="F441" s="30" t="s">
        <v>257</v>
      </c>
      <c r="G441" s="30" t="s">
        <v>102</v>
      </c>
      <c r="H441" s="60">
        <v>0</v>
      </c>
      <c r="I441" s="60">
        <v>0</v>
      </c>
      <c r="J441" s="60">
        <v>0</v>
      </c>
      <c r="K441" s="67"/>
    </row>
    <row r="442" spans="1:11" ht="30" customHeight="1" hidden="1">
      <c r="A442" s="28"/>
      <c r="B442" s="297" t="s">
        <v>58</v>
      </c>
      <c r="C442" s="31"/>
      <c r="D442" s="31" t="s">
        <v>17</v>
      </c>
      <c r="E442" s="30" t="s">
        <v>259</v>
      </c>
      <c r="F442" s="30" t="s">
        <v>257</v>
      </c>
      <c r="G442" s="30" t="s">
        <v>77</v>
      </c>
      <c r="H442" s="60">
        <f>H443</f>
        <v>0</v>
      </c>
      <c r="I442" s="60">
        <f>I443</f>
        <v>0</v>
      </c>
      <c r="J442" s="60">
        <f>J443</f>
        <v>0</v>
      </c>
      <c r="K442" s="67"/>
    </row>
    <row r="443" spans="1:11" ht="30" customHeight="1" hidden="1">
      <c r="A443" s="28"/>
      <c r="B443" s="297" t="s">
        <v>59</v>
      </c>
      <c r="C443" s="31"/>
      <c r="D443" s="31" t="s">
        <v>17</v>
      </c>
      <c r="E443" s="30" t="s">
        <v>259</v>
      </c>
      <c r="F443" s="30" t="s">
        <v>257</v>
      </c>
      <c r="G443" s="30" t="s">
        <v>60</v>
      </c>
      <c r="H443" s="60">
        <v>0</v>
      </c>
      <c r="I443" s="60">
        <v>0</v>
      </c>
      <c r="J443" s="60">
        <v>0</v>
      </c>
      <c r="K443" s="67"/>
    </row>
    <row r="444" spans="1:11" ht="15" customHeight="1" hidden="1">
      <c r="A444" s="28"/>
      <c r="B444" s="297" t="s">
        <v>98</v>
      </c>
      <c r="C444" s="31"/>
      <c r="D444" s="31" t="s">
        <v>17</v>
      </c>
      <c r="E444" s="30" t="s">
        <v>259</v>
      </c>
      <c r="F444" s="30" t="s">
        <v>257</v>
      </c>
      <c r="G444" s="30" t="s">
        <v>99</v>
      </c>
      <c r="H444" s="60">
        <f>H445</f>
        <v>0</v>
      </c>
      <c r="I444" s="60">
        <f>I445</f>
        <v>0</v>
      </c>
      <c r="J444" s="60">
        <f>J445</f>
        <v>0</v>
      </c>
      <c r="K444" s="67"/>
    </row>
    <row r="445" spans="1:11" ht="15" customHeight="1" hidden="1">
      <c r="A445" s="28"/>
      <c r="B445" s="297" t="s">
        <v>100</v>
      </c>
      <c r="C445" s="31"/>
      <c r="D445" s="31" t="s">
        <v>17</v>
      </c>
      <c r="E445" s="30" t="s">
        <v>259</v>
      </c>
      <c r="F445" s="30" t="s">
        <v>257</v>
      </c>
      <c r="G445" s="30" t="s">
        <v>101</v>
      </c>
      <c r="H445" s="60">
        <v>0</v>
      </c>
      <c r="I445" s="60">
        <v>0</v>
      </c>
      <c r="J445" s="60">
        <v>0</v>
      </c>
      <c r="K445" s="67"/>
    </row>
    <row r="446" spans="1:11" ht="15" customHeight="1">
      <c r="A446" s="15" t="s">
        <v>525</v>
      </c>
      <c r="B446" s="331" t="s">
        <v>31</v>
      </c>
      <c r="C446" s="16"/>
      <c r="D446" s="18"/>
      <c r="E446" s="18"/>
      <c r="F446" s="18"/>
      <c r="G446" s="18"/>
      <c r="H446" s="55">
        <f aca="true" t="shared" si="54" ref="H446:J447">H447</f>
        <v>17786.9</v>
      </c>
      <c r="I446" s="55">
        <f t="shared" si="54"/>
        <v>13000</v>
      </c>
      <c r="J446" s="55">
        <f t="shared" si="54"/>
        <v>13000</v>
      </c>
      <c r="K446" s="67"/>
    </row>
    <row r="447" spans="1:11" ht="15" customHeight="1">
      <c r="A447" s="19" t="s">
        <v>526</v>
      </c>
      <c r="B447" s="332" t="s">
        <v>494</v>
      </c>
      <c r="C447" s="41"/>
      <c r="D447" s="41" t="s">
        <v>23</v>
      </c>
      <c r="E447" s="41"/>
      <c r="F447" s="41"/>
      <c r="G447" s="41"/>
      <c r="H447" s="64">
        <f t="shared" si="54"/>
        <v>17786.9</v>
      </c>
      <c r="I447" s="64">
        <f t="shared" si="54"/>
        <v>13000</v>
      </c>
      <c r="J447" s="64">
        <f t="shared" si="54"/>
        <v>13000</v>
      </c>
      <c r="K447" s="67"/>
    </row>
    <row r="448" spans="1:11" ht="15" customHeight="1">
      <c r="A448" s="22"/>
      <c r="B448" s="348" t="s">
        <v>96</v>
      </c>
      <c r="C448" s="52"/>
      <c r="D448" s="52" t="s">
        <v>23</v>
      </c>
      <c r="E448" s="52" t="s">
        <v>97</v>
      </c>
      <c r="F448" s="52"/>
      <c r="G448" s="52"/>
      <c r="H448" s="70">
        <f>H449+H463</f>
        <v>17786.9</v>
      </c>
      <c r="I448" s="70">
        <f>I449+I463</f>
        <v>13000</v>
      </c>
      <c r="J448" s="70">
        <f>J449+J463</f>
        <v>13000</v>
      </c>
      <c r="K448" s="67"/>
    </row>
    <row r="449" spans="1:11" ht="45" customHeight="1">
      <c r="A449" s="231"/>
      <c r="B449" s="335" t="s">
        <v>439</v>
      </c>
      <c r="C449" s="216"/>
      <c r="D449" s="216" t="s">
        <v>23</v>
      </c>
      <c r="E449" s="216" t="s">
        <v>97</v>
      </c>
      <c r="F449" s="216" t="s">
        <v>88</v>
      </c>
      <c r="G449" s="216"/>
      <c r="H449" s="210">
        <f>H450</f>
        <v>17786.9</v>
      </c>
      <c r="I449" s="210">
        <f>I450</f>
        <v>13000</v>
      </c>
      <c r="J449" s="210">
        <f>J450</f>
        <v>13000</v>
      </c>
      <c r="K449" s="67"/>
    </row>
    <row r="450" spans="1:11" ht="30" customHeight="1">
      <c r="A450" s="245"/>
      <c r="B450" s="336" t="s">
        <v>89</v>
      </c>
      <c r="C450" s="241"/>
      <c r="D450" s="241" t="s">
        <v>23</v>
      </c>
      <c r="E450" s="241" t="s">
        <v>97</v>
      </c>
      <c r="F450" s="241" t="s">
        <v>90</v>
      </c>
      <c r="G450" s="241" t="s">
        <v>64</v>
      </c>
      <c r="H450" s="239">
        <f>H451+H460</f>
        <v>17786.9</v>
      </c>
      <c r="I450" s="239">
        <f>I451+I460</f>
        <v>13000</v>
      </c>
      <c r="J450" s="239">
        <f>J451+J460</f>
        <v>13000</v>
      </c>
      <c r="K450" s="67"/>
    </row>
    <row r="451" spans="1:11" ht="30" customHeight="1">
      <c r="A451" s="259"/>
      <c r="B451" s="317" t="s">
        <v>91</v>
      </c>
      <c r="C451" s="261"/>
      <c r="D451" s="261" t="s">
        <v>23</v>
      </c>
      <c r="E451" s="261" t="s">
        <v>97</v>
      </c>
      <c r="F451" s="261" t="s">
        <v>92</v>
      </c>
      <c r="G451" s="261"/>
      <c r="H451" s="267">
        <f>H453+H455+H457+H459</f>
        <v>13045.1</v>
      </c>
      <c r="I451" s="267">
        <f>I453+I455+I457+I459</f>
        <v>13000</v>
      </c>
      <c r="J451" s="267">
        <f>J453+J455+J457+J459</f>
        <v>13000</v>
      </c>
      <c r="K451" s="67"/>
    </row>
    <row r="452" spans="1:11" ht="60" customHeight="1">
      <c r="A452" s="28"/>
      <c r="B452" s="307" t="s">
        <v>93</v>
      </c>
      <c r="C452" s="30"/>
      <c r="D452" s="30" t="s">
        <v>23</v>
      </c>
      <c r="E452" s="30" t="s">
        <v>97</v>
      </c>
      <c r="F452" s="30" t="s">
        <v>92</v>
      </c>
      <c r="G452" s="30" t="s">
        <v>94</v>
      </c>
      <c r="H452" s="60">
        <f>H453</f>
        <v>9407.958</v>
      </c>
      <c r="I452" s="60">
        <f>I453</f>
        <v>9784.277</v>
      </c>
      <c r="J452" s="60">
        <f>J453</f>
        <v>10175.648</v>
      </c>
      <c r="K452" s="67"/>
    </row>
    <row r="453" spans="1:11" ht="15" customHeight="1">
      <c r="A453" s="28"/>
      <c r="B453" s="297" t="s">
        <v>95</v>
      </c>
      <c r="C453" s="30"/>
      <c r="D453" s="30" t="s">
        <v>23</v>
      </c>
      <c r="E453" s="30" t="s">
        <v>97</v>
      </c>
      <c r="F453" s="30" t="s">
        <v>92</v>
      </c>
      <c r="G453" s="30" t="s">
        <v>102</v>
      </c>
      <c r="H453" s="60">
        <v>9407.958</v>
      </c>
      <c r="I453" s="60">
        <v>9784.277</v>
      </c>
      <c r="J453" s="60">
        <v>10175.648</v>
      </c>
      <c r="K453" s="67"/>
    </row>
    <row r="454" spans="1:11" ht="30" customHeight="1">
      <c r="A454" s="28"/>
      <c r="B454" s="297" t="s">
        <v>58</v>
      </c>
      <c r="C454" s="30"/>
      <c r="D454" s="30" t="s">
        <v>23</v>
      </c>
      <c r="E454" s="30" t="s">
        <v>97</v>
      </c>
      <c r="F454" s="30" t="s">
        <v>92</v>
      </c>
      <c r="G454" s="30" t="s">
        <v>77</v>
      </c>
      <c r="H454" s="60">
        <f>H455</f>
        <v>3490.1420000000003</v>
      </c>
      <c r="I454" s="60">
        <f>I455</f>
        <v>3068.723</v>
      </c>
      <c r="J454" s="60">
        <f>J455</f>
        <v>2677.352</v>
      </c>
      <c r="K454" s="67"/>
    </row>
    <row r="455" spans="1:11" ht="30" customHeight="1">
      <c r="A455" s="28"/>
      <c r="B455" s="297" t="s">
        <v>59</v>
      </c>
      <c r="C455" s="30"/>
      <c r="D455" s="30" t="s">
        <v>23</v>
      </c>
      <c r="E455" s="30" t="s">
        <v>97</v>
      </c>
      <c r="F455" s="30" t="s">
        <v>92</v>
      </c>
      <c r="G455" s="30" t="s">
        <v>60</v>
      </c>
      <c r="H455" s="60">
        <f>2786.342+87.8+616</f>
        <v>3490.1420000000003</v>
      </c>
      <c r="I455" s="60">
        <f>2410.023+658.7</f>
        <v>3068.723</v>
      </c>
      <c r="J455" s="60">
        <v>2677.352</v>
      </c>
      <c r="K455" s="67"/>
    </row>
    <row r="456" spans="1:11" ht="30" customHeight="1" hidden="1">
      <c r="A456" s="28"/>
      <c r="B456" s="308" t="s">
        <v>66</v>
      </c>
      <c r="C456" s="30"/>
      <c r="D456" s="30" t="s">
        <v>23</v>
      </c>
      <c r="E456" s="30" t="s">
        <v>97</v>
      </c>
      <c r="F456" s="30" t="s">
        <v>92</v>
      </c>
      <c r="G456" s="30" t="s">
        <v>71</v>
      </c>
      <c r="H456" s="60">
        <f>H457</f>
        <v>0</v>
      </c>
      <c r="I456" s="60">
        <f>I457</f>
        <v>0</v>
      </c>
      <c r="J456" s="60">
        <f>J457</f>
        <v>0</v>
      </c>
      <c r="K456" s="67"/>
    </row>
    <row r="457" spans="1:11" ht="15" customHeight="1" hidden="1">
      <c r="A457" s="28"/>
      <c r="B457" s="297" t="s">
        <v>67</v>
      </c>
      <c r="C457" s="30"/>
      <c r="D457" s="30" t="s">
        <v>23</v>
      </c>
      <c r="E457" s="30" t="s">
        <v>97</v>
      </c>
      <c r="F457" s="30" t="s">
        <v>92</v>
      </c>
      <c r="G457" s="30" t="s">
        <v>68</v>
      </c>
      <c r="H457" s="60">
        <v>0</v>
      </c>
      <c r="I457" s="60">
        <v>0</v>
      </c>
      <c r="J457" s="60">
        <v>0</v>
      </c>
      <c r="K457" s="67"/>
    </row>
    <row r="458" spans="1:11" ht="15" customHeight="1">
      <c r="A458" s="28"/>
      <c r="B458" s="297" t="s">
        <v>98</v>
      </c>
      <c r="C458" s="30"/>
      <c r="D458" s="30" t="s">
        <v>23</v>
      </c>
      <c r="E458" s="30" t="s">
        <v>97</v>
      </c>
      <c r="F458" s="30" t="s">
        <v>92</v>
      </c>
      <c r="G458" s="30" t="s">
        <v>99</v>
      </c>
      <c r="H458" s="60">
        <f aca="true" t="shared" si="55" ref="H458:J464">H459</f>
        <v>147</v>
      </c>
      <c r="I458" s="60">
        <f t="shared" si="55"/>
        <v>147</v>
      </c>
      <c r="J458" s="60">
        <f t="shared" si="55"/>
        <v>147</v>
      </c>
      <c r="K458" s="67"/>
    </row>
    <row r="459" spans="1:11" ht="15" customHeight="1">
      <c r="A459" s="28"/>
      <c r="B459" s="297" t="s">
        <v>100</v>
      </c>
      <c r="C459" s="30"/>
      <c r="D459" s="30" t="s">
        <v>23</v>
      </c>
      <c r="E459" s="30" t="s">
        <v>97</v>
      </c>
      <c r="F459" s="30" t="s">
        <v>92</v>
      </c>
      <c r="G459" s="30" t="s">
        <v>101</v>
      </c>
      <c r="H459" s="60">
        <v>147</v>
      </c>
      <c r="I459" s="60">
        <v>147</v>
      </c>
      <c r="J459" s="60">
        <v>147</v>
      </c>
      <c r="K459" s="67"/>
    </row>
    <row r="460" spans="1:11" ht="45" customHeight="1">
      <c r="A460" s="259"/>
      <c r="B460" s="278" t="s">
        <v>478</v>
      </c>
      <c r="C460" s="261"/>
      <c r="D460" s="261" t="s">
        <v>23</v>
      </c>
      <c r="E460" s="261" t="s">
        <v>97</v>
      </c>
      <c r="F460" s="261" t="s">
        <v>479</v>
      </c>
      <c r="G460" s="261"/>
      <c r="H460" s="267">
        <f>H462</f>
        <v>4741.799999999999</v>
      </c>
      <c r="I460" s="267">
        <f>I462</f>
        <v>0</v>
      </c>
      <c r="J460" s="267">
        <f>J462</f>
        <v>0</v>
      </c>
      <c r="K460" s="67"/>
    </row>
    <row r="461" spans="1:11" ht="60" customHeight="1">
      <c r="A461" s="28"/>
      <c r="B461" s="307" t="s">
        <v>93</v>
      </c>
      <c r="C461" s="30"/>
      <c r="D461" s="30" t="s">
        <v>23</v>
      </c>
      <c r="E461" s="30" t="s">
        <v>97</v>
      </c>
      <c r="F461" s="30" t="s">
        <v>479</v>
      </c>
      <c r="G461" s="30" t="s">
        <v>94</v>
      </c>
      <c r="H461" s="60">
        <f t="shared" si="55"/>
        <v>4741.799999999999</v>
      </c>
      <c r="I461" s="60">
        <f t="shared" si="55"/>
        <v>0</v>
      </c>
      <c r="J461" s="60">
        <f t="shared" si="55"/>
        <v>0</v>
      </c>
      <c r="K461" s="67"/>
    </row>
    <row r="462" spans="1:11" ht="15" customHeight="1">
      <c r="A462" s="28"/>
      <c r="B462" s="297" t="s">
        <v>95</v>
      </c>
      <c r="C462" s="30"/>
      <c r="D462" s="30" t="s">
        <v>23</v>
      </c>
      <c r="E462" s="30" t="s">
        <v>97</v>
      </c>
      <c r="F462" s="30" t="s">
        <v>479</v>
      </c>
      <c r="G462" s="30" t="s">
        <v>102</v>
      </c>
      <c r="H462" s="60">
        <f>(2458.7-87.8)+2370.9</f>
        <v>4741.799999999999</v>
      </c>
      <c r="I462" s="60">
        <f>2458.7-2458.7</f>
        <v>0</v>
      </c>
      <c r="J462" s="60">
        <v>0</v>
      </c>
      <c r="K462" s="67"/>
    </row>
    <row r="463" spans="1:11" ht="45" customHeight="1" hidden="1">
      <c r="A463" s="212"/>
      <c r="B463" s="338" t="s">
        <v>468</v>
      </c>
      <c r="C463" s="227"/>
      <c r="D463" s="204" t="s">
        <v>23</v>
      </c>
      <c r="E463" s="228" t="s">
        <v>97</v>
      </c>
      <c r="F463" s="213" t="s">
        <v>260</v>
      </c>
      <c r="G463" s="229"/>
      <c r="H463" s="230">
        <f t="shared" si="55"/>
        <v>0</v>
      </c>
      <c r="I463" s="230">
        <f t="shared" si="55"/>
        <v>0</v>
      </c>
      <c r="J463" s="230">
        <f t="shared" si="55"/>
        <v>0</v>
      </c>
      <c r="K463" s="67"/>
    </row>
    <row r="464" spans="1:11" ht="15" customHeight="1" hidden="1">
      <c r="A464" s="28"/>
      <c r="B464" s="297" t="s">
        <v>212</v>
      </c>
      <c r="C464" s="50"/>
      <c r="D464" s="30" t="s">
        <v>23</v>
      </c>
      <c r="E464" s="30" t="s">
        <v>97</v>
      </c>
      <c r="F464" s="34" t="s">
        <v>261</v>
      </c>
      <c r="G464" s="51"/>
      <c r="H464" s="59">
        <f t="shared" si="55"/>
        <v>0</v>
      </c>
      <c r="I464" s="59">
        <f t="shared" si="55"/>
        <v>0</v>
      </c>
      <c r="J464" s="59">
        <f t="shared" si="55"/>
        <v>0</v>
      </c>
      <c r="K464" s="67"/>
    </row>
    <row r="465" spans="1:11" ht="15" customHeight="1" hidden="1">
      <c r="A465" s="28"/>
      <c r="B465" s="297" t="s">
        <v>212</v>
      </c>
      <c r="C465" s="50"/>
      <c r="D465" s="30" t="s">
        <v>23</v>
      </c>
      <c r="E465" s="30" t="s">
        <v>97</v>
      </c>
      <c r="F465" s="34" t="s">
        <v>262</v>
      </c>
      <c r="G465" s="51"/>
      <c r="H465" s="59">
        <f>H466+H471</f>
        <v>0</v>
      </c>
      <c r="I465" s="59">
        <f>I466+I471</f>
        <v>0</v>
      </c>
      <c r="J465" s="59">
        <f>J466+J471</f>
        <v>0</v>
      </c>
      <c r="K465" s="67"/>
    </row>
    <row r="466" spans="1:11" ht="30" customHeight="1" hidden="1">
      <c r="A466" s="259"/>
      <c r="B466" s="317" t="s">
        <v>91</v>
      </c>
      <c r="C466" s="275"/>
      <c r="D466" s="261" t="s">
        <v>23</v>
      </c>
      <c r="E466" s="261" t="s">
        <v>97</v>
      </c>
      <c r="F466" s="270" t="s">
        <v>263</v>
      </c>
      <c r="G466" s="276"/>
      <c r="H466" s="263">
        <f>H467+H469</f>
        <v>0</v>
      </c>
      <c r="I466" s="263">
        <f>I467+I469</f>
        <v>0</v>
      </c>
      <c r="J466" s="263">
        <f>J467+J469</f>
        <v>0</v>
      </c>
      <c r="K466" s="67"/>
    </row>
    <row r="467" spans="1:11" ht="30" customHeight="1" hidden="1">
      <c r="A467" s="357"/>
      <c r="B467" s="358" t="s">
        <v>58</v>
      </c>
      <c r="C467" s="359"/>
      <c r="D467" s="30" t="s">
        <v>23</v>
      </c>
      <c r="E467" s="30" t="s">
        <v>97</v>
      </c>
      <c r="F467" s="34" t="s">
        <v>263</v>
      </c>
      <c r="G467" s="30" t="s">
        <v>77</v>
      </c>
      <c r="H467" s="156">
        <f>H468</f>
        <v>0</v>
      </c>
      <c r="I467" s="156">
        <f>I468</f>
        <v>0</v>
      </c>
      <c r="J467" s="156">
        <f>J468</f>
        <v>0</v>
      </c>
      <c r="K467" s="67"/>
    </row>
    <row r="468" spans="1:11" ht="30" customHeight="1" hidden="1">
      <c r="A468" s="28"/>
      <c r="B468" s="297" t="s">
        <v>59</v>
      </c>
      <c r="C468" s="50"/>
      <c r="D468" s="30" t="s">
        <v>23</v>
      </c>
      <c r="E468" s="30" t="s">
        <v>97</v>
      </c>
      <c r="F468" s="34" t="s">
        <v>263</v>
      </c>
      <c r="G468" s="30" t="s">
        <v>60</v>
      </c>
      <c r="H468" s="59">
        <v>0</v>
      </c>
      <c r="I468" s="59">
        <v>0</v>
      </c>
      <c r="J468" s="59">
        <v>0</v>
      </c>
      <c r="K468" s="67"/>
    </row>
    <row r="469" spans="1:11" ht="15" customHeight="1" hidden="1">
      <c r="A469" s="28"/>
      <c r="B469" s="297" t="s">
        <v>98</v>
      </c>
      <c r="C469" s="50"/>
      <c r="D469" s="30" t="s">
        <v>23</v>
      </c>
      <c r="E469" s="30" t="s">
        <v>97</v>
      </c>
      <c r="F469" s="34" t="s">
        <v>263</v>
      </c>
      <c r="G469" s="30" t="s">
        <v>99</v>
      </c>
      <c r="H469" s="59">
        <f>H470</f>
        <v>0</v>
      </c>
      <c r="I469" s="59">
        <f>I470</f>
        <v>0</v>
      </c>
      <c r="J469" s="59">
        <f>J470</f>
        <v>0</v>
      </c>
      <c r="K469" s="67"/>
    </row>
    <row r="470" spans="1:11" ht="15" customHeight="1" hidden="1">
      <c r="A470" s="28"/>
      <c r="B470" s="297" t="s">
        <v>252</v>
      </c>
      <c r="C470" s="50"/>
      <c r="D470" s="30" t="s">
        <v>23</v>
      </c>
      <c r="E470" s="30" t="s">
        <v>97</v>
      </c>
      <c r="F470" s="34" t="s">
        <v>263</v>
      </c>
      <c r="G470" s="30" t="s">
        <v>253</v>
      </c>
      <c r="H470" s="59">
        <v>0</v>
      </c>
      <c r="I470" s="59">
        <v>0</v>
      </c>
      <c r="J470" s="59">
        <v>0</v>
      </c>
      <c r="K470" s="67"/>
    </row>
    <row r="471" spans="1:11" ht="30" customHeight="1" hidden="1">
      <c r="A471" s="259"/>
      <c r="B471" s="317" t="s">
        <v>365</v>
      </c>
      <c r="C471" s="275"/>
      <c r="D471" s="261" t="s">
        <v>23</v>
      </c>
      <c r="E471" s="261" t="s">
        <v>97</v>
      </c>
      <c r="F471" s="270" t="s">
        <v>264</v>
      </c>
      <c r="G471" s="276"/>
      <c r="H471" s="263">
        <f aca="true" t="shared" si="56" ref="H471:J472">H472</f>
        <v>0</v>
      </c>
      <c r="I471" s="263">
        <f t="shared" si="56"/>
        <v>0</v>
      </c>
      <c r="J471" s="263">
        <f t="shared" si="56"/>
        <v>0</v>
      </c>
      <c r="K471" s="67"/>
    </row>
    <row r="472" spans="1:11" ht="30" customHeight="1" hidden="1">
      <c r="A472" s="28"/>
      <c r="B472" s="297" t="s">
        <v>58</v>
      </c>
      <c r="C472" s="50"/>
      <c r="D472" s="30" t="s">
        <v>23</v>
      </c>
      <c r="E472" s="30" t="s">
        <v>97</v>
      </c>
      <c r="F472" s="34" t="s">
        <v>264</v>
      </c>
      <c r="G472" s="30" t="s">
        <v>77</v>
      </c>
      <c r="H472" s="59">
        <f t="shared" si="56"/>
        <v>0</v>
      </c>
      <c r="I472" s="59">
        <f t="shared" si="56"/>
        <v>0</v>
      </c>
      <c r="J472" s="59">
        <f t="shared" si="56"/>
        <v>0</v>
      </c>
      <c r="K472" s="67"/>
    </row>
    <row r="473" spans="1:11" ht="30" customHeight="1" hidden="1">
      <c r="A473" s="28"/>
      <c r="B473" s="297" t="s">
        <v>59</v>
      </c>
      <c r="C473" s="50"/>
      <c r="D473" s="30" t="s">
        <v>23</v>
      </c>
      <c r="E473" s="30" t="s">
        <v>97</v>
      </c>
      <c r="F473" s="34" t="s">
        <v>264</v>
      </c>
      <c r="G473" s="30" t="s">
        <v>60</v>
      </c>
      <c r="H473" s="59">
        <v>0</v>
      </c>
      <c r="I473" s="59">
        <v>0</v>
      </c>
      <c r="J473" s="59">
        <v>0</v>
      </c>
      <c r="K473" s="67"/>
    </row>
    <row r="474" spans="1:11" ht="45" customHeight="1" hidden="1">
      <c r="A474" s="15"/>
      <c r="B474" s="364" t="s">
        <v>513</v>
      </c>
      <c r="C474" s="16" t="s">
        <v>514</v>
      </c>
      <c r="D474" s="18"/>
      <c r="E474" s="18"/>
      <c r="F474" s="18"/>
      <c r="G474" s="18"/>
      <c r="H474" s="55">
        <f aca="true" t="shared" si="57" ref="H474:J475">H475</f>
        <v>0</v>
      </c>
      <c r="I474" s="55">
        <f t="shared" si="57"/>
        <v>0</v>
      </c>
      <c r="J474" s="55">
        <f t="shared" si="57"/>
        <v>0</v>
      </c>
      <c r="K474" s="67"/>
    </row>
    <row r="475" spans="1:11" ht="15" customHeight="1" hidden="1">
      <c r="A475" s="19"/>
      <c r="B475" s="332" t="s">
        <v>6</v>
      </c>
      <c r="C475" s="20"/>
      <c r="D475" s="20" t="s">
        <v>7</v>
      </c>
      <c r="E475" s="21"/>
      <c r="F475" s="21"/>
      <c r="G475" s="21"/>
      <c r="H475" s="56">
        <f t="shared" si="57"/>
        <v>0</v>
      </c>
      <c r="I475" s="56">
        <f t="shared" si="57"/>
        <v>0</v>
      </c>
      <c r="J475" s="56">
        <f t="shared" si="57"/>
        <v>0</v>
      </c>
      <c r="K475" s="67"/>
    </row>
    <row r="476" spans="1:11" ht="15" customHeight="1" hidden="1">
      <c r="A476" s="35"/>
      <c r="B476" s="333" t="s">
        <v>470</v>
      </c>
      <c r="C476" s="24"/>
      <c r="D476" s="24" t="s">
        <v>7</v>
      </c>
      <c r="E476" s="23" t="s">
        <v>472</v>
      </c>
      <c r="F476" s="23"/>
      <c r="G476" s="24"/>
      <c r="H476" s="57">
        <f aca="true" t="shared" si="58" ref="H476:J479">H477</f>
        <v>0</v>
      </c>
      <c r="I476" s="57">
        <f t="shared" si="58"/>
        <v>0</v>
      </c>
      <c r="J476" s="57">
        <f t="shared" si="58"/>
        <v>0</v>
      </c>
      <c r="K476" s="67"/>
    </row>
    <row r="477" spans="1:11" ht="45" customHeight="1" hidden="1">
      <c r="A477" s="203"/>
      <c r="B477" s="338" t="s">
        <v>468</v>
      </c>
      <c r="C477" s="213"/>
      <c r="D477" s="213" t="s">
        <v>7</v>
      </c>
      <c r="E477" s="213" t="s">
        <v>472</v>
      </c>
      <c r="F477" s="213" t="s">
        <v>260</v>
      </c>
      <c r="G477" s="204"/>
      <c r="H477" s="206">
        <f t="shared" si="58"/>
        <v>0</v>
      </c>
      <c r="I477" s="206">
        <f t="shared" si="58"/>
        <v>0</v>
      </c>
      <c r="J477" s="206">
        <f t="shared" si="58"/>
        <v>0</v>
      </c>
      <c r="K477" s="67"/>
    </row>
    <row r="478" spans="1:11" ht="15" customHeight="1" hidden="1">
      <c r="A478" s="25"/>
      <c r="B478" s="297" t="s">
        <v>212</v>
      </c>
      <c r="C478" s="36"/>
      <c r="D478" s="30" t="s">
        <v>7</v>
      </c>
      <c r="E478" s="30" t="s">
        <v>472</v>
      </c>
      <c r="F478" s="30" t="s">
        <v>261</v>
      </c>
      <c r="G478" s="26"/>
      <c r="H478" s="59">
        <f t="shared" si="58"/>
        <v>0</v>
      </c>
      <c r="I478" s="59">
        <f t="shared" si="58"/>
        <v>0</v>
      </c>
      <c r="J478" s="59">
        <f t="shared" si="58"/>
        <v>0</v>
      </c>
      <c r="K478" s="67"/>
    </row>
    <row r="479" spans="1:11" ht="15" customHeight="1" hidden="1">
      <c r="A479" s="25"/>
      <c r="B479" s="297" t="s">
        <v>212</v>
      </c>
      <c r="C479" s="36"/>
      <c r="D479" s="30" t="s">
        <v>7</v>
      </c>
      <c r="E479" s="30" t="s">
        <v>472</v>
      </c>
      <c r="F479" s="30" t="s">
        <v>262</v>
      </c>
      <c r="G479" s="26"/>
      <c r="H479" s="59">
        <f t="shared" si="58"/>
        <v>0</v>
      </c>
      <c r="I479" s="59">
        <f t="shared" si="58"/>
        <v>0</v>
      </c>
      <c r="J479" s="59">
        <f t="shared" si="58"/>
        <v>0</v>
      </c>
      <c r="K479" s="67"/>
    </row>
    <row r="480" spans="1:11" ht="45" customHeight="1" hidden="1">
      <c r="A480" s="259"/>
      <c r="B480" s="317" t="s">
        <v>469</v>
      </c>
      <c r="C480" s="261"/>
      <c r="D480" s="261" t="s">
        <v>7</v>
      </c>
      <c r="E480" s="261" t="s">
        <v>472</v>
      </c>
      <c r="F480" s="261" t="s">
        <v>471</v>
      </c>
      <c r="G480" s="261"/>
      <c r="H480" s="267">
        <f>H482</f>
        <v>0</v>
      </c>
      <c r="I480" s="267">
        <f>I482</f>
        <v>0</v>
      </c>
      <c r="J480" s="267">
        <f>J482</f>
        <v>0</v>
      </c>
      <c r="K480" s="67"/>
    </row>
    <row r="481" spans="1:11" ht="15" customHeight="1" hidden="1">
      <c r="A481" s="28"/>
      <c r="B481" s="297" t="s">
        <v>98</v>
      </c>
      <c r="C481" s="30"/>
      <c r="D481" s="30" t="s">
        <v>7</v>
      </c>
      <c r="E481" s="30" t="s">
        <v>472</v>
      </c>
      <c r="F481" s="30" t="s">
        <v>471</v>
      </c>
      <c r="G481" s="30" t="s">
        <v>99</v>
      </c>
      <c r="H481" s="60">
        <f>H482</f>
        <v>0</v>
      </c>
      <c r="I481" s="60">
        <f>I482</f>
        <v>0</v>
      </c>
      <c r="J481" s="60">
        <f>J482</f>
        <v>0</v>
      </c>
      <c r="K481" s="67"/>
    </row>
    <row r="482" spans="1:11" ht="15" customHeight="1" hidden="1">
      <c r="A482" s="28"/>
      <c r="B482" s="297" t="s">
        <v>512</v>
      </c>
      <c r="C482" s="30"/>
      <c r="D482" s="30" t="s">
        <v>7</v>
      </c>
      <c r="E482" s="30" t="s">
        <v>472</v>
      </c>
      <c r="F482" s="30" t="s">
        <v>471</v>
      </c>
      <c r="G482" s="30" t="s">
        <v>511</v>
      </c>
      <c r="H482" s="60">
        <v>0</v>
      </c>
      <c r="I482" s="60">
        <v>0</v>
      </c>
      <c r="J482" s="60">
        <v>0</v>
      </c>
      <c r="K482" s="67"/>
    </row>
    <row r="483" spans="1:10" s="1" customFormat="1" ht="45" customHeight="1">
      <c r="A483" s="15" t="s">
        <v>40</v>
      </c>
      <c r="B483" s="331" t="s">
        <v>4</v>
      </c>
      <c r="C483" s="16" t="s">
        <v>515</v>
      </c>
      <c r="D483" s="18"/>
      <c r="E483" s="18"/>
      <c r="F483" s="18"/>
      <c r="G483" s="18"/>
      <c r="H483" s="55">
        <f>H484</f>
        <v>2276.036</v>
      </c>
      <c r="I483" s="55">
        <f>I484</f>
        <v>2362.477</v>
      </c>
      <c r="J483" s="55">
        <f>J484</f>
        <v>2452.376</v>
      </c>
    </row>
    <row r="484" spans="1:10" ht="15" customHeight="1">
      <c r="A484" s="19" t="s">
        <v>8</v>
      </c>
      <c r="B484" s="332" t="s">
        <v>6</v>
      </c>
      <c r="C484" s="20"/>
      <c r="D484" s="20" t="s">
        <v>7</v>
      </c>
      <c r="E484" s="21"/>
      <c r="F484" s="21"/>
      <c r="G484" s="21"/>
      <c r="H484" s="56">
        <f>H485+H492</f>
        <v>2276.036</v>
      </c>
      <c r="I484" s="56">
        <f>I485+I492</f>
        <v>2362.477</v>
      </c>
      <c r="J484" s="56">
        <f>J485+J492</f>
        <v>2452.376</v>
      </c>
    </row>
    <row r="485" spans="1:10" ht="30" customHeight="1">
      <c r="A485" s="22"/>
      <c r="B485" s="333" t="s">
        <v>552</v>
      </c>
      <c r="C485" s="23"/>
      <c r="D485" s="23" t="s">
        <v>7</v>
      </c>
      <c r="E485" s="23" t="s">
        <v>551</v>
      </c>
      <c r="F485" s="24"/>
      <c r="G485" s="24"/>
      <c r="H485" s="57">
        <f aca="true" t="shared" si="59" ref="H485:J486">H486</f>
        <v>1566.73</v>
      </c>
      <c r="I485" s="57">
        <f t="shared" si="59"/>
        <v>1629.399</v>
      </c>
      <c r="J485" s="57">
        <f t="shared" si="59"/>
        <v>1694.575</v>
      </c>
    </row>
    <row r="486" spans="1:10" ht="45" customHeight="1">
      <c r="A486" s="203"/>
      <c r="B486" s="334" t="s">
        <v>208</v>
      </c>
      <c r="C486" s="204"/>
      <c r="D486" s="204" t="s">
        <v>7</v>
      </c>
      <c r="E486" s="204" t="s">
        <v>551</v>
      </c>
      <c r="F486" s="204" t="s">
        <v>209</v>
      </c>
      <c r="G486" s="205"/>
      <c r="H486" s="206">
        <f t="shared" si="59"/>
        <v>1566.73</v>
      </c>
      <c r="I486" s="206">
        <f t="shared" si="59"/>
        <v>1629.399</v>
      </c>
      <c r="J486" s="206">
        <f t="shared" si="59"/>
        <v>1694.575</v>
      </c>
    </row>
    <row r="487" spans="1:10" ht="30" customHeight="1">
      <c r="A487" s="28"/>
      <c r="B487" s="297" t="s">
        <v>554</v>
      </c>
      <c r="C487" s="30"/>
      <c r="D487" s="30" t="s">
        <v>7</v>
      </c>
      <c r="E487" s="30" t="s">
        <v>551</v>
      </c>
      <c r="F487" s="30" t="s">
        <v>553</v>
      </c>
      <c r="G487" s="31"/>
      <c r="H487" s="59">
        <f aca="true" t="shared" si="60" ref="H487:J488">H488</f>
        <v>1566.73</v>
      </c>
      <c r="I487" s="59">
        <f t="shared" si="60"/>
        <v>1629.399</v>
      </c>
      <c r="J487" s="59">
        <f t="shared" si="60"/>
        <v>1694.575</v>
      </c>
    </row>
    <row r="488" spans="1:10" ht="15" customHeight="1">
      <c r="A488" s="28"/>
      <c r="B488" s="297" t="s">
        <v>212</v>
      </c>
      <c r="C488" s="30"/>
      <c r="D488" s="30" t="s">
        <v>7</v>
      </c>
      <c r="E488" s="30" t="s">
        <v>551</v>
      </c>
      <c r="F488" s="30" t="s">
        <v>555</v>
      </c>
      <c r="G488" s="31"/>
      <c r="H488" s="59">
        <f t="shared" si="60"/>
        <v>1566.73</v>
      </c>
      <c r="I488" s="59">
        <f t="shared" si="60"/>
        <v>1629.399</v>
      </c>
      <c r="J488" s="59">
        <f t="shared" si="60"/>
        <v>1694.575</v>
      </c>
    </row>
    <row r="489" spans="1:10" ht="30" customHeight="1">
      <c r="A489" s="259"/>
      <c r="B489" s="317" t="s">
        <v>554</v>
      </c>
      <c r="C489" s="261"/>
      <c r="D489" s="261" t="s">
        <v>7</v>
      </c>
      <c r="E489" s="261" t="s">
        <v>551</v>
      </c>
      <c r="F489" s="261" t="s">
        <v>556</v>
      </c>
      <c r="G489" s="262"/>
      <c r="H489" s="263">
        <f>H491</f>
        <v>1566.73</v>
      </c>
      <c r="I489" s="263">
        <f>I491</f>
        <v>1629.399</v>
      </c>
      <c r="J489" s="263">
        <f>J491</f>
        <v>1694.575</v>
      </c>
    </row>
    <row r="490" spans="1:10" ht="60" customHeight="1">
      <c r="A490" s="28"/>
      <c r="B490" s="297" t="s">
        <v>93</v>
      </c>
      <c r="C490" s="30"/>
      <c r="D490" s="30" t="s">
        <v>7</v>
      </c>
      <c r="E490" s="30" t="s">
        <v>551</v>
      </c>
      <c r="F490" s="30" t="s">
        <v>556</v>
      </c>
      <c r="G490" s="31">
        <v>100</v>
      </c>
      <c r="H490" s="59">
        <f>H491</f>
        <v>1566.73</v>
      </c>
      <c r="I490" s="59">
        <f>I491</f>
        <v>1629.399</v>
      </c>
      <c r="J490" s="59">
        <f>J491</f>
        <v>1694.575</v>
      </c>
    </row>
    <row r="491" spans="1:10" ht="30" customHeight="1">
      <c r="A491" s="28"/>
      <c r="B491" s="297" t="s">
        <v>216</v>
      </c>
      <c r="C491" s="30"/>
      <c r="D491" s="30" t="s">
        <v>7</v>
      </c>
      <c r="E491" s="30" t="s">
        <v>551</v>
      </c>
      <c r="F491" s="30" t="s">
        <v>556</v>
      </c>
      <c r="G491" s="30" t="s">
        <v>217</v>
      </c>
      <c r="H491" s="60">
        <v>1566.73</v>
      </c>
      <c r="I491" s="60">
        <v>1629.399</v>
      </c>
      <c r="J491" s="60">
        <v>1694.575</v>
      </c>
    </row>
    <row r="492" spans="1:11" ht="45" customHeight="1">
      <c r="A492" s="22"/>
      <c r="B492" s="333" t="s">
        <v>219</v>
      </c>
      <c r="C492" s="23"/>
      <c r="D492" s="23" t="s">
        <v>7</v>
      </c>
      <c r="E492" s="23" t="s">
        <v>220</v>
      </c>
      <c r="F492" s="24"/>
      <c r="G492" s="24"/>
      <c r="H492" s="57">
        <f>H493</f>
        <v>709.306</v>
      </c>
      <c r="I492" s="57">
        <f>I493</f>
        <v>733.078</v>
      </c>
      <c r="J492" s="57">
        <f>J493</f>
        <v>757.801</v>
      </c>
      <c r="K492" s="62"/>
    </row>
    <row r="493" spans="1:11" ht="45" customHeight="1">
      <c r="A493" s="203"/>
      <c r="B493" s="334" t="s">
        <v>208</v>
      </c>
      <c r="C493" s="204"/>
      <c r="D493" s="204" t="s">
        <v>7</v>
      </c>
      <c r="E493" s="204" t="s">
        <v>220</v>
      </c>
      <c r="F493" s="204" t="s">
        <v>209</v>
      </c>
      <c r="G493" s="205"/>
      <c r="H493" s="206">
        <f>H494+H503</f>
        <v>709.306</v>
      </c>
      <c r="I493" s="206">
        <f>I494+I503</f>
        <v>733.078</v>
      </c>
      <c r="J493" s="206">
        <f>J494+J503</f>
        <v>757.801</v>
      </c>
      <c r="K493" s="63"/>
    </row>
    <row r="494" spans="1:10" ht="30" customHeight="1">
      <c r="A494" s="28"/>
      <c r="B494" s="297" t="s">
        <v>210</v>
      </c>
      <c r="C494" s="30"/>
      <c r="D494" s="30" t="s">
        <v>7</v>
      </c>
      <c r="E494" s="30" t="s">
        <v>220</v>
      </c>
      <c r="F494" s="30" t="s">
        <v>211</v>
      </c>
      <c r="G494" s="31"/>
      <c r="H494" s="59">
        <f aca="true" t="shared" si="61" ref="H494:J495">H495</f>
        <v>709.306</v>
      </c>
      <c r="I494" s="59">
        <f t="shared" si="61"/>
        <v>733.078</v>
      </c>
      <c r="J494" s="59">
        <f t="shared" si="61"/>
        <v>757.801</v>
      </c>
    </row>
    <row r="495" spans="1:10" ht="15" customHeight="1">
      <c r="A495" s="28"/>
      <c r="B495" s="297" t="s">
        <v>212</v>
      </c>
      <c r="C495" s="30"/>
      <c r="D495" s="30" t="s">
        <v>7</v>
      </c>
      <c r="E495" s="30" t="s">
        <v>220</v>
      </c>
      <c r="F495" s="30" t="s">
        <v>213</v>
      </c>
      <c r="G495" s="31"/>
      <c r="H495" s="59">
        <f t="shared" si="61"/>
        <v>709.306</v>
      </c>
      <c r="I495" s="59">
        <f t="shared" si="61"/>
        <v>733.078</v>
      </c>
      <c r="J495" s="59">
        <f t="shared" si="61"/>
        <v>757.801</v>
      </c>
    </row>
    <row r="496" spans="1:10" ht="15" customHeight="1">
      <c r="A496" s="259"/>
      <c r="B496" s="317" t="s">
        <v>214</v>
      </c>
      <c r="C496" s="261"/>
      <c r="D496" s="261" t="s">
        <v>7</v>
      </c>
      <c r="E496" s="261" t="s">
        <v>220</v>
      </c>
      <c r="F496" s="261" t="s">
        <v>215</v>
      </c>
      <c r="G496" s="262"/>
      <c r="H496" s="263">
        <f>H498+H500+H502</f>
        <v>709.306</v>
      </c>
      <c r="I496" s="263">
        <f>I498+I500+I502</f>
        <v>733.078</v>
      </c>
      <c r="J496" s="263">
        <f>J498+J500+J502</f>
        <v>757.801</v>
      </c>
    </row>
    <row r="497" spans="1:10" ht="60" customHeight="1">
      <c r="A497" s="28"/>
      <c r="B497" s="297" t="s">
        <v>93</v>
      </c>
      <c r="C497" s="30"/>
      <c r="D497" s="30" t="s">
        <v>7</v>
      </c>
      <c r="E497" s="30" t="s">
        <v>220</v>
      </c>
      <c r="F497" s="30" t="s">
        <v>215</v>
      </c>
      <c r="G497" s="31">
        <v>100</v>
      </c>
      <c r="H497" s="59">
        <f>H498</f>
        <v>594.306</v>
      </c>
      <c r="I497" s="59">
        <f>I498</f>
        <v>618.078</v>
      </c>
      <c r="J497" s="59">
        <f>J498</f>
        <v>642.801</v>
      </c>
    </row>
    <row r="498" spans="1:10" ht="30" customHeight="1">
      <c r="A498" s="28"/>
      <c r="B498" s="297" t="s">
        <v>216</v>
      </c>
      <c r="C498" s="30"/>
      <c r="D498" s="30" t="s">
        <v>7</v>
      </c>
      <c r="E498" s="30" t="s">
        <v>220</v>
      </c>
      <c r="F498" s="30" t="s">
        <v>215</v>
      </c>
      <c r="G498" s="30" t="s">
        <v>217</v>
      </c>
      <c r="H498" s="60">
        <f>594.306</f>
        <v>594.306</v>
      </c>
      <c r="I498" s="60">
        <v>618.078</v>
      </c>
      <c r="J498" s="60">
        <v>642.801</v>
      </c>
    </row>
    <row r="499" spans="1:10" ht="30" customHeight="1">
      <c r="A499" s="28"/>
      <c r="B499" s="202" t="s">
        <v>58</v>
      </c>
      <c r="C499" s="30"/>
      <c r="D499" s="30" t="s">
        <v>7</v>
      </c>
      <c r="E499" s="30" t="s">
        <v>220</v>
      </c>
      <c r="F499" s="30" t="s">
        <v>215</v>
      </c>
      <c r="G499" s="31">
        <v>200</v>
      </c>
      <c r="H499" s="59">
        <f>H500</f>
        <v>114</v>
      </c>
      <c r="I499" s="59">
        <f>I500</f>
        <v>114</v>
      </c>
      <c r="J499" s="59">
        <f>J500</f>
        <v>114</v>
      </c>
    </row>
    <row r="500" spans="1:10" ht="30" customHeight="1">
      <c r="A500" s="28"/>
      <c r="B500" s="297" t="s">
        <v>59</v>
      </c>
      <c r="C500" s="30"/>
      <c r="D500" s="30" t="s">
        <v>7</v>
      </c>
      <c r="E500" s="30" t="s">
        <v>220</v>
      </c>
      <c r="F500" s="30" t="s">
        <v>215</v>
      </c>
      <c r="G500" s="30" t="s">
        <v>60</v>
      </c>
      <c r="H500" s="60">
        <f>5+4+5+10+50+40</f>
        <v>114</v>
      </c>
      <c r="I500" s="60">
        <f>5+4+5+10+50+40</f>
        <v>114</v>
      </c>
      <c r="J500" s="60">
        <f>5+4+5+10+50+40</f>
        <v>114</v>
      </c>
    </row>
    <row r="501" spans="1:10" ht="15" customHeight="1">
      <c r="A501" s="28"/>
      <c r="B501" s="297" t="s">
        <v>98</v>
      </c>
      <c r="C501" s="30"/>
      <c r="D501" s="30" t="s">
        <v>7</v>
      </c>
      <c r="E501" s="30" t="s">
        <v>220</v>
      </c>
      <c r="F501" s="30" t="s">
        <v>215</v>
      </c>
      <c r="G501" s="30" t="s">
        <v>99</v>
      </c>
      <c r="H501" s="60">
        <f>H502</f>
        <v>1</v>
      </c>
      <c r="I501" s="60">
        <f>I502</f>
        <v>1</v>
      </c>
      <c r="J501" s="60">
        <f>J502</f>
        <v>1</v>
      </c>
    </row>
    <row r="502" spans="1:10" ht="15" customHeight="1">
      <c r="A502" s="28"/>
      <c r="B502" s="297" t="s">
        <v>100</v>
      </c>
      <c r="C502" s="30"/>
      <c r="D502" s="30" t="s">
        <v>7</v>
      </c>
      <c r="E502" s="30" t="s">
        <v>220</v>
      </c>
      <c r="F502" s="30" t="s">
        <v>215</v>
      </c>
      <c r="G502" s="30" t="s">
        <v>101</v>
      </c>
      <c r="H502" s="60">
        <v>1</v>
      </c>
      <c r="I502" s="60">
        <v>1</v>
      </c>
      <c r="J502" s="60">
        <v>1</v>
      </c>
    </row>
    <row r="503" spans="1:10" ht="45" customHeight="1" hidden="1">
      <c r="A503" s="28"/>
      <c r="B503" s="297" t="s">
        <v>236</v>
      </c>
      <c r="C503" s="30"/>
      <c r="D503" s="30" t="s">
        <v>7</v>
      </c>
      <c r="E503" s="30" t="s">
        <v>220</v>
      </c>
      <c r="F503" s="30" t="s">
        <v>237</v>
      </c>
      <c r="G503" s="30"/>
      <c r="H503" s="60">
        <f aca="true" t="shared" si="62" ref="H503:J504">H504</f>
        <v>0</v>
      </c>
      <c r="I503" s="60">
        <f t="shared" si="62"/>
        <v>0</v>
      </c>
      <c r="J503" s="60">
        <f t="shared" si="62"/>
        <v>0</v>
      </c>
    </row>
    <row r="504" spans="1:10" ht="15" customHeight="1" hidden="1">
      <c r="A504" s="28"/>
      <c r="B504" s="297" t="s">
        <v>212</v>
      </c>
      <c r="C504" s="30"/>
      <c r="D504" s="30" t="s">
        <v>7</v>
      </c>
      <c r="E504" s="30" t="s">
        <v>220</v>
      </c>
      <c r="F504" s="30" t="s">
        <v>238</v>
      </c>
      <c r="G504" s="31"/>
      <c r="H504" s="59">
        <f t="shared" si="62"/>
        <v>0</v>
      </c>
      <c r="I504" s="59">
        <f t="shared" si="62"/>
        <v>0</v>
      </c>
      <c r="J504" s="59">
        <f t="shared" si="62"/>
        <v>0</v>
      </c>
    </row>
    <row r="505" spans="1:10" ht="30" customHeight="1" hidden="1">
      <c r="A505" s="259"/>
      <c r="B505" s="317" t="s">
        <v>239</v>
      </c>
      <c r="C505" s="261"/>
      <c r="D505" s="261" t="s">
        <v>7</v>
      </c>
      <c r="E505" s="261" t="s">
        <v>220</v>
      </c>
      <c r="F505" s="261" t="s">
        <v>240</v>
      </c>
      <c r="G505" s="262"/>
      <c r="H505" s="263">
        <f>H507</f>
        <v>0</v>
      </c>
      <c r="I505" s="263">
        <f>I507</f>
        <v>0</v>
      </c>
      <c r="J505" s="263">
        <f>J507</f>
        <v>0</v>
      </c>
    </row>
    <row r="506" spans="1:10" ht="60" customHeight="1" hidden="1">
      <c r="A506" s="28"/>
      <c r="B506" s="297" t="s">
        <v>93</v>
      </c>
      <c r="C506" s="30"/>
      <c r="D506" s="30" t="s">
        <v>7</v>
      </c>
      <c r="E506" s="30" t="s">
        <v>220</v>
      </c>
      <c r="F506" s="30" t="s">
        <v>240</v>
      </c>
      <c r="G506" s="31">
        <v>100</v>
      </c>
      <c r="H506" s="59">
        <f>H507</f>
        <v>0</v>
      </c>
      <c r="I506" s="59">
        <f>I507</f>
        <v>0</v>
      </c>
      <c r="J506" s="59">
        <f>J507</f>
        <v>0</v>
      </c>
    </row>
    <row r="507" spans="1:10" ht="30" customHeight="1" hidden="1">
      <c r="A507" s="28"/>
      <c r="B507" s="297" t="s">
        <v>216</v>
      </c>
      <c r="C507" s="30"/>
      <c r="D507" s="30" t="s">
        <v>7</v>
      </c>
      <c r="E507" s="30" t="s">
        <v>220</v>
      </c>
      <c r="F507" s="30" t="s">
        <v>240</v>
      </c>
      <c r="G507" s="30" t="s">
        <v>217</v>
      </c>
      <c r="H507" s="60">
        <v>0</v>
      </c>
      <c r="I507" s="60">
        <v>0</v>
      </c>
      <c r="J507" s="60">
        <v>0</v>
      </c>
    </row>
    <row r="508" spans="1:11" s="8" customFormat="1" ht="15" customHeight="1">
      <c r="A508" s="421" t="s">
        <v>297</v>
      </c>
      <c r="B508" s="422"/>
      <c r="C508" s="422"/>
      <c r="D508" s="422"/>
      <c r="E508" s="422"/>
      <c r="F508" s="422"/>
      <c r="G508" s="423"/>
      <c r="H508" s="76">
        <f>H24+H474+H483</f>
        <v>125143.59941</v>
      </c>
      <c r="I508" s="76">
        <f>I24+I474+I483</f>
        <v>75603.721</v>
      </c>
      <c r="J508" s="76">
        <f>J24+J474+J483</f>
        <v>74802.69600000001</v>
      </c>
      <c r="K508" s="77"/>
    </row>
    <row r="509" ht="12.75">
      <c r="J509" s="53"/>
    </row>
    <row r="510" ht="12.75">
      <c r="J510" s="53"/>
    </row>
    <row r="511" ht="12.75">
      <c r="J511" s="53"/>
    </row>
    <row r="512" ht="12.75">
      <c r="J512" s="53"/>
    </row>
    <row r="513" ht="12.75">
      <c r="J513" s="53"/>
    </row>
    <row r="514" ht="12.75">
      <c r="J514" s="53"/>
    </row>
    <row r="515" ht="12.75">
      <c r="J515" s="53"/>
    </row>
    <row r="516" ht="12.75">
      <c r="J516" s="53"/>
    </row>
    <row r="517" ht="12.75">
      <c r="J517" s="53"/>
    </row>
    <row r="518" ht="12.75">
      <c r="J518" s="53"/>
    </row>
    <row r="519" ht="12.75">
      <c r="J519" s="53"/>
    </row>
    <row r="520" ht="12.75">
      <c r="J520" s="53"/>
    </row>
    <row r="521" ht="12.75">
      <c r="J521" s="53"/>
    </row>
    <row r="522" ht="12.75">
      <c r="J522" s="53"/>
    </row>
    <row r="523" ht="12.75">
      <c r="J523" s="53"/>
    </row>
    <row r="524" ht="12.75">
      <c r="J524" s="53"/>
    </row>
    <row r="525" ht="12.75">
      <c r="J525" s="53"/>
    </row>
    <row r="526" ht="12.75">
      <c r="J526" s="53"/>
    </row>
    <row r="527" ht="12.75">
      <c r="J527" s="53"/>
    </row>
    <row r="528" ht="12.75">
      <c r="J528" s="53"/>
    </row>
    <row r="529" ht="12.75">
      <c r="J529" s="53"/>
    </row>
    <row r="530" ht="12.75">
      <c r="J530" s="53"/>
    </row>
    <row r="531" ht="12.75">
      <c r="J531" s="53"/>
    </row>
    <row r="532" ht="12.75">
      <c r="J532" s="53"/>
    </row>
    <row r="533" ht="12.75">
      <c r="J533" s="53"/>
    </row>
    <row r="534" ht="12.75">
      <c r="J534" s="53"/>
    </row>
    <row r="535" ht="12.75">
      <c r="J535" s="53"/>
    </row>
    <row r="536" ht="12.75">
      <c r="J536" s="53"/>
    </row>
    <row r="537" ht="12.75">
      <c r="J537" s="53"/>
    </row>
    <row r="538" ht="12.75">
      <c r="J538" s="53"/>
    </row>
    <row r="539" ht="12.75">
      <c r="J539" s="53"/>
    </row>
    <row r="540" ht="12.75">
      <c r="J540" s="53"/>
    </row>
    <row r="541" ht="12.75">
      <c r="J541" s="53"/>
    </row>
    <row r="542" ht="12.75">
      <c r="J542" s="53"/>
    </row>
    <row r="543" ht="12.75">
      <c r="J543" s="53"/>
    </row>
    <row r="544" ht="12.75">
      <c r="J544" s="53"/>
    </row>
    <row r="545" ht="12.75">
      <c r="J545" s="53"/>
    </row>
    <row r="546" ht="12.75">
      <c r="J546" s="53"/>
    </row>
    <row r="547" ht="12.75">
      <c r="J547" s="53"/>
    </row>
  </sheetData>
  <sheetProtection/>
  <mergeCells count="22">
    <mergeCell ref="A17:J17"/>
    <mergeCell ref="A9:J9"/>
    <mergeCell ref="A10:J10"/>
    <mergeCell ref="A11:J11"/>
    <mergeCell ref="A12:J12"/>
    <mergeCell ref="A13:J13"/>
    <mergeCell ref="C21:C22"/>
    <mergeCell ref="D21:D22"/>
    <mergeCell ref="E21:E22"/>
    <mergeCell ref="G21:G22"/>
    <mergeCell ref="F21:F22"/>
    <mergeCell ref="A19:J19"/>
    <mergeCell ref="A1:J1"/>
    <mergeCell ref="A2:J2"/>
    <mergeCell ref="A3:J3"/>
    <mergeCell ref="A4:J4"/>
    <mergeCell ref="A5:J5"/>
    <mergeCell ref="A508:G508"/>
    <mergeCell ref="A18:J18"/>
    <mergeCell ref="H21:J21"/>
    <mergeCell ref="A21:A22"/>
    <mergeCell ref="B21:B22"/>
  </mergeCells>
  <printOptions/>
  <pageMargins left="0.7874015748031497" right="0.2362204724409449" top="0.7874015748031497" bottom="0.3937007874015748" header="0" footer="0"/>
  <pageSetup horizontalDpi="600" verticalDpi="600" orientation="portrait" paperSize="9" scale="62" r:id="rId3"/>
  <rowBreaks count="6" manualBreakCount="6">
    <brk id="48" max="9" man="1"/>
    <brk id="88" max="9" man="1"/>
    <brk id="132" max="9" man="1"/>
    <brk id="170" max="9" man="1"/>
    <brk id="227" max="9" man="1"/>
    <brk id="293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I32"/>
  <sheetViews>
    <sheetView tabSelected="1" view="pageBreakPreview" zoomScaleSheetLayoutView="100" workbookViewId="0" topLeftCell="A1">
      <selection activeCell="A5" sqref="A5:I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9" width="11.7109375" style="0" customWidth="1"/>
  </cols>
  <sheetData>
    <row r="1" spans="1:9" ht="15" customHeight="1">
      <c r="A1" s="420" t="s">
        <v>567</v>
      </c>
      <c r="B1" s="420"/>
      <c r="C1" s="420"/>
      <c r="D1" s="420"/>
      <c r="E1" s="420"/>
      <c r="F1" s="420"/>
      <c r="G1" s="420"/>
      <c r="H1" s="420"/>
      <c r="I1" s="420"/>
    </row>
    <row r="2" spans="1:9" ht="15" customHeight="1">
      <c r="A2" s="420" t="s">
        <v>33</v>
      </c>
      <c r="B2" s="420"/>
      <c r="C2" s="420"/>
      <c r="D2" s="420"/>
      <c r="E2" s="420"/>
      <c r="F2" s="420"/>
      <c r="G2" s="420"/>
      <c r="H2" s="420"/>
      <c r="I2" s="420"/>
    </row>
    <row r="3" spans="1:9" ht="15" customHeight="1">
      <c r="A3" s="420" t="s">
        <v>34</v>
      </c>
      <c r="B3" s="420"/>
      <c r="C3" s="420"/>
      <c r="D3" s="420"/>
      <c r="E3" s="420"/>
      <c r="F3" s="420"/>
      <c r="G3" s="420"/>
      <c r="H3" s="420"/>
      <c r="I3" s="420"/>
    </row>
    <row r="4" spans="1:9" ht="15" customHeight="1">
      <c r="A4" s="420" t="s">
        <v>35</v>
      </c>
      <c r="B4" s="420"/>
      <c r="C4" s="420"/>
      <c r="D4" s="420"/>
      <c r="E4" s="420"/>
      <c r="F4" s="420"/>
      <c r="G4" s="420"/>
      <c r="H4" s="420"/>
      <c r="I4" s="420"/>
    </row>
    <row r="5" spans="1:9" ht="15" customHeight="1">
      <c r="A5" s="420" t="s">
        <v>584</v>
      </c>
      <c r="B5" s="420"/>
      <c r="C5" s="420"/>
      <c r="D5" s="420"/>
      <c r="E5" s="420"/>
      <c r="F5" s="420"/>
      <c r="G5" s="420"/>
      <c r="H5" s="420"/>
      <c r="I5" s="420"/>
    </row>
    <row r="6" ht="15" customHeight="1"/>
    <row r="7" ht="15" customHeight="1"/>
    <row r="8" ht="15" customHeight="1"/>
    <row r="9" spans="1:9" ht="15" customHeight="1">
      <c r="A9" s="420" t="s">
        <v>404</v>
      </c>
      <c r="B9" s="420"/>
      <c r="C9" s="420"/>
      <c r="D9" s="420"/>
      <c r="E9" s="420"/>
      <c r="F9" s="420"/>
      <c r="G9" s="420"/>
      <c r="H9" s="420"/>
      <c r="I9" s="420"/>
    </row>
    <row r="10" spans="1:9" ht="15" customHeight="1">
      <c r="A10" s="420" t="s">
        <v>33</v>
      </c>
      <c r="B10" s="420"/>
      <c r="C10" s="420"/>
      <c r="D10" s="420"/>
      <c r="E10" s="420"/>
      <c r="F10" s="420"/>
      <c r="G10" s="420"/>
      <c r="H10" s="420"/>
      <c r="I10" s="420"/>
    </row>
    <row r="11" spans="1:9" ht="15" customHeight="1">
      <c r="A11" s="420" t="s">
        <v>34</v>
      </c>
      <c r="B11" s="420"/>
      <c r="C11" s="420"/>
      <c r="D11" s="420"/>
      <c r="E11" s="420"/>
      <c r="F11" s="420"/>
      <c r="G11" s="420"/>
      <c r="H11" s="420"/>
      <c r="I11" s="420"/>
    </row>
    <row r="12" spans="1:9" ht="15" customHeight="1">
      <c r="A12" s="420" t="s">
        <v>35</v>
      </c>
      <c r="B12" s="420"/>
      <c r="C12" s="420"/>
      <c r="D12" s="420"/>
      <c r="E12" s="420"/>
      <c r="F12" s="420"/>
      <c r="G12" s="420"/>
      <c r="H12" s="420"/>
      <c r="I12" s="420"/>
    </row>
    <row r="13" spans="1:9" ht="15" customHeight="1">
      <c r="A13" s="420" t="s">
        <v>564</v>
      </c>
      <c r="B13" s="420"/>
      <c r="C13" s="420"/>
      <c r="D13" s="420"/>
      <c r="E13" s="420"/>
      <c r="F13" s="420"/>
      <c r="G13" s="420"/>
      <c r="H13" s="420"/>
      <c r="I13" s="420"/>
    </row>
    <row r="14" ht="15" customHeight="1"/>
    <row r="15" ht="15" customHeight="1"/>
    <row r="16" ht="15" customHeight="1"/>
    <row r="17" spans="1:9" ht="30" customHeight="1">
      <c r="A17" s="143"/>
      <c r="B17" s="431" t="s">
        <v>577</v>
      </c>
      <c r="C17" s="431"/>
      <c r="D17" s="431"/>
      <c r="E17" s="431"/>
      <c r="F17" s="431"/>
      <c r="G17" s="431"/>
      <c r="H17" s="431"/>
      <c r="I17" s="431"/>
    </row>
    <row r="18" ht="15" customHeight="1"/>
    <row r="19" spans="1:9" ht="60" customHeight="1">
      <c r="A19" s="201" t="s">
        <v>38</v>
      </c>
      <c r="B19" s="201" t="s">
        <v>372</v>
      </c>
      <c r="C19" s="201" t="s">
        <v>373</v>
      </c>
      <c r="D19" s="201" t="s">
        <v>374</v>
      </c>
      <c r="E19" s="201" t="s">
        <v>375</v>
      </c>
      <c r="F19" s="201" t="s">
        <v>376</v>
      </c>
      <c r="G19" s="201" t="s">
        <v>541</v>
      </c>
      <c r="H19" s="201" t="s">
        <v>575</v>
      </c>
      <c r="I19" s="201" t="s">
        <v>576</v>
      </c>
    </row>
    <row r="20" spans="1:9" ht="69" customHeight="1">
      <c r="A20" s="430">
        <v>1</v>
      </c>
      <c r="B20" s="430" t="s">
        <v>464</v>
      </c>
      <c r="C20" s="430" t="s">
        <v>145</v>
      </c>
      <c r="D20" s="430" t="s">
        <v>42</v>
      </c>
      <c r="E20" s="430" t="s">
        <v>42</v>
      </c>
      <c r="F20" s="435" t="s">
        <v>493</v>
      </c>
      <c r="G20" s="433">
        <f>135+719.26+500+484.74-70-320.26-300</f>
        <v>1148.74</v>
      </c>
      <c r="H20" s="433">
        <v>0</v>
      </c>
      <c r="I20" s="433">
        <v>0</v>
      </c>
    </row>
    <row r="21" spans="1:9" ht="69" customHeight="1">
      <c r="A21" s="432"/>
      <c r="B21" s="432"/>
      <c r="C21" s="432"/>
      <c r="D21" s="432"/>
      <c r="E21" s="432"/>
      <c r="F21" s="436"/>
      <c r="G21" s="434"/>
      <c r="H21" s="434"/>
      <c r="I21" s="434"/>
    </row>
    <row r="22" spans="1:9" ht="69" customHeight="1">
      <c r="A22" s="407"/>
      <c r="B22" s="407"/>
      <c r="C22" s="407"/>
      <c r="D22" s="407"/>
      <c r="E22" s="407"/>
      <c r="F22" s="437"/>
      <c r="G22" s="407"/>
      <c r="H22" s="407"/>
      <c r="I22" s="407"/>
    </row>
    <row r="23" spans="1:9" ht="15" customHeight="1">
      <c r="A23" s="427" t="s">
        <v>377</v>
      </c>
      <c r="B23" s="428"/>
      <c r="C23" s="428"/>
      <c r="D23" s="428"/>
      <c r="E23" s="428"/>
      <c r="F23" s="429"/>
      <c r="G23" s="361">
        <f>G20+G21+G22</f>
        <v>1148.74</v>
      </c>
      <c r="H23" s="361">
        <f>H20+H21+H22</f>
        <v>0</v>
      </c>
      <c r="I23" s="361">
        <f>I20+I21+I22</f>
        <v>0</v>
      </c>
    </row>
    <row r="24" spans="1:9" ht="90" customHeight="1" hidden="1">
      <c r="A24" s="430">
        <v>2</v>
      </c>
      <c r="B24" s="430" t="s">
        <v>464</v>
      </c>
      <c r="C24" s="430" t="s">
        <v>156</v>
      </c>
      <c r="D24" s="430" t="s">
        <v>42</v>
      </c>
      <c r="E24" s="430" t="s">
        <v>42</v>
      </c>
      <c r="F24" s="202" t="s">
        <v>406</v>
      </c>
      <c r="G24" s="360">
        <v>0</v>
      </c>
      <c r="H24" s="360">
        <v>0</v>
      </c>
      <c r="I24" s="360">
        <v>0</v>
      </c>
    </row>
    <row r="25" spans="1:9" ht="199.5" customHeight="1">
      <c r="A25" s="391"/>
      <c r="B25" s="391"/>
      <c r="C25" s="391"/>
      <c r="D25" s="391"/>
      <c r="E25" s="391"/>
      <c r="F25" s="202" t="s">
        <v>407</v>
      </c>
      <c r="G25" s="365">
        <f>11+1089</f>
        <v>1100</v>
      </c>
      <c r="H25" s="365">
        <v>0</v>
      </c>
      <c r="I25" s="365">
        <v>0</v>
      </c>
    </row>
    <row r="26" spans="1:9" ht="90" customHeight="1" hidden="1">
      <c r="A26" s="392"/>
      <c r="B26" s="392"/>
      <c r="C26" s="392"/>
      <c r="D26" s="392"/>
      <c r="E26" s="392"/>
      <c r="F26" s="202" t="s">
        <v>408</v>
      </c>
      <c r="G26" s="360">
        <v>0</v>
      </c>
      <c r="H26" s="360">
        <v>0</v>
      </c>
      <c r="I26" s="360">
        <v>0</v>
      </c>
    </row>
    <row r="27" spans="1:9" ht="15" customHeight="1">
      <c r="A27" s="427" t="s">
        <v>377</v>
      </c>
      <c r="B27" s="428"/>
      <c r="C27" s="428"/>
      <c r="D27" s="428"/>
      <c r="E27" s="428"/>
      <c r="F27" s="429"/>
      <c r="G27" s="361">
        <f>G24+G25+G26</f>
        <v>1100</v>
      </c>
      <c r="H27" s="361">
        <f>H24+H25+H26</f>
        <v>0</v>
      </c>
      <c r="I27" s="361">
        <f>I24+I25+I26</f>
        <v>0</v>
      </c>
    </row>
    <row r="28" spans="1:9" ht="132" customHeight="1">
      <c r="A28" s="293">
        <v>3</v>
      </c>
      <c r="B28" s="294" t="s">
        <v>434</v>
      </c>
      <c r="C28" s="294" t="s">
        <v>550</v>
      </c>
      <c r="D28" s="294" t="s">
        <v>42</v>
      </c>
      <c r="E28" s="294" t="s">
        <v>42</v>
      </c>
      <c r="F28" s="176" t="s">
        <v>581</v>
      </c>
      <c r="G28" s="362">
        <f>200-200</f>
        <v>0</v>
      </c>
      <c r="H28" s="362">
        <v>0</v>
      </c>
      <c r="I28" s="362">
        <f>17.03+1686.001</f>
        <v>1703.031</v>
      </c>
    </row>
    <row r="29" spans="1:9" ht="15" customHeight="1">
      <c r="A29" s="427" t="s">
        <v>377</v>
      </c>
      <c r="B29" s="428"/>
      <c r="C29" s="428"/>
      <c r="D29" s="428"/>
      <c r="E29" s="428"/>
      <c r="F29" s="429"/>
      <c r="G29" s="361">
        <f>SUM(G28)</f>
        <v>0</v>
      </c>
      <c r="H29" s="361">
        <f>SUM(H28)</f>
        <v>0</v>
      </c>
      <c r="I29" s="361">
        <f>SUM(I28)</f>
        <v>1703.031</v>
      </c>
    </row>
    <row r="30" spans="1:9" ht="135" customHeight="1" hidden="1">
      <c r="A30" s="293"/>
      <c r="B30" s="294" t="s">
        <v>434</v>
      </c>
      <c r="C30" s="294" t="s">
        <v>82</v>
      </c>
      <c r="D30" s="294" t="s">
        <v>42</v>
      </c>
      <c r="E30" s="294" t="s">
        <v>42</v>
      </c>
      <c r="F30" s="176" t="s">
        <v>474</v>
      </c>
      <c r="G30" s="362">
        <f>4400-3400-1000</f>
        <v>0</v>
      </c>
      <c r="H30" s="362">
        <f>4400-3400-1000</f>
        <v>0</v>
      </c>
      <c r="I30" s="362">
        <f>4400-3400-1000</f>
        <v>0</v>
      </c>
    </row>
    <row r="31" spans="1:9" ht="15" customHeight="1" hidden="1">
      <c r="A31" s="427" t="s">
        <v>377</v>
      </c>
      <c r="B31" s="428"/>
      <c r="C31" s="428"/>
      <c r="D31" s="428"/>
      <c r="E31" s="428"/>
      <c r="F31" s="429"/>
      <c r="G31" s="361">
        <f>SUM(G30)</f>
        <v>0</v>
      </c>
      <c r="H31" s="361">
        <f>SUM(H30)</f>
        <v>0</v>
      </c>
      <c r="I31" s="361">
        <f>SUM(I30)</f>
        <v>0</v>
      </c>
    </row>
    <row r="32" spans="1:9" ht="15" customHeight="1">
      <c r="A32" s="427" t="s">
        <v>378</v>
      </c>
      <c r="B32" s="428"/>
      <c r="C32" s="428"/>
      <c r="D32" s="428"/>
      <c r="E32" s="428"/>
      <c r="F32" s="429"/>
      <c r="G32" s="361">
        <f>G23+G27+G29+G31</f>
        <v>2248.74</v>
      </c>
      <c r="H32" s="361">
        <f>H23+H27+H29+H31</f>
        <v>0</v>
      </c>
      <c r="I32" s="361">
        <f>I23+I27+I29+I31</f>
        <v>1703.031</v>
      </c>
    </row>
  </sheetData>
  <sheetProtection/>
  <mergeCells count="30">
    <mergeCell ref="A10:I10"/>
    <mergeCell ref="A11:I11"/>
    <mergeCell ref="A12:I12"/>
    <mergeCell ref="A13:I13"/>
    <mergeCell ref="A24:A26"/>
    <mergeCell ref="A29:F29"/>
    <mergeCell ref="C24:C26"/>
    <mergeCell ref="B24:B26"/>
    <mergeCell ref="E20:E22"/>
    <mergeCell ref="A20:A22"/>
    <mergeCell ref="A1:I1"/>
    <mergeCell ref="A2:I2"/>
    <mergeCell ref="A3:I3"/>
    <mergeCell ref="A4:I4"/>
    <mergeCell ref="A5:I5"/>
    <mergeCell ref="I20:I22"/>
    <mergeCell ref="C20:C22"/>
    <mergeCell ref="D20:D22"/>
    <mergeCell ref="F20:F22"/>
    <mergeCell ref="A9:I9"/>
    <mergeCell ref="A32:F32"/>
    <mergeCell ref="A27:F27"/>
    <mergeCell ref="A31:F31"/>
    <mergeCell ref="D24:D26"/>
    <mergeCell ref="A23:F23"/>
    <mergeCell ref="B17:I17"/>
    <mergeCell ref="E24:E26"/>
    <mergeCell ref="B20:B22"/>
    <mergeCell ref="G20:G22"/>
    <mergeCell ref="H20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2020-03-20T11:29:09Z</cp:lastPrinted>
  <dcterms:created xsi:type="dcterms:W3CDTF">1996-10-08T23:32:33Z</dcterms:created>
  <dcterms:modified xsi:type="dcterms:W3CDTF">2020-03-23T07:36:58Z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