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75" tabRatio="936" activeTab="1"/>
  </bookViews>
  <sheets>
    <sheet name="Источники 2019-2021-1" sheetId="1" r:id="rId1"/>
    <sheet name="Доходы 2019-2021-2" sheetId="2" r:id="rId2"/>
    <sheet name="Прогр. 2019-2021-6" sheetId="3" r:id="rId3"/>
    <sheet name="Ведомств. 2019-2021-7" sheetId="4" r:id="rId4"/>
  </sheets>
  <definedNames>
    <definedName name="_xlnm.Print_Area" localSheetId="2">'Прогр. 2019-2021-6'!$A$17:$H$444</definedName>
  </definedNames>
  <calcPr fullCalcOnLoad="1"/>
</workbook>
</file>

<file path=xl/sharedStrings.xml><?xml version="1.0" encoding="utf-8"?>
<sst xmlns="http://schemas.openxmlformats.org/spreadsheetml/2006/main" count="3292" uniqueCount="550">
  <si>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</si>
  <si>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</si>
  <si>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</si>
  <si>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</si>
  <si>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</si>
  <si>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</si>
  <si>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</si>
  <si>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</si>
  <si>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</si>
  <si>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</si>
  <si>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</si>
  <si>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</si>
  <si>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</si>
  <si>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</si>
  <si>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</si>
  <si>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</si>
  <si>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</si>
  <si>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</si>
  <si>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</si>
  <si>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</si>
  <si>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</si>
  <si>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</si>
  <si>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</si>
  <si>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</si>
  <si>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2.7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</si>
  <si>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</si>
  <si>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</si>
  <si>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</si>
  <si>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</si>
  <si>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</si>
  <si>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</si>
  <si>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3</t>
  </si>
  <si>
    <t>МУ "Управление жилищного хозяйства и благоустройства"</t>
  </si>
  <si>
    <t>3.1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</si>
  <si>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</si>
  <si>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</si>
  <si>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</si>
  <si>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</si>
  <si>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</si>
  <si>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</si>
  <si>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</si>
  <si>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</si>
  <si>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</si>
  <si>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</si>
  <si>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</si>
  <si>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</si>
  <si>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</si>
  <si>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</si>
  <si>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</si>
  <si>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</si>
  <si>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</si>
  <si>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</si>
  <si>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</si>
  <si>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</si>
  <si>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</si>
  <si>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</si>
  <si>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</si>
  <si>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</si>
  <si>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</si>
  <si>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</si>
  <si>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</si>
  <si>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</si>
  <si>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</si>
  <si>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</si>
  <si>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</si>
  <si>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</si>
  <si>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</si>
  <si>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</si>
  <si>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</si>
  <si>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</si>
  <si>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</si>
  <si>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</si>
  <si>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</si>
  <si>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</si>
  <si>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</si>
  <si>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</si>
  <si>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</si>
  <si>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</si>
  <si>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</si>
  <si>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</si>
  <si>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</si>
  <si>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</si>
  <si>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</si>
  <si>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</si>
  <si>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</si>
  <si>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</si>
  <si>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</si>
  <si>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</si>
  <si>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</si>
  <si>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</si>
  <si>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</si>
  <si>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</si>
  <si>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</si>
  <si>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</si>
  <si>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</si>
  <si>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</si>
  <si>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</si>
  <si>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</si>
  <si>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</si>
  <si>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</si>
  <si>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</si>
  <si>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</si>
  <si>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</si>
  <si>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</si>
  <si>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</si>
  <si>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</si>
  <si>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</si>
  <si>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</si>
  <si>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</si>
  <si>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</si>
  <si>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</si>
  <si>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</si>
  <si>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</si>
  <si>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</si>
  <si>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</si>
  <si>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</si>
  <si>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</si>
  <si>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</si>
  <si>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</si>
  <si>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</si>
  <si>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</si>
  <si>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2015-2019 годах"</t>
  </si>
  <si>
    <t>Муниципальная программа "Реализация Генерального плана  Ульяновского городского поселения Тосненского района Ленинградской области на 2014-2018 годы"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</si>
  <si>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</si>
  <si>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</si>
  <si>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</si>
  <si>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</si>
  <si>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</si>
  <si>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</si>
  <si>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</si>
  <si>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</si>
  <si>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</si>
  <si>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</si>
  <si>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</si>
  <si>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</si>
  <si>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</si>
  <si>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</si>
  <si>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</si>
  <si>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</si>
  <si>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</si>
  <si>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</si>
  <si>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</si>
  <si>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</si>
  <si>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</si>
  <si>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</si>
  <si>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</si>
  <si>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</si>
  <si>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</si>
  <si>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</si>
  <si>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</si>
  <si>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</si>
  <si>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</si>
  <si>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</si>
  <si>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</si>
  <si>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</si>
  <si>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</si>
  <si>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</si>
  <si>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</si>
  <si>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</si>
  <si>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</si>
  <si>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</si>
  <si>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</si>
  <si>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</si>
  <si>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</si>
  <si>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</si>
  <si>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</si>
  <si>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</si>
  <si>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</si>
  <si>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</si>
  <si>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</si>
  <si>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</si>
  <si>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</si>
  <si>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</si>
  <si>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</si>
  <si>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</si>
  <si>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</si>
  <si>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</si>
  <si>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</si>
  <si>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</si>
  <si>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</si>
  <si>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</si>
  <si>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</si>
  <si>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</si>
  <si>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</si>
  <si>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</si>
  <si>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</si>
  <si>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</si>
  <si>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</si>
  <si>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</si>
  <si>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</si>
  <si>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</si>
  <si>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</si>
  <si>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</si>
  <si>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</si>
  <si>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</si>
  <si>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</si>
  <si>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</si>
  <si>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</si>
  <si>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</si>
  <si>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</si>
  <si>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</si>
  <si>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Муниципальная программа "Охрана окружающей среды в  Ульяновском городском поселении Тосненского района Ленинградской области на 2017-2019 годы"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</si>
  <si>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</si>
  <si>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</si>
  <si>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</si>
  <si>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</si>
  <si>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</si>
  <si>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</si>
  <si>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</si>
  <si>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</si>
  <si>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</si>
  <si>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</si>
  <si>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</si>
  <si>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</si>
  <si>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</si>
  <si>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</si>
  <si>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</si>
  <si>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</si>
  <si>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</si>
  <si>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</si>
  <si>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</si>
  <si>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</si>
  <si>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</si>
  <si>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</si>
  <si>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</si>
  <si>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</si>
  <si>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</si>
  <si>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</si>
  <si>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</si>
  <si>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</si>
  <si>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</si>
  <si>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</si>
  <si>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</si>
  <si>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</si>
  <si>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</si>
  <si>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</si>
  <si>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</si>
  <si>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</si>
  <si>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</si>
  <si>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</si>
  <si>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</si>
  <si>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</si>
  <si>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</si>
  <si>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</si>
  <si>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</si>
  <si>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</si>
  <si>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</si>
  <si>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</si>
  <si>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</si>
  <si>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</si>
  <si>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</si>
  <si>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</si>
  <si>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</si>
  <si>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</si>
  <si>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</si>
  <si>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</si>
  <si>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</si>
  <si>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</si>
  <si>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</si>
  <si>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</si>
  <si>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</si>
  <si>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</si>
  <si>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</si>
  <si>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</si>
  <si>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</si>
  <si>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</si>
  <si>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</si>
  <si>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</si>
  <si>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</si>
  <si>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</si>
  <si>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</si>
  <si>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</si>
  <si>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</si>
  <si>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</si>
  <si>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</si>
  <si>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</si>
  <si>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</si>
  <si>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</si>
  <si>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</si>
  <si>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</si>
  <si>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</si>
  <si>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</si>
  <si>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</si>
  <si>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</si>
  <si>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</si>
  <si>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</si>
  <si>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</si>
  <si>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</si>
  <si>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</si>
  <si>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</si>
  <si>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</si>
  <si>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</si>
  <si>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</si>
  <si>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</si>
  <si>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</si>
  <si>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</si>
  <si>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</si>
  <si>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</si>
  <si>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</si>
  <si>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</si>
  <si>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</si>
  <si>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</si>
  <si>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</si>
  <si>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</si>
  <si>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</si>
  <si>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</si>
  <si>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</si>
  <si>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</si>
  <si>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</si>
  <si>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</si>
  <si>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</si>
  <si>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</si>
  <si>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</si>
  <si>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</si>
  <si>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</si>
  <si>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</si>
  <si>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</si>
  <si>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</si>
  <si>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</si>
  <si>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</si>
  <si>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</si>
  <si>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</si>
  <si>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</si>
  <si>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</si>
  <si>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</si>
  <si>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</si>
  <si>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</si>
  <si>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</si>
  <si>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</si>
  <si>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</si>
  <si>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</si>
  <si>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</si>
  <si>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</si>
  <si>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</si>
  <si>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</si>
  <si>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</si>
  <si>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</si>
  <si>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</si>
  <si>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</si>
  <si>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</si>
  <si>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</si>
  <si>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</si>
  <si>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</si>
  <si>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</si>
  <si>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</si>
  <si>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</si>
  <si>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</si>
  <si>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</si>
  <si>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</si>
  <si>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</si>
  <si>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</si>
  <si>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</si>
  <si>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</si>
  <si>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</si>
  <si>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</si>
  <si>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</si>
  <si>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</si>
  <si>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</si>
  <si>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</si>
  <si>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</si>
  <si>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</si>
  <si>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</si>
  <si>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</si>
  <si>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</si>
  <si>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2 02 29999 13 0000 151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</si>
  <si>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</si>
  <si>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</si>
  <si>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</si>
  <si>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</si>
  <si>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</si>
  <si>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</si>
  <si>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</si>
  <si>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</si>
  <si>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</si>
  <si>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</si>
  <si>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</si>
  <si>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</si>
  <si>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</si>
  <si>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</si>
  <si>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</si>
  <si>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</si>
  <si>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</si>
  <si>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</si>
  <si>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</si>
  <si>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</si>
  <si>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</si>
  <si>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</si>
  <si>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</si>
  <si>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</si>
  <si>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</si>
  <si>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</si>
  <si>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</si>
  <si>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</si>
  <si>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</si>
  <si>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</si>
  <si>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</si>
  <si>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</si>
  <si>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</si>
  <si>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</si>
  <si>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</si>
  <si>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</si>
  <si>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</si>
  <si>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2019 год</t>
  </si>
  <si>
    <t>2020 год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</si>
  <si>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</si>
  <si>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</si>
  <si>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</si>
  <si>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</si>
  <si>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</si>
  <si>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</si>
  <si>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</si>
  <si>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</si>
  <si>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</si>
  <si>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</si>
  <si>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</si>
  <si>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</si>
  <si>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</si>
  <si>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</si>
  <si>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</si>
  <si>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внутреннего финансирования дефицита бюджета</t>
  </si>
  <si>
    <t>000 01 05 00 00 13 0000 000</t>
  </si>
  <si>
    <t>Изменение остатков средств на счетах по учету средств бюджетов городских поселений</t>
  </si>
  <si>
    <t>Всего источников внутреннего финансирования</t>
  </si>
  <si>
    <t>2021 год</t>
  </si>
  <si>
    <t>ИСТОЧНИКИ</t>
  </si>
  <si>
    <t>Ульяновского городского поселения Тосненского района Ленинградской области</t>
  </si>
  <si>
    <t>на 2019 год и на плановый период 2020 и 2021 годов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</si>
  <si>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</si>
  <si>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</si>
  <si>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 4</t>
  </si>
  <si>
    <t>по кодам видов доходов на 2019 год и на плановый период 2020 и 2021 годов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</si>
  <si>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</si>
  <si>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</si>
  <si>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</si>
  <si>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</si>
  <si>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</si>
  <si>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</si>
  <si>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</si>
  <si>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</si>
  <si>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</si>
  <si>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</si>
  <si>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</si>
  <si>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</si>
  <si>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</si>
  <si>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</si>
  <si>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</si>
  <si>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</si>
  <si>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</si>
  <si>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</si>
  <si>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</si>
  <si>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</si>
  <si>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</si>
  <si>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</si>
  <si>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</si>
  <si>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</si>
  <si>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</si>
  <si>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</si>
  <si>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</si>
  <si>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06 2 01 96030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</si>
  <si>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</si>
  <si>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</si>
  <si>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</si>
  <si>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</si>
  <si>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</si>
  <si>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</si>
  <si>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</si>
  <si>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</si>
  <si>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Муниципальная программа "Формирование комфортной городской среды на территории Ульяновского городского поселения на 2018-2022 годы"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</si>
  <si>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</si>
  <si>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</si>
  <si>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</si>
  <si>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</si>
  <si>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</si>
  <si>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</si>
  <si>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</si>
  <si>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</si>
  <si>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</si>
  <si>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</si>
  <si>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</si>
  <si>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</si>
  <si>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</si>
  <si>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</si>
  <si>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</si>
  <si>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Оказание поддержки гражданам, пострадавшим в результате пожара муниципального жилищного фонда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</si>
  <si>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</si>
  <si>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</si>
  <si>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</si>
  <si>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</si>
  <si>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</si>
  <si>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</si>
  <si>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</si>
  <si>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</si>
  <si>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</si>
  <si>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</si>
  <si>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</si>
  <si>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</si>
  <si>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</si>
  <si>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</si>
  <si>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</si>
  <si>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</si>
  <si>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от 25.12.2018 № 147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</si>
  <si>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</si>
  <si>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</si>
  <si>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</si>
  <si>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</si>
  <si>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</si>
  <si>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</si>
  <si>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</si>
  <si>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</si>
  <si>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</si>
  <si>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</si>
  <si>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</si>
  <si>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</si>
  <si>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</si>
  <si>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</si>
  <si>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</si>
  <si>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</si>
  <si>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</si>
  <si>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</si>
  <si>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</si>
  <si>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</si>
  <si>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</si>
  <si>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</si>
  <si>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</si>
  <si>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</si>
  <si>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</si>
  <si>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</si>
  <si>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</si>
  <si>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</si>
  <si>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</si>
  <si>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</si>
  <si>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</si>
  <si>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</si>
  <si>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Приложение № 3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</si>
  <si>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</si>
  <si>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</si>
  <si>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</si>
  <si>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</si>
  <si>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</si>
  <si>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</si>
  <si>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</si>
  <si>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</si>
  <si>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Прочие межбюджетные трансферты, передаваемые бюджетам городских поселений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</si>
  <si>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</si>
  <si>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</si>
  <si>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от 26.12.2019 № 26</t>
  </si>
  <si>
    <t>2 02 45550 13 0000 150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</si>
  <si>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</si>
  <si>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</si>
  <si>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99 9 01 55502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</si>
</sst>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180" fontId="2" fillId="0" borderId="0" xfId="67" applyFont="1" applyAlignment="1">
      <alignment horizontal="justify"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2" fillId="0" borderId="0" xfId="67" applyNumberFormat="1" applyFont="1" applyAlignment="1">
      <alignment horizontal="right"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180" fontId="2" fillId="0" borderId="0" xfId="67" applyFont="1" applyAlignment="1">
      <alignment horizontal="justify" wrapText="1"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3" fontId="2" fillId="0" borderId="0" xfId="67" applyNumberFormat="1" applyFont="1" applyAlignment="1">
      <alignment horizontal="right" wrapText="1"/>
    </xf>
    <xf numFmtId="0" fontId="2" fillId="27" borderId="10" xfId="55" applyFont="1" applyFill="1" applyBorder="1" applyAlignment="1">
      <alignment wrapText="1"/>
      <protection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6" fillId="0" borderId="12" xfId="55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2" fillId="28" borderId="0" xfId="55" applyFont="1" applyFill="1" applyAlignment="1">
      <alignment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4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vertical="center" wrapText="1"/>
      <protection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4" fillId="41" borderId="10" xfId="55" applyFont="1" applyFill="1" applyBorder="1">
      <alignment/>
      <protection/>
    </xf>
    <xf numFmtId="0" fontId="14" fillId="41" borderId="10" xfId="55" applyFont="1" applyFill="1" applyBorder="1" applyAlignment="1">
      <alignment horizontal="center" wrapText="1"/>
      <protection/>
    </xf>
    <xf numFmtId="49" fontId="8" fillId="41" borderId="10" xfId="55" applyNumberFormat="1" applyFont="1" applyFill="1" applyBorder="1" applyAlignment="1">
      <alignment horizontal="center" wrapText="1"/>
      <protection/>
    </xf>
    <xf numFmtId="0" fontId="8" fillId="41" borderId="10" xfId="55" applyFont="1" applyFill="1" applyBorder="1" applyAlignment="1">
      <alignment horizontal="center" wrapText="1"/>
      <protection/>
    </xf>
    <xf numFmtId="183" fontId="8" fillId="41" borderId="10" xfId="67" applyNumberFormat="1" applyFont="1" applyFill="1" applyBorder="1" applyAlignment="1">
      <alignment horizontal="justify" wrapText="1"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183" fontId="2" fillId="0" borderId="10" xfId="66" applyNumberFormat="1" applyFont="1" applyBorder="1" applyAlignment="1">
      <alignment horizontal="right" vertical="center"/>
    </xf>
    <xf numFmtId="183" fontId="2" fillId="0" borderId="10" xfId="66" applyNumberFormat="1" applyFont="1" applyFill="1" applyBorder="1" applyAlignment="1">
      <alignment horizontal="right" vertical="center"/>
    </xf>
    <xf numFmtId="183" fontId="13" fillId="0" borderId="10" xfId="66" applyNumberFormat="1" applyFont="1" applyBorder="1" applyAlignment="1">
      <alignment horizontal="right" vertical="center"/>
    </xf>
    <xf numFmtId="183" fontId="13" fillId="0" borderId="10" xfId="66" applyNumberFormat="1" applyFont="1" applyFill="1" applyBorder="1" applyAlignment="1">
      <alignment horizontal="right" vertical="center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4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8" fillId="41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wrapText="1"/>
      <protection/>
    </xf>
    <xf numFmtId="0" fontId="8" fillId="43" borderId="10" xfId="55" applyFont="1" applyFill="1" applyBorder="1" applyAlignment="1">
      <alignment vertical="center" wrapText="1"/>
      <protection/>
    </xf>
    <xf numFmtId="49" fontId="8" fillId="43" borderId="10" xfId="55" applyNumberFormat="1" applyFont="1" applyFill="1" applyBorder="1" applyAlignment="1">
      <alignment horizontal="center" wrapText="1"/>
      <protection/>
    </xf>
    <xf numFmtId="0" fontId="8" fillId="43" borderId="10" xfId="55" applyFont="1" applyFill="1" applyBorder="1" applyAlignment="1">
      <alignment horizontal="center" wrapText="1"/>
      <protection/>
    </xf>
    <xf numFmtId="183" fontId="2" fillId="43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0" fontId="13" fillId="0" borderId="14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2" fillId="0" borderId="0" xfId="54" applyFont="1" applyFill="1" applyAlignment="1">
      <alignment horizontal="right"/>
      <protection/>
    </xf>
    <xf numFmtId="0" fontId="18" fillId="0" borderId="0" xfId="54" applyFont="1" applyFill="1" applyAlignment="1">
      <alignment horizontal="center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14" borderId="14" xfId="55" applyFont="1" applyFill="1" applyBorder="1" applyAlignment="1">
      <alignment wrapText="1"/>
      <protection/>
    </xf>
    <xf numFmtId="0" fontId="9" fillId="14" borderId="16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16" fillId="26" borderId="14" xfId="55" applyFont="1" applyFill="1" applyBorder="1" applyAlignment="1">
      <alignment horizontal="center" wrapText="1"/>
      <protection/>
    </xf>
    <xf numFmtId="0" fontId="16" fillId="26" borderId="16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0" fontId="8" fillId="24" borderId="15" xfId="5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3" fontId="8" fillId="24" borderId="14" xfId="67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5" xfId="55" applyNumberFormat="1" applyFont="1" applyBorder="1" applyAlignment="1">
      <alignment horizontal="center" vertical="center" wrapText="1"/>
      <protection/>
    </xf>
    <xf numFmtId="180" fontId="2" fillId="0" borderId="0" xfId="67" applyFont="1" applyAlignment="1">
      <alignment horizontal="right"/>
    </xf>
    <xf numFmtId="0" fontId="16" fillId="25" borderId="14" xfId="55" applyFont="1" applyFill="1" applyBorder="1" applyAlignment="1">
      <alignment horizontal="center"/>
      <protection/>
    </xf>
    <xf numFmtId="0" fontId="16" fillId="25" borderId="16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163" customWidth="1"/>
    <col min="2" max="2" width="47.7109375" style="163" customWidth="1"/>
    <col min="3" max="3" width="13.7109375" style="163" customWidth="1"/>
    <col min="4" max="5" width="14.7109375" style="163" customWidth="1"/>
    <col min="6" max="16384" width="9.140625" style="163" customWidth="1"/>
  </cols>
  <sheetData>
    <row r="1" spans="1:5" ht="15" customHeight="1">
      <c r="A1" s="361" t="s">
        <v>35</v>
      </c>
      <c r="B1" s="361"/>
      <c r="C1" s="361"/>
      <c r="D1" s="361"/>
      <c r="E1" s="361"/>
    </row>
    <row r="2" spans="1:5" ht="15" customHeight="1">
      <c r="A2" s="361" t="s">
        <v>36</v>
      </c>
      <c r="B2" s="361"/>
      <c r="C2" s="361"/>
      <c r="D2" s="361"/>
      <c r="E2" s="361"/>
    </row>
    <row r="3" spans="1:5" ht="15" customHeight="1">
      <c r="A3" s="361" t="s">
        <v>37</v>
      </c>
      <c r="B3" s="361"/>
      <c r="C3" s="361"/>
      <c r="D3" s="361"/>
      <c r="E3" s="361"/>
    </row>
    <row r="4" spans="1:5" ht="15" customHeight="1">
      <c r="A4" s="361" t="s">
        <v>38</v>
      </c>
      <c r="B4" s="361"/>
      <c r="C4" s="361"/>
      <c r="D4" s="361"/>
      <c r="E4" s="361"/>
    </row>
    <row r="5" spans="1:5" ht="15" customHeight="1">
      <c r="A5" s="361" t="s">
        <v>545</v>
      </c>
      <c r="B5" s="361"/>
      <c r="C5" s="361"/>
      <c r="D5" s="361"/>
      <c r="E5" s="361"/>
    </row>
    <row r="6" spans="1:5" ht="15" customHeight="1">
      <c r="A6" s="362"/>
      <c r="B6" s="362"/>
      <c r="C6" s="362"/>
      <c r="D6" s="362"/>
      <c r="E6" s="362"/>
    </row>
    <row r="7" spans="1:5" ht="15" customHeight="1">
      <c r="A7" s="164"/>
      <c r="B7" s="164"/>
      <c r="C7" s="164"/>
      <c r="D7" s="164"/>
      <c r="E7" s="164"/>
    </row>
    <row r="8" ht="15" customHeight="1"/>
    <row r="9" spans="1:5" ht="15" customHeight="1">
      <c r="A9" s="361" t="s">
        <v>35</v>
      </c>
      <c r="B9" s="361"/>
      <c r="C9" s="361"/>
      <c r="D9" s="361"/>
      <c r="E9" s="361"/>
    </row>
    <row r="10" spans="1:5" ht="15" customHeight="1">
      <c r="A10" s="361" t="s">
        <v>36</v>
      </c>
      <c r="B10" s="361"/>
      <c r="C10" s="361"/>
      <c r="D10" s="361"/>
      <c r="E10" s="361"/>
    </row>
    <row r="11" spans="1:5" ht="15" customHeight="1">
      <c r="A11" s="361" t="s">
        <v>37</v>
      </c>
      <c r="B11" s="361"/>
      <c r="C11" s="361"/>
      <c r="D11" s="361"/>
      <c r="E11" s="361"/>
    </row>
    <row r="12" spans="1:5" ht="15" customHeight="1">
      <c r="A12" s="361" t="s">
        <v>38</v>
      </c>
      <c r="B12" s="361"/>
      <c r="C12" s="361"/>
      <c r="D12" s="361"/>
      <c r="E12" s="361"/>
    </row>
    <row r="13" spans="1:5" ht="15" customHeight="1">
      <c r="A13" s="361" t="s">
        <v>500</v>
      </c>
      <c r="B13" s="361"/>
      <c r="C13" s="361"/>
      <c r="D13" s="361"/>
      <c r="E13" s="361"/>
    </row>
    <row r="14" spans="1:5" ht="15" customHeight="1">
      <c r="A14" s="362"/>
      <c r="B14" s="362"/>
      <c r="C14" s="362"/>
      <c r="D14" s="362"/>
      <c r="E14" s="362"/>
    </row>
    <row r="15" spans="1:5" ht="15" customHeight="1">
      <c r="A15" s="164"/>
      <c r="B15" s="164"/>
      <c r="C15" s="164"/>
      <c r="D15" s="164"/>
      <c r="E15" s="164"/>
    </row>
    <row r="16" spans="1:256" s="165" customFormat="1" ht="15" customHeight="1">
      <c r="A16" s="163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  <c r="IQ16" s="163"/>
      <c r="IR16" s="163"/>
      <c r="IS16" s="163"/>
      <c r="IT16" s="163"/>
      <c r="IU16" s="163"/>
      <c r="IV16" s="163"/>
    </row>
    <row r="17" spans="1:5" ht="15" customHeight="1">
      <c r="A17" s="363" t="s">
        <v>424</v>
      </c>
      <c r="B17" s="364"/>
      <c r="C17" s="364"/>
      <c r="D17" s="364"/>
      <c r="E17" s="364"/>
    </row>
    <row r="18" spans="1:5" ht="15" customHeight="1">
      <c r="A18" s="363" t="s">
        <v>419</v>
      </c>
      <c r="B18" s="364"/>
      <c r="C18" s="364"/>
      <c r="D18" s="364"/>
      <c r="E18" s="364"/>
    </row>
    <row r="19" spans="1:5" ht="15" customHeight="1">
      <c r="A19" s="363" t="s">
        <v>425</v>
      </c>
      <c r="B19" s="372"/>
      <c r="C19" s="372"/>
      <c r="D19" s="372"/>
      <c r="E19" s="372"/>
    </row>
    <row r="20" spans="1:5" ht="15" customHeight="1">
      <c r="A20" s="365" t="s">
        <v>426</v>
      </c>
      <c r="B20" s="365"/>
      <c r="C20" s="365"/>
      <c r="D20" s="365"/>
      <c r="E20" s="365"/>
    </row>
    <row r="21" spans="1:5" ht="15" customHeight="1">
      <c r="A21" s="166"/>
      <c r="B21" s="166"/>
      <c r="C21" s="166"/>
      <c r="D21" s="166"/>
      <c r="E21" s="166"/>
    </row>
    <row r="22" spans="1:5" ht="15" customHeight="1">
      <c r="A22" s="366" t="s">
        <v>305</v>
      </c>
      <c r="B22" s="368" t="s">
        <v>306</v>
      </c>
      <c r="C22" s="369" t="s">
        <v>39</v>
      </c>
      <c r="D22" s="370"/>
      <c r="E22" s="371"/>
    </row>
    <row r="23" spans="1:5" ht="15" customHeight="1">
      <c r="A23" s="367"/>
      <c r="B23" s="368"/>
      <c r="C23" s="167" t="s">
        <v>402</v>
      </c>
      <c r="D23" s="167" t="s">
        <v>403</v>
      </c>
      <c r="E23" s="169" t="s">
        <v>423</v>
      </c>
    </row>
    <row r="24" spans="1:5" ht="15" customHeight="1">
      <c r="A24" s="168">
        <v>1</v>
      </c>
      <c r="B24" s="167">
        <v>2</v>
      </c>
      <c r="C24" s="167">
        <v>3</v>
      </c>
      <c r="D24" s="167">
        <v>4</v>
      </c>
      <c r="E24" s="169">
        <v>5</v>
      </c>
    </row>
    <row r="25" spans="1:5" ht="30" customHeight="1">
      <c r="A25" s="169" t="s">
        <v>420</v>
      </c>
      <c r="B25" s="199" t="s">
        <v>421</v>
      </c>
      <c r="C25" s="288">
        <f>'Ведомств. 2019-2021-7'!H477-'Доходы 2019-2021-2'!C78</f>
        <v>-604.5081899999641</v>
      </c>
      <c r="D25" s="288">
        <f>'Ведомств. 2019-2021-7'!I477-'Доходы 2019-2021-2'!D78+1400</f>
        <v>-14551.308000000005</v>
      </c>
      <c r="E25" s="289">
        <f>'Ведомств. 2019-2021-7'!J477-'Доходы 2019-2021-2'!E78+2700</f>
        <v>-18681.124000000003</v>
      </c>
    </row>
    <row r="26" spans="1:5" ht="15" customHeight="1">
      <c r="A26" s="359" t="s">
        <v>422</v>
      </c>
      <c r="B26" s="360"/>
      <c r="C26" s="290">
        <f>C25</f>
        <v>-604.5081899999641</v>
      </c>
      <c r="D26" s="290">
        <f>D25</f>
        <v>-14551.308000000005</v>
      </c>
      <c r="E26" s="291">
        <f>E25</f>
        <v>-18681.124000000003</v>
      </c>
    </row>
  </sheetData>
  <sheetProtection/>
  <mergeCells count="20">
    <mergeCell ref="A22:A23"/>
    <mergeCell ref="B22:B23"/>
    <mergeCell ref="C22:E22"/>
    <mergeCell ref="A19:E19"/>
    <mergeCell ref="A1:E1"/>
    <mergeCell ref="A2:E2"/>
    <mergeCell ref="A3:E3"/>
    <mergeCell ref="A4:E4"/>
    <mergeCell ref="A5:E5"/>
    <mergeCell ref="A6:E6"/>
    <mergeCell ref="A26:B26"/>
    <mergeCell ref="A9:E9"/>
    <mergeCell ref="A10:E10"/>
    <mergeCell ref="A11:E11"/>
    <mergeCell ref="A12:E12"/>
    <mergeCell ref="A13:E13"/>
    <mergeCell ref="A14:E14"/>
    <mergeCell ref="A17:E17"/>
    <mergeCell ref="A18:E18"/>
    <mergeCell ref="A20:E20"/>
  </mergeCells>
  <printOptions/>
  <pageMargins left="0.7086614173228347" right="0.7086614173228347" top="0.7480314960629921" bottom="0.7480314960629921" header="0.31496062992125984" footer="0.31496062992125984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BreakPreview" zoomScaleSheetLayoutView="100" workbookViewId="0" topLeftCell="A34">
      <selection activeCell="C38" sqref="C38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384" t="s">
        <v>401</v>
      </c>
      <c r="B1" s="384"/>
      <c r="C1" s="384"/>
      <c r="D1" s="384"/>
      <c r="E1" s="384"/>
    </row>
    <row r="2" spans="1:5" ht="15" customHeight="1">
      <c r="A2" s="384" t="s">
        <v>36</v>
      </c>
      <c r="B2" s="384"/>
      <c r="C2" s="384"/>
      <c r="D2" s="384"/>
      <c r="E2" s="384"/>
    </row>
    <row r="3" spans="1:5" ht="15" customHeight="1">
      <c r="A3" s="384" t="s">
        <v>37</v>
      </c>
      <c r="B3" s="384"/>
      <c r="C3" s="384"/>
      <c r="D3" s="384"/>
      <c r="E3" s="384"/>
    </row>
    <row r="4" spans="1:5" ht="15" customHeight="1">
      <c r="A4" s="384" t="s">
        <v>38</v>
      </c>
      <c r="B4" s="384"/>
      <c r="C4" s="384"/>
      <c r="D4" s="384"/>
      <c r="E4" s="384"/>
    </row>
    <row r="5" spans="1:5" ht="15" customHeight="1">
      <c r="A5" s="384" t="s">
        <v>545</v>
      </c>
      <c r="B5" s="384"/>
      <c r="C5" s="384"/>
      <c r="D5" s="384"/>
      <c r="E5" s="384"/>
    </row>
    <row r="6" ht="15" customHeight="1"/>
    <row r="7" ht="15" customHeight="1"/>
    <row r="8" ht="15" customHeight="1"/>
    <row r="9" spans="1:5" ht="15" customHeight="1">
      <c r="A9" s="384" t="s">
        <v>401</v>
      </c>
      <c r="B9" s="384"/>
      <c r="C9" s="384"/>
      <c r="D9" s="384"/>
      <c r="E9" s="384"/>
    </row>
    <row r="10" spans="1:5" ht="15" customHeight="1">
      <c r="A10" s="384" t="s">
        <v>36</v>
      </c>
      <c r="B10" s="384"/>
      <c r="C10" s="384"/>
      <c r="D10" s="384"/>
      <c r="E10" s="384"/>
    </row>
    <row r="11" spans="1:5" ht="15" customHeight="1">
      <c r="A11" s="384" t="s">
        <v>37</v>
      </c>
      <c r="B11" s="384"/>
      <c r="C11" s="384"/>
      <c r="D11" s="384"/>
      <c r="E11" s="384"/>
    </row>
    <row r="12" spans="1:5" ht="15" customHeight="1">
      <c r="A12" s="384" t="s">
        <v>38</v>
      </c>
      <c r="B12" s="384"/>
      <c r="C12" s="384"/>
      <c r="D12" s="384"/>
      <c r="E12" s="384"/>
    </row>
    <row r="13" spans="1:5" ht="15" customHeight="1">
      <c r="A13" s="384" t="s">
        <v>500</v>
      </c>
      <c r="B13" s="384"/>
      <c r="C13" s="384"/>
      <c r="D13" s="384"/>
      <c r="E13" s="384"/>
    </row>
    <row r="14" ht="15" customHeight="1"/>
    <row r="15" ht="15" customHeight="1"/>
    <row r="16" ht="15" customHeight="1"/>
    <row r="17" spans="1:5" ht="15" customHeight="1">
      <c r="A17" s="383" t="s">
        <v>427</v>
      </c>
      <c r="B17" s="383"/>
      <c r="C17" s="383"/>
      <c r="D17" s="383"/>
      <c r="E17" s="383"/>
    </row>
    <row r="18" spans="1:5" ht="15" customHeight="1">
      <c r="A18" s="383" t="s">
        <v>425</v>
      </c>
      <c r="B18" s="383"/>
      <c r="C18" s="383"/>
      <c r="D18" s="383"/>
      <c r="E18" s="383"/>
    </row>
    <row r="19" spans="1:5" s="133" customFormat="1" ht="15" customHeight="1">
      <c r="A19" s="385" t="s">
        <v>430</v>
      </c>
      <c r="B19" s="385"/>
      <c r="C19" s="385"/>
      <c r="D19" s="385"/>
      <c r="E19" s="385"/>
    </row>
    <row r="20" spans="1:5" s="133" customFormat="1" ht="15" customHeight="1">
      <c r="A20" s="161"/>
      <c r="B20" s="161"/>
      <c r="C20" s="161"/>
      <c r="D20" s="161"/>
      <c r="E20" s="162"/>
    </row>
    <row r="21" spans="1:5" ht="15" customHeight="1">
      <c r="A21" s="373" t="s">
        <v>305</v>
      </c>
      <c r="B21" s="373" t="s">
        <v>306</v>
      </c>
      <c r="C21" s="376" t="s">
        <v>39</v>
      </c>
      <c r="D21" s="377"/>
      <c r="E21" s="378"/>
    </row>
    <row r="22" spans="1:5" ht="15" customHeight="1">
      <c r="A22" s="374"/>
      <c r="B22" s="374"/>
      <c r="C22" s="379"/>
      <c r="D22" s="380"/>
      <c r="E22" s="381"/>
    </row>
    <row r="23" spans="1:5" ht="15" customHeight="1">
      <c r="A23" s="375"/>
      <c r="B23" s="375"/>
      <c r="C23" s="160" t="s">
        <v>402</v>
      </c>
      <c r="D23" s="160" t="s">
        <v>403</v>
      </c>
      <c r="E23" s="160" t="s">
        <v>423</v>
      </c>
    </row>
    <row r="24" spans="1:5" ht="15" customHeight="1">
      <c r="A24" s="134">
        <v>1</v>
      </c>
      <c r="B24" s="134">
        <v>2</v>
      </c>
      <c r="C24" s="134">
        <v>3</v>
      </c>
      <c r="D24" s="134">
        <v>4</v>
      </c>
      <c r="E24" s="134">
        <v>5</v>
      </c>
    </row>
    <row r="25" spans="1:5" ht="15" customHeight="1">
      <c r="A25" s="182" t="s">
        <v>308</v>
      </c>
      <c r="B25" s="186" t="s">
        <v>309</v>
      </c>
      <c r="C25" s="183">
        <f>C26+C28+C30+C32+C35+C37+C44+C47+C51</f>
        <v>67081.38906</v>
      </c>
      <c r="D25" s="183">
        <f>D26+D28+D30+D32+D35+D37+D44+D47+D51</f>
        <v>38116</v>
      </c>
      <c r="E25" s="183">
        <f>E26+E28+E30+E32+E35+E37+E44+E47+E51</f>
        <v>39332</v>
      </c>
    </row>
    <row r="26" spans="1:5" ht="15" customHeight="1">
      <c r="A26" s="193" t="s">
        <v>310</v>
      </c>
      <c r="B26" s="194" t="s">
        <v>311</v>
      </c>
      <c r="C26" s="195">
        <f>C27</f>
        <v>13658</v>
      </c>
      <c r="D26" s="195">
        <f>D27</f>
        <v>14478</v>
      </c>
      <c r="E26" s="195">
        <f>E27</f>
        <v>15346</v>
      </c>
    </row>
    <row r="27" spans="1:5" ht="15" customHeight="1">
      <c r="A27" s="170" t="s">
        <v>312</v>
      </c>
      <c r="B27" s="178" t="s">
        <v>313</v>
      </c>
      <c r="C27" s="179">
        <v>13658</v>
      </c>
      <c r="D27" s="179">
        <v>14478</v>
      </c>
      <c r="E27" s="179">
        <v>15346</v>
      </c>
    </row>
    <row r="28" spans="1:5" ht="30" customHeight="1">
      <c r="A28" s="193" t="s">
        <v>314</v>
      </c>
      <c r="B28" s="196" t="s">
        <v>315</v>
      </c>
      <c r="C28" s="195">
        <f>C29</f>
        <v>4500</v>
      </c>
      <c r="D28" s="195">
        <f>D29</f>
        <v>4500</v>
      </c>
      <c r="E28" s="195">
        <f>E29</f>
        <v>4500</v>
      </c>
    </row>
    <row r="29" spans="1:5" ht="30" customHeight="1">
      <c r="A29" s="170" t="s">
        <v>316</v>
      </c>
      <c r="B29" s="174" t="s">
        <v>317</v>
      </c>
      <c r="C29" s="179">
        <v>4500</v>
      </c>
      <c r="D29" s="179">
        <v>4500</v>
      </c>
      <c r="E29" s="179">
        <v>4500</v>
      </c>
    </row>
    <row r="30" spans="1:5" ht="15" customHeight="1" hidden="1">
      <c r="A30" s="170" t="s">
        <v>318</v>
      </c>
      <c r="B30" s="178" t="s">
        <v>319</v>
      </c>
      <c r="C30" s="177">
        <f>C31</f>
        <v>0</v>
      </c>
      <c r="D30" s="177">
        <f>D31</f>
        <v>0</v>
      </c>
      <c r="E30" s="177">
        <f>E31</f>
        <v>0</v>
      </c>
    </row>
    <row r="31" spans="1:5" ht="15" customHeight="1" hidden="1">
      <c r="A31" s="170" t="s">
        <v>320</v>
      </c>
      <c r="B31" s="178" t="s">
        <v>321</v>
      </c>
      <c r="C31" s="179">
        <f>0.5-0.5</f>
        <v>0</v>
      </c>
      <c r="D31" s="179">
        <f>0.5-0.5</f>
        <v>0</v>
      </c>
      <c r="E31" s="179">
        <f>0.5-0.5</f>
        <v>0</v>
      </c>
    </row>
    <row r="32" spans="1:5" ht="15" customHeight="1">
      <c r="A32" s="193" t="s">
        <v>322</v>
      </c>
      <c r="B32" s="194" t="s">
        <v>323</v>
      </c>
      <c r="C32" s="195">
        <f>C33+C34</f>
        <v>15580</v>
      </c>
      <c r="D32" s="195">
        <f>D33+D34</f>
        <v>15928</v>
      </c>
      <c r="E32" s="195">
        <f>E33+E34</f>
        <v>16276</v>
      </c>
    </row>
    <row r="33" spans="1:5" ht="30" customHeight="1">
      <c r="A33" s="170" t="s">
        <v>324</v>
      </c>
      <c r="B33" s="174" t="s">
        <v>325</v>
      </c>
      <c r="C33" s="179">
        <v>1766</v>
      </c>
      <c r="D33" s="179">
        <v>1837</v>
      </c>
      <c r="E33" s="179">
        <v>1903</v>
      </c>
    </row>
    <row r="34" spans="1:5" ht="15" customHeight="1">
      <c r="A34" s="170" t="s">
        <v>326</v>
      </c>
      <c r="B34" s="174" t="s">
        <v>327</v>
      </c>
      <c r="C34" s="179">
        <f>8010+5804</f>
        <v>13814</v>
      </c>
      <c r="D34" s="179">
        <f>8170+5920+1</f>
        <v>14091</v>
      </c>
      <c r="E34" s="179">
        <f>8334+6039</f>
        <v>14373</v>
      </c>
    </row>
    <row r="35" spans="1:5" ht="15" customHeight="1" hidden="1">
      <c r="A35" s="170" t="s">
        <v>328</v>
      </c>
      <c r="B35" s="178" t="s">
        <v>329</v>
      </c>
      <c r="C35" s="177">
        <f>C36</f>
        <v>0</v>
      </c>
      <c r="D35" s="177">
        <f>D36</f>
        <v>0</v>
      </c>
      <c r="E35" s="177">
        <f>E36</f>
        <v>0</v>
      </c>
    </row>
    <row r="36" spans="1:5" ht="45" customHeight="1" hidden="1">
      <c r="A36" s="170" t="s">
        <v>330</v>
      </c>
      <c r="B36" s="178" t="s">
        <v>331</v>
      </c>
      <c r="C36" s="177">
        <f>14.5-14.5</f>
        <v>0</v>
      </c>
      <c r="D36" s="177">
        <f>14.5-14.5</f>
        <v>0</v>
      </c>
      <c r="E36" s="177">
        <f>14.5-14.5</f>
        <v>0</v>
      </c>
    </row>
    <row r="37" spans="1:5" ht="30" customHeight="1">
      <c r="A37" s="193" t="s">
        <v>332</v>
      </c>
      <c r="B37" s="196" t="s">
        <v>333</v>
      </c>
      <c r="C37" s="195">
        <f>C38+C39+C40+C41+C42+C43</f>
        <v>6910</v>
      </c>
      <c r="D37" s="195">
        <f>D38+D39+D40+D41+D42+D43</f>
        <v>3210</v>
      </c>
      <c r="E37" s="195">
        <f>E38+E39+E40+E41+E42+E43</f>
        <v>3210</v>
      </c>
    </row>
    <row r="38" spans="1:5" ht="60" customHeight="1">
      <c r="A38" s="170" t="s">
        <v>334</v>
      </c>
      <c r="B38" s="174" t="s">
        <v>335</v>
      </c>
      <c r="C38" s="179">
        <v>2500</v>
      </c>
      <c r="D38" s="179">
        <v>2500</v>
      </c>
      <c r="E38" s="179">
        <v>2500</v>
      </c>
    </row>
    <row r="39" spans="1:5" ht="60" customHeight="1">
      <c r="A39" s="170" t="s">
        <v>336</v>
      </c>
      <c r="B39" s="174" t="s">
        <v>337</v>
      </c>
      <c r="C39" s="179">
        <f>700+3000</f>
        <v>3700</v>
      </c>
      <c r="D39" s="179">
        <v>0</v>
      </c>
      <c r="E39" s="179">
        <v>0</v>
      </c>
    </row>
    <row r="40" spans="1:5" ht="45" customHeight="1">
      <c r="A40" s="170" t="s">
        <v>338</v>
      </c>
      <c r="B40" s="174" t="s">
        <v>339</v>
      </c>
      <c r="C40" s="179">
        <v>200</v>
      </c>
      <c r="D40" s="179">
        <v>200</v>
      </c>
      <c r="E40" s="179">
        <v>200</v>
      </c>
    </row>
    <row r="41" spans="1:5" ht="30" customHeight="1" hidden="1">
      <c r="A41" s="170" t="s">
        <v>340</v>
      </c>
      <c r="B41" s="174" t="s">
        <v>428</v>
      </c>
      <c r="C41" s="179">
        <v>0</v>
      </c>
      <c r="D41" s="179">
        <v>0</v>
      </c>
      <c r="E41" s="179">
        <v>0</v>
      </c>
    </row>
    <row r="42" spans="1:5" ht="45" customHeight="1">
      <c r="A42" s="170" t="s">
        <v>341</v>
      </c>
      <c r="B42" s="174" t="s">
        <v>342</v>
      </c>
      <c r="C42" s="179">
        <v>10</v>
      </c>
      <c r="D42" s="179">
        <v>10</v>
      </c>
      <c r="E42" s="179">
        <v>10</v>
      </c>
    </row>
    <row r="43" spans="1:5" ht="60" customHeight="1">
      <c r="A43" s="170" t="s">
        <v>343</v>
      </c>
      <c r="B43" s="174" t="s">
        <v>344</v>
      </c>
      <c r="C43" s="179">
        <v>500</v>
      </c>
      <c r="D43" s="179">
        <v>500</v>
      </c>
      <c r="E43" s="179">
        <v>500</v>
      </c>
    </row>
    <row r="44" spans="1:5" ht="30" customHeight="1">
      <c r="A44" s="193" t="s">
        <v>345</v>
      </c>
      <c r="B44" s="196" t="s">
        <v>511</v>
      </c>
      <c r="C44" s="195">
        <f>C45+C46</f>
        <v>814.05271</v>
      </c>
      <c r="D44" s="195">
        <f>D45+D46</f>
        <v>0</v>
      </c>
      <c r="E44" s="195">
        <f>E45+E46</f>
        <v>0</v>
      </c>
    </row>
    <row r="45" spans="1:5" ht="30" customHeight="1">
      <c r="A45" s="180" t="s">
        <v>346</v>
      </c>
      <c r="B45" s="136" t="s">
        <v>347</v>
      </c>
      <c r="C45" s="179">
        <v>10</v>
      </c>
      <c r="D45" s="179">
        <v>0</v>
      </c>
      <c r="E45" s="179">
        <v>0</v>
      </c>
    </row>
    <row r="46" spans="1:5" ht="15" customHeight="1">
      <c r="A46" s="180" t="s">
        <v>348</v>
      </c>
      <c r="B46" s="136" t="s">
        <v>349</v>
      </c>
      <c r="C46" s="179">
        <f>700+104.05271</f>
        <v>804.05271</v>
      </c>
      <c r="D46" s="179">
        <v>0</v>
      </c>
      <c r="E46" s="179">
        <v>0</v>
      </c>
    </row>
    <row r="47" spans="1:5" ht="15" customHeight="1">
      <c r="A47" s="193" t="s">
        <v>350</v>
      </c>
      <c r="B47" s="196" t="s">
        <v>351</v>
      </c>
      <c r="C47" s="195">
        <f>C48+C49+C50</f>
        <v>25619.336349999998</v>
      </c>
      <c r="D47" s="195">
        <f>D48+D49+D50</f>
        <v>0</v>
      </c>
      <c r="E47" s="195">
        <f>E48+E49+E50</f>
        <v>0</v>
      </c>
    </row>
    <row r="48" spans="1:5" ht="75" customHeight="1">
      <c r="A48" s="180" t="s">
        <v>352</v>
      </c>
      <c r="B48" s="181" t="s">
        <v>353</v>
      </c>
      <c r="C48" s="179">
        <f>2000-2000+500+400</f>
        <v>900</v>
      </c>
      <c r="D48" s="179">
        <v>0</v>
      </c>
      <c r="E48" s="179">
        <v>0</v>
      </c>
    </row>
    <row r="49" spans="1:5" ht="45" customHeight="1">
      <c r="A49" s="170" t="s">
        <v>354</v>
      </c>
      <c r="B49" s="174" t="s">
        <v>355</v>
      </c>
      <c r="C49" s="179">
        <f>4000-4000+360.4+1212.652+250.61625+1235.34+5400+373.01+4375+548.25875+300</f>
        <v>14055.276999999998</v>
      </c>
      <c r="D49" s="179">
        <v>0</v>
      </c>
      <c r="E49" s="179">
        <v>0</v>
      </c>
    </row>
    <row r="50" spans="1:5" ht="45" customHeight="1">
      <c r="A50" s="170" t="s">
        <v>356</v>
      </c>
      <c r="B50" s="174" t="s">
        <v>357</v>
      </c>
      <c r="C50" s="179">
        <f>4000-4000+1300+1700+800+800+3942.12+4000+800+1300-1700-2278.06065</f>
        <v>10664.05935</v>
      </c>
      <c r="D50" s="179">
        <v>0</v>
      </c>
      <c r="E50" s="179">
        <v>0</v>
      </c>
    </row>
    <row r="51" spans="1:5" ht="15" customHeight="1" hidden="1">
      <c r="A51" s="193" t="s">
        <v>369</v>
      </c>
      <c r="B51" s="197" t="s">
        <v>370</v>
      </c>
      <c r="C51" s="195">
        <f>C52</f>
        <v>0</v>
      </c>
      <c r="D51" s="195">
        <f>D52</f>
        <v>0</v>
      </c>
      <c r="E51" s="195">
        <f>E52</f>
        <v>0</v>
      </c>
    </row>
    <row r="52" spans="1:5" ht="30" customHeight="1" hidden="1">
      <c r="A52" s="170" t="s">
        <v>371</v>
      </c>
      <c r="B52" s="174" t="s">
        <v>372</v>
      </c>
      <c r="C52" s="179">
        <v>0</v>
      </c>
      <c r="D52" s="179">
        <v>0</v>
      </c>
      <c r="E52" s="179">
        <v>0</v>
      </c>
    </row>
    <row r="53" spans="1:8" ht="15" customHeight="1">
      <c r="A53" s="187" t="s">
        <v>358</v>
      </c>
      <c r="B53" s="186" t="s">
        <v>359</v>
      </c>
      <c r="C53" s="188">
        <f>C54+C76</f>
        <v>81889.26999999999</v>
      </c>
      <c r="D53" s="188">
        <f>D54+D76</f>
        <v>51833.97</v>
      </c>
      <c r="E53" s="188">
        <f>E54+E76</f>
        <v>37897.2</v>
      </c>
      <c r="H53" s="138"/>
    </row>
    <row r="54" spans="1:5" ht="30" customHeight="1">
      <c r="A54" s="189" t="s">
        <v>361</v>
      </c>
      <c r="B54" s="190" t="s">
        <v>362</v>
      </c>
      <c r="C54" s="191">
        <f>C55+C57+C70+C73</f>
        <v>81879.26999999999</v>
      </c>
      <c r="D54" s="191">
        <f>D55+D57+D70+D73</f>
        <v>51823.97</v>
      </c>
      <c r="E54" s="191">
        <f>E55+E57+E70+E73</f>
        <v>37887.2</v>
      </c>
    </row>
    <row r="55" spans="1:5" ht="15" customHeight="1">
      <c r="A55" s="184" t="s">
        <v>507</v>
      </c>
      <c r="B55" s="192" t="s">
        <v>382</v>
      </c>
      <c r="C55" s="185">
        <f>C56</f>
        <v>29469.7</v>
      </c>
      <c r="D55" s="185">
        <f>D56</f>
        <v>31130.8</v>
      </c>
      <c r="E55" s="185">
        <f>E56</f>
        <v>32847.1</v>
      </c>
    </row>
    <row r="56" spans="1:5" ht="30" customHeight="1">
      <c r="A56" s="173" t="s">
        <v>501</v>
      </c>
      <c r="B56" s="174" t="s">
        <v>363</v>
      </c>
      <c r="C56" s="171">
        <f>(24520.7+4908.5)+40.5</f>
        <v>29469.7</v>
      </c>
      <c r="D56" s="171">
        <f>25814.8+5316</f>
        <v>31130.8</v>
      </c>
      <c r="E56" s="171">
        <f>27119.3+5727.8</f>
        <v>32847.1</v>
      </c>
    </row>
    <row r="57" spans="1:5" ht="30" customHeight="1">
      <c r="A57" s="184" t="s">
        <v>508</v>
      </c>
      <c r="B57" s="192" t="s">
        <v>383</v>
      </c>
      <c r="C57" s="185">
        <f>C58+C59+C60+C61+C62+C63+C67+C68+C64+C65+C66+C69</f>
        <v>51196.02999999999</v>
      </c>
      <c r="D57" s="185">
        <f>D58+D59+D60+D61+D62+D63+D67+D68+D64+D65+D66+D69</f>
        <v>20123.27</v>
      </c>
      <c r="E57" s="185">
        <f>E58+E59+E60+E61+E62+E63+E67+E68+E64+E65+E66+E69</f>
        <v>4450.1</v>
      </c>
    </row>
    <row r="58" spans="1:5" ht="60" customHeight="1">
      <c r="A58" s="173" t="s">
        <v>502</v>
      </c>
      <c r="B58" s="174" t="s">
        <v>384</v>
      </c>
      <c r="C58" s="171">
        <f>417.46+15673.17</f>
        <v>16090.63</v>
      </c>
      <c r="D58" s="171">
        <v>15673.17</v>
      </c>
      <c r="E58" s="171">
        <v>0</v>
      </c>
    </row>
    <row r="59" spans="1:5" ht="60" customHeight="1">
      <c r="A59" s="173" t="s">
        <v>502</v>
      </c>
      <c r="B59" s="175" t="s">
        <v>406</v>
      </c>
      <c r="C59" s="171">
        <f>(8900+9400+7489)+100-7489</f>
        <v>18400</v>
      </c>
      <c r="D59" s="171">
        <v>0</v>
      </c>
      <c r="E59" s="171">
        <v>0</v>
      </c>
    </row>
    <row r="60" spans="1:5" ht="75" customHeight="1">
      <c r="A60" s="176" t="s">
        <v>503</v>
      </c>
      <c r="B60" s="175" t="s">
        <v>379</v>
      </c>
      <c r="C60" s="171">
        <v>1991.4</v>
      </c>
      <c r="D60" s="171">
        <v>1991.4</v>
      </c>
      <c r="E60" s="171">
        <v>1991.4</v>
      </c>
    </row>
    <row r="61" spans="1:5" ht="30" customHeight="1">
      <c r="A61" s="176" t="s">
        <v>510</v>
      </c>
      <c r="B61" s="175" t="s">
        <v>515</v>
      </c>
      <c r="C61" s="171">
        <v>10000</v>
      </c>
      <c r="D61" s="171">
        <v>0</v>
      </c>
      <c r="E61" s="171">
        <v>0</v>
      </c>
    </row>
    <row r="62" spans="1:5" ht="60" customHeight="1" hidden="1">
      <c r="A62" s="176" t="s">
        <v>504</v>
      </c>
      <c r="B62" s="175" t="s">
        <v>415</v>
      </c>
      <c r="C62" s="171">
        <v>0</v>
      </c>
      <c r="D62" s="171">
        <v>0</v>
      </c>
      <c r="E62" s="171">
        <v>0</v>
      </c>
    </row>
    <row r="63" spans="1:5" ht="45" customHeight="1">
      <c r="A63" s="176" t="s">
        <v>504</v>
      </c>
      <c r="B63" s="175" t="s">
        <v>385</v>
      </c>
      <c r="C63" s="171">
        <f>2300.8+157.9</f>
        <v>2458.7000000000003</v>
      </c>
      <c r="D63" s="171">
        <f>2300.8+157.9</f>
        <v>2458.7000000000003</v>
      </c>
      <c r="E63" s="171">
        <f>2300.8+157.9</f>
        <v>2458.7000000000003</v>
      </c>
    </row>
    <row r="64" spans="1:5" ht="60" customHeight="1" hidden="1">
      <c r="A64" s="176" t="s">
        <v>504</v>
      </c>
      <c r="B64" s="175" t="s">
        <v>408</v>
      </c>
      <c r="C64" s="171">
        <v>0</v>
      </c>
      <c r="D64" s="171">
        <v>0</v>
      </c>
      <c r="E64" s="171">
        <v>0</v>
      </c>
    </row>
    <row r="65" spans="1:5" ht="30" customHeight="1" hidden="1">
      <c r="A65" s="176" t="s">
        <v>504</v>
      </c>
      <c r="B65" s="175" t="s">
        <v>409</v>
      </c>
      <c r="C65" s="171">
        <v>0</v>
      </c>
      <c r="D65" s="171">
        <v>0</v>
      </c>
      <c r="E65" s="171">
        <v>0</v>
      </c>
    </row>
    <row r="66" spans="1:5" ht="75" customHeight="1">
      <c r="A66" s="176" t="s">
        <v>504</v>
      </c>
      <c r="B66" s="175" t="s">
        <v>418</v>
      </c>
      <c r="C66" s="171">
        <f>2057.6</f>
        <v>2057.6</v>
      </c>
      <c r="D66" s="171">
        <v>0</v>
      </c>
      <c r="E66" s="171">
        <v>0</v>
      </c>
    </row>
    <row r="67" spans="1:5" ht="45" customHeight="1" hidden="1">
      <c r="A67" s="176" t="s">
        <v>364</v>
      </c>
      <c r="B67" s="175" t="s">
        <v>416</v>
      </c>
      <c r="C67" s="171">
        <v>0</v>
      </c>
      <c r="D67" s="171">
        <v>0</v>
      </c>
      <c r="E67" s="171">
        <v>0</v>
      </c>
    </row>
    <row r="68" spans="1:5" ht="45" customHeight="1" hidden="1">
      <c r="A68" s="176" t="s">
        <v>364</v>
      </c>
      <c r="B68" s="175" t="s">
        <v>417</v>
      </c>
      <c r="C68" s="171">
        <v>0</v>
      </c>
      <c r="D68" s="171">
        <v>0</v>
      </c>
      <c r="E68" s="171">
        <v>0</v>
      </c>
    </row>
    <row r="69" spans="1:5" ht="45" customHeight="1">
      <c r="A69" s="176" t="s">
        <v>546</v>
      </c>
      <c r="B69" s="175" t="s">
        <v>547</v>
      </c>
      <c r="C69" s="171">
        <v>197.7</v>
      </c>
      <c r="D69" s="171">
        <v>0</v>
      </c>
      <c r="E69" s="171">
        <v>0</v>
      </c>
    </row>
    <row r="70" spans="1:5" ht="15" customHeight="1">
      <c r="A70" s="184" t="s">
        <v>512</v>
      </c>
      <c r="B70" s="192" t="s">
        <v>386</v>
      </c>
      <c r="C70" s="185">
        <f>C72+C71</f>
        <v>563.54</v>
      </c>
      <c r="D70" s="185">
        <f>D72+D71</f>
        <v>569.9000000000001</v>
      </c>
      <c r="E70" s="185">
        <f>E72+E71</f>
        <v>590</v>
      </c>
    </row>
    <row r="71" spans="1:5" ht="60" customHeight="1">
      <c r="A71" s="173" t="s">
        <v>505</v>
      </c>
      <c r="B71" s="174" t="s">
        <v>407</v>
      </c>
      <c r="C71" s="171">
        <f>2+5.1-0.06</f>
        <v>7.04</v>
      </c>
      <c r="D71" s="171">
        <f>2+5.1</f>
        <v>7.1</v>
      </c>
      <c r="E71" s="171">
        <f>2+5.1</f>
        <v>7.1</v>
      </c>
    </row>
    <row r="72" spans="1:5" ht="30" customHeight="1">
      <c r="A72" s="173" t="s">
        <v>506</v>
      </c>
      <c r="B72" s="174" t="s">
        <v>365</v>
      </c>
      <c r="C72" s="171">
        <f>492.5+64</f>
        <v>556.5</v>
      </c>
      <c r="D72" s="171">
        <f>511.1+51.7</f>
        <v>562.8000000000001</v>
      </c>
      <c r="E72" s="171">
        <f>582.9</f>
        <v>582.9</v>
      </c>
    </row>
    <row r="73" spans="1:5" ht="15" customHeight="1">
      <c r="A73" s="184" t="s">
        <v>513</v>
      </c>
      <c r="B73" s="192" t="s">
        <v>231</v>
      </c>
      <c r="C73" s="185">
        <f>C74+C75</f>
        <v>650</v>
      </c>
      <c r="D73" s="185">
        <f>D74+D75</f>
        <v>0</v>
      </c>
      <c r="E73" s="185">
        <f>E74+E75</f>
        <v>0</v>
      </c>
    </row>
    <row r="74" spans="1:5" ht="45" customHeight="1">
      <c r="A74" s="173" t="s">
        <v>514</v>
      </c>
      <c r="B74" s="174" t="s">
        <v>366</v>
      </c>
      <c r="C74" s="172">
        <v>350</v>
      </c>
      <c r="D74" s="172">
        <v>0</v>
      </c>
      <c r="E74" s="172">
        <v>0</v>
      </c>
    </row>
    <row r="75" spans="1:5" ht="45" customHeight="1">
      <c r="A75" s="173" t="s">
        <v>541</v>
      </c>
      <c r="B75" s="174" t="s">
        <v>542</v>
      </c>
      <c r="C75" s="172">
        <v>300</v>
      </c>
      <c r="D75" s="172">
        <v>0</v>
      </c>
      <c r="E75" s="172">
        <v>0</v>
      </c>
    </row>
    <row r="76" spans="1:5" ht="15" customHeight="1">
      <c r="A76" s="189" t="s">
        <v>367</v>
      </c>
      <c r="B76" s="190" t="s">
        <v>368</v>
      </c>
      <c r="C76" s="191">
        <f>C77</f>
        <v>10</v>
      </c>
      <c r="D76" s="191">
        <f>D77</f>
        <v>10</v>
      </c>
      <c r="E76" s="191">
        <f>E77</f>
        <v>10</v>
      </c>
    </row>
    <row r="77" spans="1:5" ht="30" customHeight="1">
      <c r="A77" s="173" t="s">
        <v>539</v>
      </c>
      <c r="B77" s="174" t="s">
        <v>540</v>
      </c>
      <c r="C77" s="171">
        <v>10</v>
      </c>
      <c r="D77" s="171">
        <v>10</v>
      </c>
      <c r="E77" s="171">
        <v>10</v>
      </c>
    </row>
    <row r="78" spans="1:5" ht="15" customHeight="1">
      <c r="A78" s="382" t="s">
        <v>360</v>
      </c>
      <c r="B78" s="382"/>
      <c r="C78" s="198">
        <f>C25+C53</f>
        <v>148970.65905999998</v>
      </c>
      <c r="D78" s="198">
        <f>D25+D53</f>
        <v>89949.97</v>
      </c>
      <c r="E78" s="198">
        <f>E25+E53</f>
        <v>77229.2</v>
      </c>
    </row>
    <row r="79" spans="3:5" ht="12.75">
      <c r="C79" s="135"/>
      <c r="D79" s="135"/>
      <c r="E79" s="135"/>
    </row>
    <row r="80" spans="3:5" ht="12.75">
      <c r="C80" s="139"/>
      <c r="D80" s="139"/>
      <c r="E80" s="139"/>
    </row>
    <row r="81" spans="3:5" ht="12.75">
      <c r="C81" s="135"/>
      <c r="D81" s="135"/>
      <c r="E81" s="135"/>
    </row>
    <row r="82" spans="3:5" ht="12.75">
      <c r="C82" s="135"/>
      <c r="D82" s="135"/>
      <c r="E82" s="135"/>
    </row>
    <row r="83" spans="2:5" ht="12.75">
      <c r="B83" s="137"/>
      <c r="C83" s="135"/>
      <c r="D83" s="135"/>
      <c r="E83" s="135"/>
    </row>
    <row r="84" spans="3:5" ht="12.75">
      <c r="C84" s="135"/>
      <c r="D84" s="135"/>
      <c r="E84" s="135"/>
    </row>
  </sheetData>
  <sheetProtection/>
  <mergeCells count="17">
    <mergeCell ref="A1:E1"/>
    <mergeCell ref="A2:E2"/>
    <mergeCell ref="A3:E3"/>
    <mergeCell ref="A4:E4"/>
    <mergeCell ref="A5:E5"/>
    <mergeCell ref="A19:E19"/>
    <mergeCell ref="A17:E17"/>
    <mergeCell ref="A21:A23"/>
    <mergeCell ref="B21:B23"/>
    <mergeCell ref="C21:E22"/>
    <mergeCell ref="A78:B78"/>
    <mergeCell ref="A18:E18"/>
    <mergeCell ref="A9:E9"/>
    <mergeCell ref="A10:E10"/>
    <mergeCell ref="A11:E11"/>
    <mergeCell ref="A12:E12"/>
    <mergeCell ref="A13:E13"/>
  </mergeCells>
  <printOptions/>
  <pageMargins left="0.7086614173228347" right="0.7086614173228347" top="0.7480314960629921" bottom="0.7480314960629921" header="0.31496062992125984" footer="0.31496062992125984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3"/>
  <sheetViews>
    <sheetView view="pageBreakPreview" zoomScaleNormal="115" zoomScaleSheetLayoutView="100" zoomScalePageLayoutView="0" workbookViewId="0" topLeftCell="A426">
      <selection activeCell="B432" sqref="B432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396" t="s">
        <v>533</v>
      </c>
      <c r="B1" s="397"/>
      <c r="C1" s="397"/>
      <c r="D1" s="397"/>
      <c r="E1" s="397"/>
      <c r="F1" s="397"/>
      <c r="G1" s="397"/>
      <c r="H1" s="397"/>
    </row>
    <row r="2" spans="1:8" ht="15" customHeight="1">
      <c r="A2" s="396" t="s">
        <v>36</v>
      </c>
      <c r="B2" s="397"/>
      <c r="C2" s="397"/>
      <c r="D2" s="397"/>
      <c r="E2" s="397"/>
      <c r="F2" s="397"/>
      <c r="G2" s="397"/>
      <c r="H2" s="397"/>
    </row>
    <row r="3" spans="1:8" ht="15" customHeight="1">
      <c r="A3" s="396" t="s">
        <v>37</v>
      </c>
      <c r="B3" s="397"/>
      <c r="C3" s="397"/>
      <c r="D3" s="397"/>
      <c r="E3" s="397"/>
      <c r="F3" s="397"/>
      <c r="G3" s="397"/>
      <c r="H3" s="397"/>
    </row>
    <row r="4" spans="1:8" ht="15" customHeight="1">
      <c r="A4" s="396" t="s">
        <v>38</v>
      </c>
      <c r="B4" s="397"/>
      <c r="C4" s="397"/>
      <c r="D4" s="397"/>
      <c r="E4" s="397"/>
      <c r="F4" s="397"/>
      <c r="G4" s="397"/>
      <c r="H4" s="397"/>
    </row>
    <row r="5" spans="1:8" ht="15" customHeight="1">
      <c r="A5" s="398" t="s">
        <v>545</v>
      </c>
      <c r="B5" s="397"/>
      <c r="C5" s="397"/>
      <c r="D5" s="397"/>
      <c r="E5" s="397"/>
      <c r="F5" s="397"/>
      <c r="G5" s="397"/>
      <c r="H5" s="397"/>
    </row>
    <row r="6" ht="15" customHeight="1"/>
    <row r="7" ht="15" customHeight="1"/>
    <row r="8" ht="15" customHeight="1"/>
    <row r="9" spans="1:8" ht="15" customHeight="1">
      <c r="A9" s="396" t="s">
        <v>404</v>
      </c>
      <c r="B9" s="397"/>
      <c r="C9" s="397"/>
      <c r="D9" s="397"/>
      <c r="E9" s="397"/>
      <c r="F9" s="397"/>
      <c r="G9" s="397"/>
      <c r="H9" s="397"/>
    </row>
    <row r="10" spans="1:8" ht="15" customHeight="1">
      <c r="A10" s="396" t="s">
        <v>36</v>
      </c>
      <c r="B10" s="397"/>
      <c r="C10" s="397"/>
      <c r="D10" s="397"/>
      <c r="E10" s="397"/>
      <c r="F10" s="397"/>
      <c r="G10" s="397"/>
      <c r="H10" s="397"/>
    </row>
    <row r="11" spans="1:8" ht="15" customHeight="1">
      <c r="A11" s="396" t="s">
        <v>37</v>
      </c>
      <c r="B11" s="397"/>
      <c r="C11" s="397"/>
      <c r="D11" s="397"/>
      <c r="E11" s="397"/>
      <c r="F11" s="397"/>
      <c r="G11" s="397"/>
      <c r="H11" s="397"/>
    </row>
    <row r="12" spans="1:8" ht="15" customHeight="1">
      <c r="A12" s="396" t="s">
        <v>38</v>
      </c>
      <c r="B12" s="397"/>
      <c r="C12" s="397"/>
      <c r="D12" s="397"/>
      <c r="E12" s="397"/>
      <c r="F12" s="397"/>
      <c r="G12" s="397"/>
      <c r="H12" s="397"/>
    </row>
    <row r="13" spans="1:8" ht="15" customHeight="1">
      <c r="A13" s="398" t="s">
        <v>500</v>
      </c>
      <c r="B13" s="397"/>
      <c r="C13" s="397"/>
      <c r="D13" s="397"/>
      <c r="E13" s="397"/>
      <c r="F13" s="397"/>
      <c r="G13" s="397"/>
      <c r="H13" s="397"/>
    </row>
    <row r="14" ht="15" customHeight="1"/>
    <row r="15" ht="15" customHeight="1"/>
    <row r="16" ht="15" customHeight="1"/>
    <row r="17" spans="1:8" ht="15" customHeight="1">
      <c r="A17" s="392" t="s">
        <v>46</v>
      </c>
      <c r="B17" s="392"/>
      <c r="C17" s="392"/>
      <c r="D17" s="392"/>
      <c r="E17" s="392"/>
      <c r="F17" s="392"/>
      <c r="G17" s="392"/>
      <c r="H17" s="392"/>
    </row>
    <row r="18" spans="1:8" ht="15" customHeight="1">
      <c r="A18" s="392" t="s">
        <v>47</v>
      </c>
      <c r="B18" s="392"/>
      <c r="C18" s="392"/>
      <c r="D18" s="392"/>
      <c r="E18" s="392"/>
      <c r="F18" s="392"/>
      <c r="G18" s="392"/>
      <c r="H18" s="392"/>
    </row>
    <row r="19" spans="1:8" ht="15" customHeight="1">
      <c r="A19" s="392" t="s">
        <v>48</v>
      </c>
      <c r="B19" s="392"/>
      <c r="C19" s="392"/>
      <c r="D19" s="392"/>
      <c r="E19" s="392"/>
      <c r="F19" s="392"/>
      <c r="G19" s="392"/>
      <c r="H19" s="392"/>
    </row>
    <row r="20" spans="1:8" ht="15" customHeight="1">
      <c r="A20" s="392" t="s">
        <v>49</v>
      </c>
      <c r="B20" s="392"/>
      <c r="C20" s="392"/>
      <c r="D20" s="392"/>
      <c r="E20" s="392"/>
      <c r="F20" s="392"/>
      <c r="G20" s="392"/>
      <c r="H20" s="392"/>
    </row>
    <row r="21" spans="1:8" ht="15" customHeight="1">
      <c r="A21" s="393" t="s">
        <v>426</v>
      </c>
      <c r="B21" s="393"/>
      <c r="C21" s="393"/>
      <c r="D21" s="393"/>
      <c r="E21" s="393"/>
      <c r="F21" s="393"/>
      <c r="G21" s="393"/>
      <c r="H21" s="393"/>
    </row>
    <row r="22" spans="1:8" ht="15" customHeight="1">
      <c r="A22" s="143"/>
      <c r="B22" s="143"/>
      <c r="C22" s="143"/>
      <c r="D22" s="143"/>
      <c r="E22" s="143"/>
      <c r="F22" s="143"/>
      <c r="G22" s="143"/>
      <c r="H22" s="143"/>
    </row>
    <row r="23" spans="1:8" s="78" customFormat="1" ht="30" customHeight="1">
      <c r="A23" s="402" t="s">
        <v>41</v>
      </c>
      <c r="B23" s="394" t="s">
        <v>50</v>
      </c>
      <c r="C23" s="394" t="s">
        <v>432</v>
      </c>
      <c r="D23" s="394" t="s">
        <v>431</v>
      </c>
      <c r="E23" s="394" t="s">
        <v>53</v>
      </c>
      <c r="F23" s="399" t="s">
        <v>39</v>
      </c>
      <c r="G23" s="400"/>
      <c r="H23" s="401"/>
    </row>
    <row r="24" spans="1:8" s="78" customFormat="1" ht="30" customHeight="1">
      <c r="A24" s="395"/>
      <c r="B24" s="395"/>
      <c r="C24" s="395"/>
      <c r="D24" s="395"/>
      <c r="E24" s="395"/>
      <c r="F24" s="54" t="s">
        <v>402</v>
      </c>
      <c r="G24" s="54" t="s">
        <v>403</v>
      </c>
      <c r="H24" s="54" t="s">
        <v>423</v>
      </c>
    </row>
    <row r="25" spans="1:8" s="78" customFormat="1" ht="15" customHeight="1">
      <c r="A25" s="11" t="s">
        <v>42</v>
      </c>
      <c r="B25" s="13">
        <v>2</v>
      </c>
      <c r="C25" s="13">
        <v>3</v>
      </c>
      <c r="D25" s="13">
        <v>4</v>
      </c>
      <c r="E25" s="13">
        <v>5</v>
      </c>
      <c r="F25" s="54">
        <v>6</v>
      </c>
      <c r="G25" s="54">
        <v>7</v>
      </c>
      <c r="H25" s="54">
        <v>8</v>
      </c>
    </row>
    <row r="26" spans="1:8" s="78" customFormat="1" ht="15" customHeight="1">
      <c r="A26" s="87"/>
      <c r="B26" s="386" t="s">
        <v>54</v>
      </c>
      <c r="C26" s="387"/>
      <c r="D26" s="387"/>
      <c r="E26" s="388"/>
      <c r="F26" s="88">
        <f>F27+F33+F39+F55+F99+F118+F136+F155+F161+F227+F234+F247+F260+F270</f>
        <v>122264.30217000001</v>
      </c>
      <c r="G26" s="88">
        <f>G27+G33+G39+G55+G99+G118+G136+G155+G161+G227+G234+G247+G260+G270</f>
        <v>52088.009999999995</v>
      </c>
      <c r="H26" s="88">
        <f>H27+H33+H39+H55+H99+H118+H136+H155+H161+H227+H234+H247+H260+H270</f>
        <v>33180.1</v>
      </c>
    </row>
    <row r="27" spans="1:8" s="78" customFormat="1" ht="45" customHeight="1">
      <c r="A27" s="89">
        <v>1</v>
      </c>
      <c r="B27" s="292" t="s">
        <v>387</v>
      </c>
      <c r="C27" s="90" t="s">
        <v>392</v>
      </c>
      <c r="D27" s="91"/>
      <c r="E27" s="91"/>
      <c r="F27" s="92">
        <f aca="true" t="shared" si="0" ref="F27:H31">F28</f>
        <v>184.4</v>
      </c>
      <c r="G27" s="92">
        <f t="shared" si="0"/>
        <v>190</v>
      </c>
      <c r="H27" s="92">
        <f t="shared" si="0"/>
        <v>210</v>
      </c>
    </row>
    <row r="28" spans="1:8" s="78" customFormat="1" ht="105" customHeight="1">
      <c r="A28" s="93"/>
      <c r="B28" s="293" t="s">
        <v>388</v>
      </c>
      <c r="C28" s="94" t="s">
        <v>391</v>
      </c>
      <c r="D28" s="95"/>
      <c r="E28" s="95"/>
      <c r="F28" s="96">
        <f t="shared" si="0"/>
        <v>184.4</v>
      </c>
      <c r="G28" s="96">
        <f t="shared" si="0"/>
        <v>190</v>
      </c>
      <c r="H28" s="96">
        <f t="shared" si="0"/>
        <v>210</v>
      </c>
    </row>
    <row r="29" spans="1:8" s="78" customFormat="1" ht="75" customHeight="1">
      <c r="A29" s="264"/>
      <c r="B29" s="314" t="s">
        <v>389</v>
      </c>
      <c r="C29" s="259" t="s">
        <v>390</v>
      </c>
      <c r="D29" s="260"/>
      <c r="E29" s="260"/>
      <c r="F29" s="315">
        <f t="shared" si="0"/>
        <v>184.4</v>
      </c>
      <c r="G29" s="315">
        <f t="shared" si="0"/>
        <v>190</v>
      </c>
      <c r="H29" s="315">
        <f t="shared" si="0"/>
        <v>210</v>
      </c>
    </row>
    <row r="30" spans="1:8" s="78" customFormat="1" ht="30" customHeight="1">
      <c r="A30" s="32"/>
      <c r="B30" s="200" t="s">
        <v>61</v>
      </c>
      <c r="C30" s="30" t="s">
        <v>390</v>
      </c>
      <c r="D30" s="31">
        <v>200</v>
      </c>
      <c r="E30" s="31"/>
      <c r="F30" s="97">
        <f t="shared" si="0"/>
        <v>184.4</v>
      </c>
      <c r="G30" s="97">
        <f t="shared" si="0"/>
        <v>190</v>
      </c>
      <c r="H30" s="97">
        <f t="shared" si="0"/>
        <v>210</v>
      </c>
    </row>
    <row r="31" spans="1:8" s="78" customFormat="1" ht="30" customHeight="1">
      <c r="A31" s="32"/>
      <c r="B31" s="294" t="s">
        <v>62</v>
      </c>
      <c r="C31" s="30" t="s">
        <v>390</v>
      </c>
      <c r="D31" s="30" t="s">
        <v>63</v>
      </c>
      <c r="E31" s="30"/>
      <c r="F31" s="98">
        <f t="shared" si="0"/>
        <v>184.4</v>
      </c>
      <c r="G31" s="98">
        <f t="shared" si="0"/>
        <v>190</v>
      </c>
      <c r="H31" s="98">
        <f t="shared" si="0"/>
        <v>210</v>
      </c>
    </row>
    <row r="32" spans="1:8" s="78" customFormat="1" ht="45" customHeight="1">
      <c r="A32" s="32"/>
      <c r="B32" s="294" t="s">
        <v>9</v>
      </c>
      <c r="C32" s="30" t="s">
        <v>390</v>
      </c>
      <c r="D32" s="30" t="s">
        <v>63</v>
      </c>
      <c r="E32" s="30" t="s">
        <v>224</v>
      </c>
      <c r="F32" s="98">
        <v>184.4</v>
      </c>
      <c r="G32" s="98">
        <v>190</v>
      </c>
      <c r="H32" s="98">
        <v>210</v>
      </c>
    </row>
    <row r="33" spans="1:8" ht="45" customHeight="1">
      <c r="A33" s="89">
        <v>2</v>
      </c>
      <c r="B33" s="292" t="s">
        <v>55</v>
      </c>
      <c r="C33" s="90" t="s">
        <v>56</v>
      </c>
      <c r="D33" s="91"/>
      <c r="E33" s="91"/>
      <c r="F33" s="92">
        <f aca="true" t="shared" si="1" ref="F33:H37">F34</f>
        <v>415</v>
      </c>
      <c r="G33" s="92">
        <f t="shared" si="1"/>
        <v>450</v>
      </c>
      <c r="H33" s="92">
        <f t="shared" si="1"/>
        <v>0</v>
      </c>
    </row>
    <row r="34" spans="1:8" ht="15" customHeight="1">
      <c r="A34" s="93"/>
      <c r="B34" s="293" t="s">
        <v>57</v>
      </c>
      <c r="C34" s="94" t="s">
        <v>58</v>
      </c>
      <c r="D34" s="95"/>
      <c r="E34" s="95"/>
      <c r="F34" s="96">
        <f t="shared" si="1"/>
        <v>415</v>
      </c>
      <c r="G34" s="96">
        <f t="shared" si="1"/>
        <v>450</v>
      </c>
      <c r="H34" s="96">
        <f t="shared" si="1"/>
        <v>0</v>
      </c>
    </row>
    <row r="35" spans="1:8" ht="30" customHeight="1">
      <c r="A35" s="264"/>
      <c r="B35" s="314" t="s">
        <v>59</v>
      </c>
      <c r="C35" s="259" t="s">
        <v>60</v>
      </c>
      <c r="D35" s="260"/>
      <c r="E35" s="260"/>
      <c r="F35" s="315">
        <f t="shared" si="1"/>
        <v>415</v>
      </c>
      <c r="G35" s="315">
        <f t="shared" si="1"/>
        <v>450</v>
      </c>
      <c r="H35" s="315">
        <f t="shared" si="1"/>
        <v>0</v>
      </c>
    </row>
    <row r="36" spans="1:8" ht="30" customHeight="1">
      <c r="A36" s="32"/>
      <c r="B36" s="200" t="s">
        <v>61</v>
      </c>
      <c r="C36" s="30" t="s">
        <v>60</v>
      </c>
      <c r="D36" s="31">
        <v>200</v>
      </c>
      <c r="E36" s="31"/>
      <c r="F36" s="97">
        <f t="shared" si="1"/>
        <v>415</v>
      </c>
      <c r="G36" s="97">
        <f t="shared" si="1"/>
        <v>450</v>
      </c>
      <c r="H36" s="97">
        <f t="shared" si="1"/>
        <v>0</v>
      </c>
    </row>
    <row r="37" spans="1:8" ht="30" customHeight="1">
      <c r="A37" s="32"/>
      <c r="B37" s="294" t="s">
        <v>62</v>
      </c>
      <c r="C37" s="30" t="s">
        <v>60</v>
      </c>
      <c r="D37" s="30" t="s">
        <v>63</v>
      </c>
      <c r="E37" s="30"/>
      <c r="F37" s="98">
        <f t="shared" si="1"/>
        <v>415</v>
      </c>
      <c r="G37" s="98">
        <f t="shared" si="1"/>
        <v>450</v>
      </c>
      <c r="H37" s="98">
        <f t="shared" si="1"/>
        <v>0</v>
      </c>
    </row>
    <row r="38" spans="1:8" ht="15" customHeight="1">
      <c r="A38" s="32"/>
      <c r="B38" s="294" t="s">
        <v>64</v>
      </c>
      <c r="C38" s="30" t="s">
        <v>60</v>
      </c>
      <c r="D38" s="30" t="s">
        <v>63</v>
      </c>
      <c r="E38" s="30" t="s">
        <v>65</v>
      </c>
      <c r="F38" s="98">
        <v>415</v>
      </c>
      <c r="G38" s="98">
        <v>450</v>
      </c>
      <c r="H38" s="98">
        <v>0</v>
      </c>
    </row>
    <row r="39" spans="1:8" ht="60" customHeight="1">
      <c r="A39" s="89">
        <v>3</v>
      </c>
      <c r="B39" s="292" t="s">
        <v>438</v>
      </c>
      <c r="C39" s="90" t="s">
        <v>444</v>
      </c>
      <c r="D39" s="91" t="s">
        <v>67</v>
      </c>
      <c r="E39" s="91"/>
      <c r="F39" s="92">
        <f>F40+F45+F50</f>
        <v>0</v>
      </c>
      <c r="G39" s="92">
        <f>G40+G45+G50</f>
        <v>700</v>
      </c>
      <c r="H39" s="92">
        <f>H40+H45+H50</f>
        <v>500</v>
      </c>
    </row>
    <row r="40" spans="1:8" s="151" customFormat="1" ht="45" customHeight="1">
      <c r="A40" s="149"/>
      <c r="B40" s="295" t="s">
        <v>439</v>
      </c>
      <c r="C40" s="94" t="s">
        <v>445</v>
      </c>
      <c r="D40" s="141"/>
      <c r="E40" s="141"/>
      <c r="F40" s="142">
        <f>F41</f>
        <v>0</v>
      </c>
      <c r="G40" s="142">
        <f>G41</f>
        <v>250</v>
      </c>
      <c r="H40" s="142">
        <f>H41</f>
        <v>250</v>
      </c>
    </row>
    <row r="41" spans="1:8" ht="45" customHeight="1">
      <c r="A41" s="264"/>
      <c r="B41" s="314" t="s">
        <v>481</v>
      </c>
      <c r="C41" s="259" t="s">
        <v>446</v>
      </c>
      <c r="D41" s="259"/>
      <c r="E41" s="259"/>
      <c r="F41" s="316">
        <f aca="true" t="shared" si="2" ref="F41:H43">F42</f>
        <v>0</v>
      </c>
      <c r="G41" s="316">
        <f t="shared" si="2"/>
        <v>250</v>
      </c>
      <c r="H41" s="316">
        <f t="shared" si="2"/>
        <v>250</v>
      </c>
    </row>
    <row r="42" spans="1:8" ht="15" customHeight="1">
      <c r="A42" s="125"/>
      <c r="B42" s="294" t="s">
        <v>273</v>
      </c>
      <c r="C42" s="30" t="s">
        <v>446</v>
      </c>
      <c r="D42" s="31">
        <v>300</v>
      </c>
      <c r="E42" s="30"/>
      <c r="F42" s="98">
        <f t="shared" si="2"/>
        <v>0</v>
      </c>
      <c r="G42" s="98">
        <f t="shared" si="2"/>
        <v>250</v>
      </c>
      <c r="H42" s="98">
        <f t="shared" si="2"/>
        <v>250</v>
      </c>
    </row>
    <row r="43" spans="1:8" ht="30" customHeight="1">
      <c r="A43" s="125"/>
      <c r="B43" s="294" t="s">
        <v>274</v>
      </c>
      <c r="C43" s="30" t="s">
        <v>446</v>
      </c>
      <c r="D43" s="30" t="s">
        <v>275</v>
      </c>
      <c r="E43" s="30"/>
      <c r="F43" s="98">
        <f t="shared" si="2"/>
        <v>0</v>
      </c>
      <c r="G43" s="98">
        <f t="shared" si="2"/>
        <v>250</v>
      </c>
      <c r="H43" s="98">
        <f t="shared" si="2"/>
        <v>250</v>
      </c>
    </row>
    <row r="44" spans="1:8" ht="15" customHeight="1">
      <c r="A44" s="125"/>
      <c r="B44" s="296" t="s">
        <v>131</v>
      </c>
      <c r="C44" s="30" t="s">
        <v>446</v>
      </c>
      <c r="D44" s="30" t="s">
        <v>275</v>
      </c>
      <c r="E44" s="30" t="s">
        <v>288</v>
      </c>
      <c r="F44" s="98">
        <f>34-34</f>
        <v>0</v>
      </c>
      <c r="G44" s="98">
        <v>250</v>
      </c>
      <c r="H44" s="98">
        <v>250</v>
      </c>
    </row>
    <row r="45" spans="1:8" ht="15" customHeight="1">
      <c r="A45" s="149"/>
      <c r="B45" s="295" t="s">
        <v>440</v>
      </c>
      <c r="C45" s="94" t="s">
        <v>447</v>
      </c>
      <c r="D45" s="141"/>
      <c r="E45" s="141"/>
      <c r="F45" s="142">
        <f>F46</f>
        <v>0</v>
      </c>
      <c r="G45" s="142">
        <f>G46</f>
        <v>250</v>
      </c>
      <c r="H45" s="142">
        <f>H46</f>
        <v>250</v>
      </c>
    </row>
    <row r="46" spans="1:8" ht="75" customHeight="1">
      <c r="A46" s="264"/>
      <c r="B46" s="314" t="s">
        <v>482</v>
      </c>
      <c r="C46" s="259" t="s">
        <v>448</v>
      </c>
      <c r="D46" s="259"/>
      <c r="E46" s="259"/>
      <c r="F46" s="316">
        <f aca="true" t="shared" si="3" ref="F46:H48">F47</f>
        <v>0</v>
      </c>
      <c r="G46" s="316">
        <f t="shared" si="3"/>
        <v>250</v>
      </c>
      <c r="H46" s="316">
        <f t="shared" si="3"/>
        <v>250</v>
      </c>
    </row>
    <row r="47" spans="1:8" ht="15" customHeight="1">
      <c r="A47" s="125"/>
      <c r="B47" s="294" t="s">
        <v>273</v>
      </c>
      <c r="C47" s="30" t="s">
        <v>448</v>
      </c>
      <c r="D47" s="31">
        <v>300</v>
      </c>
      <c r="E47" s="30"/>
      <c r="F47" s="98">
        <f t="shared" si="3"/>
        <v>0</v>
      </c>
      <c r="G47" s="98">
        <f t="shared" si="3"/>
        <v>250</v>
      </c>
      <c r="H47" s="98">
        <f t="shared" si="3"/>
        <v>250</v>
      </c>
    </row>
    <row r="48" spans="1:8" ht="30" customHeight="1">
      <c r="A48" s="125"/>
      <c r="B48" s="294" t="s">
        <v>274</v>
      </c>
      <c r="C48" s="30" t="s">
        <v>448</v>
      </c>
      <c r="D48" s="30" t="s">
        <v>275</v>
      </c>
      <c r="E48" s="30"/>
      <c r="F48" s="98">
        <f t="shared" si="3"/>
        <v>0</v>
      </c>
      <c r="G48" s="98">
        <f t="shared" si="3"/>
        <v>250</v>
      </c>
      <c r="H48" s="98">
        <f t="shared" si="3"/>
        <v>250</v>
      </c>
    </row>
    <row r="49" spans="1:8" ht="15" customHeight="1">
      <c r="A49" s="125"/>
      <c r="B49" s="296" t="s">
        <v>131</v>
      </c>
      <c r="C49" s="30" t="s">
        <v>448</v>
      </c>
      <c r="D49" s="30" t="s">
        <v>275</v>
      </c>
      <c r="E49" s="30" t="s">
        <v>288</v>
      </c>
      <c r="F49" s="98">
        <v>0</v>
      </c>
      <c r="G49" s="98">
        <v>250</v>
      </c>
      <c r="H49" s="98">
        <v>250</v>
      </c>
    </row>
    <row r="50" spans="1:8" ht="45" customHeight="1">
      <c r="A50" s="103"/>
      <c r="B50" s="295" t="s">
        <v>68</v>
      </c>
      <c r="C50" s="94" t="s">
        <v>449</v>
      </c>
      <c r="D50" s="104"/>
      <c r="E50" s="104"/>
      <c r="F50" s="96">
        <f>F51</f>
        <v>0</v>
      </c>
      <c r="G50" s="96">
        <f>G51</f>
        <v>200</v>
      </c>
      <c r="H50" s="96">
        <f>H51</f>
        <v>0</v>
      </c>
    </row>
    <row r="51" spans="1:8" ht="30" customHeight="1">
      <c r="A51" s="264"/>
      <c r="B51" s="317" t="s">
        <v>483</v>
      </c>
      <c r="C51" s="259" t="s">
        <v>450</v>
      </c>
      <c r="D51" s="259"/>
      <c r="E51" s="259"/>
      <c r="F51" s="316">
        <f aca="true" t="shared" si="4" ref="F51:H53">F52</f>
        <v>0</v>
      </c>
      <c r="G51" s="316">
        <f t="shared" si="4"/>
        <v>200</v>
      </c>
      <c r="H51" s="316">
        <f t="shared" si="4"/>
        <v>0</v>
      </c>
    </row>
    <row r="52" spans="1:8" ht="30" customHeight="1">
      <c r="A52" s="32"/>
      <c r="B52" s="297" t="s">
        <v>69</v>
      </c>
      <c r="C52" s="30" t="s">
        <v>450</v>
      </c>
      <c r="D52" s="30" t="s">
        <v>74</v>
      </c>
      <c r="E52" s="30"/>
      <c r="F52" s="98">
        <f t="shared" si="4"/>
        <v>0</v>
      </c>
      <c r="G52" s="98">
        <f t="shared" si="4"/>
        <v>200</v>
      </c>
      <c r="H52" s="98">
        <f t="shared" si="4"/>
        <v>0</v>
      </c>
    </row>
    <row r="53" spans="1:8" ht="15" customHeight="1">
      <c r="A53" s="32"/>
      <c r="B53" s="297" t="s">
        <v>70</v>
      </c>
      <c r="C53" s="30" t="s">
        <v>450</v>
      </c>
      <c r="D53" s="30" t="s">
        <v>71</v>
      </c>
      <c r="E53" s="30"/>
      <c r="F53" s="98">
        <f t="shared" si="4"/>
        <v>0</v>
      </c>
      <c r="G53" s="98">
        <f t="shared" si="4"/>
        <v>200</v>
      </c>
      <c r="H53" s="98">
        <f t="shared" si="4"/>
        <v>0</v>
      </c>
    </row>
    <row r="54" spans="1:8" ht="15" customHeight="1">
      <c r="A54" s="32"/>
      <c r="B54" s="294" t="s">
        <v>72</v>
      </c>
      <c r="C54" s="30" t="s">
        <v>450</v>
      </c>
      <c r="D54" s="30" t="s">
        <v>71</v>
      </c>
      <c r="E54" s="30" t="s">
        <v>73</v>
      </c>
      <c r="F54" s="98">
        <v>0</v>
      </c>
      <c r="G54" s="98">
        <v>200</v>
      </c>
      <c r="H54" s="98">
        <v>0</v>
      </c>
    </row>
    <row r="55" spans="1:8" ht="45" customHeight="1">
      <c r="A55" s="89">
        <v>4</v>
      </c>
      <c r="B55" s="292" t="s">
        <v>451</v>
      </c>
      <c r="C55" s="90" t="s">
        <v>66</v>
      </c>
      <c r="D55" s="91" t="s">
        <v>67</v>
      </c>
      <c r="E55" s="91"/>
      <c r="F55" s="92">
        <f>F56+F73+F87</f>
        <v>1843.2689599999999</v>
      </c>
      <c r="G55" s="92">
        <f>G56+G73+G87</f>
        <v>800</v>
      </c>
      <c r="H55" s="92">
        <f>H56+H73+H87</f>
        <v>800</v>
      </c>
    </row>
    <row r="56" spans="1:8" ht="45" customHeight="1">
      <c r="A56" s="99"/>
      <c r="B56" s="298" t="s">
        <v>75</v>
      </c>
      <c r="C56" s="100" t="s">
        <v>452</v>
      </c>
      <c r="D56" s="100"/>
      <c r="E56" s="100"/>
      <c r="F56" s="102">
        <f>F57</f>
        <v>815</v>
      </c>
      <c r="G56" s="102">
        <f>G57</f>
        <v>800</v>
      </c>
      <c r="H56" s="102">
        <f>H57</f>
        <v>800</v>
      </c>
    </row>
    <row r="57" spans="1:8" ht="30" customHeight="1">
      <c r="A57" s="103"/>
      <c r="B57" s="295" t="s">
        <v>77</v>
      </c>
      <c r="C57" s="94" t="s">
        <v>453</v>
      </c>
      <c r="D57" s="94"/>
      <c r="E57" s="94"/>
      <c r="F57" s="96">
        <f>F66+F58+F62</f>
        <v>815</v>
      </c>
      <c r="G57" s="96">
        <f>G66+G58+G62</f>
        <v>800</v>
      </c>
      <c r="H57" s="96">
        <f>H66+H58+H62</f>
        <v>800</v>
      </c>
    </row>
    <row r="58" spans="1:8" ht="30" customHeight="1" hidden="1">
      <c r="A58" s="264"/>
      <c r="B58" s="318" t="s">
        <v>79</v>
      </c>
      <c r="C58" s="259" t="s">
        <v>454</v>
      </c>
      <c r="D58" s="259"/>
      <c r="E58" s="259"/>
      <c r="F58" s="315">
        <f aca="true" t="shared" si="5" ref="F58:H60">F59</f>
        <v>0</v>
      </c>
      <c r="G58" s="315">
        <f t="shared" si="5"/>
        <v>0</v>
      </c>
      <c r="H58" s="315">
        <f t="shared" si="5"/>
        <v>0</v>
      </c>
    </row>
    <row r="59" spans="1:8" ht="30" customHeight="1" hidden="1">
      <c r="A59" s="130"/>
      <c r="B59" s="300" t="s">
        <v>81</v>
      </c>
      <c r="C59" s="30" t="s">
        <v>454</v>
      </c>
      <c r="D59" s="30" t="s">
        <v>82</v>
      </c>
      <c r="E59" s="30"/>
      <c r="F59" s="97">
        <f t="shared" si="5"/>
        <v>0</v>
      </c>
      <c r="G59" s="97">
        <f t="shared" si="5"/>
        <v>0</v>
      </c>
      <c r="H59" s="97">
        <f t="shared" si="5"/>
        <v>0</v>
      </c>
    </row>
    <row r="60" spans="1:8" ht="30" customHeight="1" hidden="1">
      <c r="A60" s="130"/>
      <c r="B60" s="294" t="s">
        <v>83</v>
      </c>
      <c r="C60" s="30" t="s">
        <v>454</v>
      </c>
      <c r="D60" s="30" t="s">
        <v>84</v>
      </c>
      <c r="E60" s="30"/>
      <c r="F60" s="97">
        <f t="shared" si="5"/>
        <v>0</v>
      </c>
      <c r="G60" s="97">
        <f t="shared" si="5"/>
        <v>0</v>
      </c>
      <c r="H60" s="97">
        <f t="shared" si="5"/>
        <v>0</v>
      </c>
    </row>
    <row r="61" spans="1:8" ht="15" customHeight="1" hidden="1">
      <c r="A61" s="130"/>
      <c r="B61" s="294" t="s">
        <v>72</v>
      </c>
      <c r="C61" s="30" t="s">
        <v>454</v>
      </c>
      <c r="D61" s="30" t="s">
        <v>84</v>
      </c>
      <c r="E61" s="30" t="s">
        <v>73</v>
      </c>
      <c r="F61" s="97">
        <v>0</v>
      </c>
      <c r="G61" s="97">
        <v>0</v>
      </c>
      <c r="H61" s="97">
        <v>0</v>
      </c>
    </row>
    <row r="62" spans="1:8" ht="30" customHeight="1" hidden="1">
      <c r="A62" s="264"/>
      <c r="B62" s="318" t="s">
        <v>307</v>
      </c>
      <c r="C62" s="259" t="s">
        <v>455</v>
      </c>
      <c r="D62" s="259"/>
      <c r="E62" s="259"/>
      <c r="F62" s="315">
        <f aca="true" t="shared" si="6" ref="F62:H64">F63</f>
        <v>0</v>
      </c>
      <c r="G62" s="315">
        <f t="shared" si="6"/>
        <v>0</v>
      </c>
      <c r="H62" s="315">
        <f t="shared" si="6"/>
        <v>0</v>
      </c>
    </row>
    <row r="63" spans="1:8" ht="30" customHeight="1" hidden="1">
      <c r="A63" s="130"/>
      <c r="B63" s="301" t="s">
        <v>61</v>
      </c>
      <c r="C63" s="30" t="s">
        <v>455</v>
      </c>
      <c r="D63" s="30" t="s">
        <v>80</v>
      </c>
      <c r="E63" s="30"/>
      <c r="F63" s="97">
        <f t="shared" si="6"/>
        <v>0</v>
      </c>
      <c r="G63" s="97">
        <f t="shared" si="6"/>
        <v>0</v>
      </c>
      <c r="H63" s="97">
        <f t="shared" si="6"/>
        <v>0</v>
      </c>
    </row>
    <row r="64" spans="1:8" ht="30" customHeight="1" hidden="1">
      <c r="A64" s="130"/>
      <c r="B64" s="294" t="s">
        <v>62</v>
      </c>
      <c r="C64" s="30" t="s">
        <v>455</v>
      </c>
      <c r="D64" s="30" t="s">
        <v>63</v>
      </c>
      <c r="E64" s="30"/>
      <c r="F64" s="97">
        <f t="shared" si="6"/>
        <v>0</v>
      </c>
      <c r="G64" s="97">
        <f t="shared" si="6"/>
        <v>0</v>
      </c>
      <c r="H64" s="97">
        <f t="shared" si="6"/>
        <v>0</v>
      </c>
    </row>
    <row r="65" spans="1:8" ht="15" customHeight="1" hidden="1">
      <c r="A65" s="130"/>
      <c r="B65" s="294" t="s">
        <v>72</v>
      </c>
      <c r="C65" s="30" t="s">
        <v>455</v>
      </c>
      <c r="D65" s="30" t="s">
        <v>63</v>
      </c>
      <c r="E65" s="30" t="s">
        <v>73</v>
      </c>
      <c r="F65" s="97">
        <v>0</v>
      </c>
      <c r="G65" s="97">
        <v>0</v>
      </c>
      <c r="H65" s="97">
        <v>0</v>
      </c>
    </row>
    <row r="66" spans="1:8" ht="30" customHeight="1">
      <c r="A66" s="264"/>
      <c r="B66" s="318" t="s">
        <v>79</v>
      </c>
      <c r="C66" s="259" t="s">
        <v>456</v>
      </c>
      <c r="D66" s="259"/>
      <c r="E66" s="259"/>
      <c r="F66" s="315">
        <f>F67+F70</f>
        <v>815</v>
      </c>
      <c r="G66" s="315">
        <f>G67+G70</f>
        <v>800</v>
      </c>
      <c r="H66" s="315">
        <f>H67+H70</f>
        <v>800</v>
      </c>
    </row>
    <row r="67" spans="1:8" ht="30" customHeight="1">
      <c r="A67" s="32"/>
      <c r="B67" s="301" t="s">
        <v>61</v>
      </c>
      <c r="C67" s="30" t="s">
        <v>456</v>
      </c>
      <c r="D67" s="30" t="s">
        <v>80</v>
      </c>
      <c r="E67" s="30"/>
      <c r="F67" s="97">
        <f aca="true" t="shared" si="7" ref="F67:H68">F68</f>
        <v>815</v>
      </c>
      <c r="G67" s="97">
        <f t="shared" si="7"/>
        <v>800</v>
      </c>
      <c r="H67" s="97">
        <f t="shared" si="7"/>
        <v>800</v>
      </c>
    </row>
    <row r="68" spans="1:8" ht="30" customHeight="1">
      <c r="A68" s="32"/>
      <c r="B68" s="294" t="s">
        <v>62</v>
      </c>
      <c r="C68" s="30" t="s">
        <v>456</v>
      </c>
      <c r="D68" s="30" t="s">
        <v>63</v>
      </c>
      <c r="E68" s="30"/>
      <c r="F68" s="97">
        <f t="shared" si="7"/>
        <v>815</v>
      </c>
      <c r="G68" s="97">
        <f t="shared" si="7"/>
        <v>800</v>
      </c>
      <c r="H68" s="97">
        <f t="shared" si="7"/>
        <v>800</v>
      </c>
    </row>
    <row r="69" spans="1:8" ht="15" customHeight="1">
      <c r="A69" s="32"/>
      <c r="B69" s="294" t="s">
        <v>72</v>
      </c>
      <c r="C69" s="30" t="s">
        <v>456</v>
      </c>
      <c r="D69" s="30" t="s">
        <v>63</v>
      </c>
      <c r="E69" s="30" t="s">
        <v>73</v>
      </c>
      <c r="F69" s="97">
        <v>815</v>
      </c>
      <c r="G69" s="97">
        <v>800</v>
      </c>
      <c r="H69" s="97">
        <v>800</v>
      </c>
    </row>
    <row r="70" spans="1:8" ht="30" customHeight="1" hidden="1">
      <c r="A70" s="32"/>
      <c r="B70" s="300" t="s">
        <v>81</v>
      </c>
      <c r="C70" s="30" t="s">
        <v>456</v>
      </c>
      <c r="D70" s="30" t="s">
        <v>82</v>
      </c>
      <c r="E70" s="30"/>
      <c r="F70" s="97">
        <f aca="true" t="shared" si="8" ref="F70:H77">F71</f>
        <v>0</v>
      </c>
      <c r="G70" s="97">
        <f t="shared" si="8"/>
        <v>0</v>
      </c>
      <c r="H70" s="97">
        <f t="shared" si="8"/>
        <v>0</v>
      </c>
    </row>
    <row r="71" spans="1:8" ht="30" customHeight="1" hidden="1">
      <c r="A71" s="32"/>
      <c r="B71" s="294" t="s">
        <v>83</v>
      </c>
      <c r="C71" s="30" t="s">
        <v>456</v>
      </c>
      <c r="D71" s="30" t="s">
        <v>84</v>
      </c>
      <c r="E71" s="30"/>
      <c r="F71" s="97">
        <f t="shared" si="8"/>
        <v>0</v>
      </c>
      <c r="G71" s="97">
        <f t="shared" si="8"/>
        <v>0</v>
      </c>
      <c r="H71" s="97">
        <f t="shared" si="8"/>
        <v>0</v>
      </c>
    </row>
    <row r="72" spans="1:8" ht="15" customHeight="1" hidden="1">
      <c r="A72" s="32"/>
      <c r="B72" s="294" t="s">
        <v>72</v>
      </c>
      <c r="C72" s="30" t="s">
        <v>456</v>
      </c>
      <c r="D72" s="30" t="s">
        <v>84</v>
      </c>
      <c r="E72" s="30" t="s">
        <v>73</v>
      </c>
      <c r="F72" s="97">
        <v>0</v>
      </c>
      <c r="G72" s="97">
        <v>0</v>
      </c>
      <c r="H72" s="97">
        <v>0</v>
      </c>
    </row>
    <row r="73" spans="1:8" ht="30" customHeight="1" hidden="1">
      <c r="A73" s="99"/>
      <c r="B73" s="298" t="s">
        <v>85</v>
      </c>
      <c r="C73" s="100" t="s">
        <v>76</v>
      </c>
      <c r="D73" s="101" t="s">
        <v>67</v>
      </c>
      <c r="E73" s="101"/>
      <c r="F73" s="102">
        <f t="shared" si="8"/>
        <v>0</v>
      </c>
      <c r="G73" s="102">
        <f t="shared" si="8"/>
        <v>0</v>
      </c>
      <c r="H73" s="102">
        <f t="shared" si="8"/>
        <v>0</v>
      </c>
    </row>
    <row r="74" spans="1:8" ht="30" customHeight="1" hidden="1">
      <c r="A74" s="103"/>
      <c r="B74" s="295" t="s">
        <v>87</v>
      </c>
      <c r="C74" s="94" t="s">
        <v>78</v>
      </c>
      <c r="D74" s="104"/>
      <c r="E74" s="104"/>
      <c r="F74" s="96">
        <f>F75+F79+F83</f>
        <v>0</v>
      </c>
      <c r="G74" s="96">
        <f>G75+G79+G83</f>
        <v>0</v>
      </c>
      <c r="H74" s="96">
        <f>H75+H79+H83</f>
        <v>0</v>
      </c>
    </row>
    <row r="75" spans="1:8" ht="30" customHeight="1" hidden="1">
      <c r="A75" s="264"/>
      <c r="B75" s="318" t="s">
        <v>89</v>
      </c>
      <c r="C75" s="259" t="s">
        <v>457</v>
      </c>
      <c r="D75" s="260"/>
      <c r="E75" s="260"/>
      <c r="F75" s="316">
        <f t="shared" si="8"/>
        <v>0</v>
      </c>
      <c r="G75" s="316">
        <f t="shared" si="8"/>
        <v>0</v>
      </c>
      <c r="H75" s="316">
        <f t="shared" si="8"/>
        <v>0</v>
      </c>
    </row>
    <row r="76" spans="1:8" ht="30" customHeight="1" hidden="1">
      <c r="A76" s="32"/>
      <c r="B76" s="301" t="s">
        <v>69</v>
      </c>
      <c r="C76" s="30" t="s">
        <v>457</v>
      </c>
      <c r="D76" s="31">
        <v>400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15" customHeight="1" hidden="1">
      <c r="A77" s="32"/>
      <c r="B77" s="294" t="s">
        <v>70</v>
      </c>
      <c r="C77" s="30" t="s">
        <v>457</v>
      </c>
      <c r="D77" s="30" t="s">
        <v>71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94" t="s">
        <v>72</v>
      </c>
      <c r="C78" s="30" t="s">
        <v>457</v>
      </c>
      <c r="D78" s="30" t="s">
        <v>71</v>
      </c>
      <c r="E78" s="30" t="s">
        <v>73</v>
      </c>
      <c r="F78" s="98">
        <v>0</v>
      </c>
      <c r="G78" s="98">
        <v>0</v>
      </c>
      <c r="H78" s="98">
        <v>0</v>
      </c>
    </row>
    <row r="79" spans="1:8" ht="30" customHeight="1" hidden="1">
      <c r="A79" s="264"/>
      <c r="B79" s="318" t="s">
        <v>90</v>
      </c>
      <c r="C79" s="259" t="s">
        <v>458</v>
      </c>
      <c r="D79" s="260"/>
      <c r="E79" s="260"/>
      <c r="F79" s="316">
        <f aca="true" t="shared" si="9" ref="F79:H81">F80</f>
        <v>0</v>
      </c>
      <c r="G79" s="316">
        <f t="shared" si="9"/>
        <v>0</v>
      </c>
      <c r="H79" s="316">
        <f t="shared" si="9"/>
        <v>0</v>
      </c>
    </row>
    <row r="80" spans="1:8" ht="30" customHeight="1" hidden="1">
      <c r="A80" s="32"/>
      <c r="B80" s="301" t="s">
        <v>61</v>
      </c>
      <c r="C80" s="30" t="s">
        <v>458</v>
      </c>
      <c r="D80" s="31">
        <v>200</v>
      </c>
      <c r="E80" s="31"/>
      <c r="F80" s="98">
        <f t="shared" si="9"/>
        <v>0</v>
      </c>
      <c r="G80" s="98">
        <f t="shared" si="9"/>
        <v>0</v>
      </c>
      <c r="H80" s="98">
        <f t="shared" si="9"/>
        <v>0</v>
      </c>
    </row>
    <row r="81" spans="1:8" ht="30" customHeight="1" hidden="1">
      <c r="A81" s="32"/>
      <c r="B81" s="294" t="s">
        <v>62</v>
      </c>
      <c r="C81" s="30" t="s">
        <v>458</v>
      </c>
      <c r="D81" s="30" t="s">
        <v>63</v>
      </c>
      <c r="E81" s="30"/>
      <c r="F81" s="97">
        <f t="shared" si="9"/>
        <v>0</v>
      </c>
      <c r="G81" s="97">
        <f t="shared" si="9"/>
        <v>0</v>
      </c>
      <c r="H81" s="97">
        <f t="shared" si="9"/>
        <v>0</v>
      </c>
    </row>
    <row r="82" spans="1:8" ht="15" customHeight="1" hidden="1">
      <c r="A82" s="32"/>
      <c r="B82" s="294" t="s">
        <v>72</v>
      </c>
      <c r="C82" s="30" t="s">
        <v>458</v>
      </c>
      <c r="D82" s="30" t="s">
        <v>63</v>
      </c>
      <c r="E82" s="30" t="s">
        <v>73</v>
      </c>
      <c r="F82" s="98">
        <v>0</v>
      </c>
      <c r="G82" s="98">
        <v>0</v>
      </c>
      <c r="H82" s="98">
        <v>0</v>
      </c>
    </row>
    <row r="83" spans="1:8" ht="15" customHeight="1" hidden="1">
      <c r="A83" s="264"/>
      <c r="B83" s="318" t="s">
        <v>495</v>
      </c>
      <c r="C83" s="259" t="s">
        <v>494</v>
      </c>
      <c r="D83" s="260"/>
      <c r="E83" s="260"/>
      <c r="F83" s="316">
        <f aca="true" t="shared" si="10" ref="F83:H85">F84</f>
        <v>0</v>
      </c>
      <c r="G83" s="316">
        <f t="shared" si="10"/>
        <v>0</v>
      </c>
      <c r="H83" s="316">
        <f t="shared" si="10"/>
        <v>0</v>
      </c>
    </row>
    <row r="84" spans="1:8" ht="30" customHeight="1" hidden="1">
      <c r="A84" s="32"/>
      <c r="B84" s="301" t="s">
        <v>69</v>
      </c>
      <c r="C84" s="30" t="s">
        <v>494</v>
      </c>
      <c r="D84" s="31">
        <v>400</v>
      </c>
      <c r="E84" s="31"/>
      <c r="F84" s="98">
        <f t="shared" si="10"/>
        <v>0</v>
      </c>
      <c r="G84" s="98">
        <f t="shared" si="10"/>
        <v>0</v>
      </c>
      <c r="H84" s="98">
        <f t="shared" si="10"/>
        <v>0</v>
      </c>
    </row>
    <row r="85" spans="1:8" ht="15" customHeight="1" hidden="1">
      <c r="A85" s="32"/>
      <c r="B85" s="294" t="s">
        <v>70</v>
      </c>
      <c r="C85" s="30" t="s">
        <v>494</v>
      </c>
      <c r="D85" s="30" t="s">
        <v>71</v>
      </c>
      <c r="E85" s="30"/>
      <c r="F85" s="97">
        <f t="shared" si="10"/>
        <v>0</v>
      </c>
      <c r="G85" s="97">
        <f t="shared" si="10"/>
        <v>0</v>
      </c>
      <c r="H85" s="97">
        <f t="shared" si="10"/>
        <v>0</v>
      </c>
    </row>
    <row r="86" spans="1:8" ht="15" customHeight="1" hidden="1">
      <c r="A86" s="32"/>
      <c r="B86" s="294" t="s">
        <v>72</v>
      </c>
      <c r="C86" s="30" t="s">
        <v>494</v>
      </c>
      <c r="D86" s="30" t="s">
        <v>71</v>
      </c>
      <c r="E86" s="30" t="s">
        <v>73</v>
      </c>
      <c r="F86" s="98">
        <f>4400-3400-1000</f>
        <v>0</v>
      </c>
      <c r="G86" s="98">
        <v>0</v>
      </c>
      <c r="H86" s="98">
        <v>0</v>
      </c>
    </row>
    <row r="87" spans="1:8" ht="15" customHeight="1">
      <c r="A87" s="99"/>
      <c r="B87" s="298" t="s">
        <v>459</v>
      </c>
      <c r="C87" s="100" t="s">
        <v>86</v>
      </c>
      <c r="D87" s="100"/>
      <c r="E87" s="100"/>
      <c r="F87" s="107">
        <f>F88+F94</f>
        <v>1028.2689599999999</v>
      </c>
      <c r="G87" s="107">
        <f>G88+G94</f>
        <v>0</v>
      </c>
      <c r="H87" s="107">
        <f>H88+H94</f>
        <v>0</v>
      </c>
    </row>
    <row r="88" spans="1:8" ht="30" customHeight="1">
      <c r="A88" s="103"/>
      <c r="B88" s="295" t="s">
        <v>195</v>
      </c>
      <c r="C88" s="94" t="s">
        <v>88</v>
      </c>
      <c r="D88" s="94"/>
      <c r="E88" s="94"/>
      <c r="F88" s="108">
        <f aca="true" t="shared" si="11" ref="F88:H90">F89</f>
        <v>514.73896</v>
      </c>
      <c r="G88" s="108">
        <f t="shared" si="11"/>
        <v>0</v>
      </c>
      <c r="H88" s="108">
        <f t="shared" si="11"/>
        <v>0</v>
      </c>
    </row>
    <row r="89" spans="1:8" ht="15" customHeight="1">
      <c r="A89" s="264"/>
      <c r="B89" s="318" t="s">
        <v>197</v>
      </c>
      <c r="C89" s="259" t="s">
        <v>460</v>
      </c>
      <c r="D89" s="259"/>
      <c r="E89" s="259"/>
      <c r="F89" s="316">
        <f t="shared" si="11"/>
        <v>514.73896</v>
      </c>
      <c r="G89" s="316">
        <f t="shared" si="11"/>
        <v>0</v>
      </c>
      <c r="H89" s="316">
        <f t="shared" si="11"/>
        <v>0</v>
      </c>
    </row>
    <row r="90" spans="1:8" ht="30" customHeight="1">
      <c r="A90" s="32"/>
      <c r="B90" s="301" t="s">
        <v>61</v>
      </c>
      <c r="C90" s="30" t="s">
        <v>460</v>
      </c>
      <c r="D90" s="30" t="s">
        <v>80</v>
      </c>
      <c r="E90" s="30"/>
      <c r="F90" s="98">
        <f t="shared" si="11"/>
        <v>514.73896</v>
      </c>
      <c r="G90" s="98">
        <f t="shared" si="11"/>
        <v>0</v>
      </c>
      <c r="H90" s="98">
        <f t="shared" si="11"/>
        <v>0</v>
      </c>
    </row>
    <row r="91" spans="1:8" ht="30" customHeight="1">
      <c r="A91" s="32"/>
      <c r="B91" s="294" t="s">
        <v>62</v>
      </c>
      <c r="C91" s="30" t="s">
        <v>460</v>
      </c>
      <c r="D91" s="30" t="s">
        <v>63</v>
      </c>
      <c r="E91" s="30"/>
      <c r="F91" s="98">
        <f>F92+F93</f>
        <v>514.73896</v>
      </c>
      <c r="G91" s="98">
        <f>G92+G93</f>
        <v>0</v>
      </c>
      <c r="H91" s="98">
        <f>H92+H93</f>
        <v>0</v>
      </c>
    </row>
    <row r="92" spans="1:8" ht="15" customHeight="1">
      <c r="A92" s="32"/>
      <c r="B92" s="294" t="s">
        <v>192</v>
      </c>
      <c r="C92" s="30" t="s">
        <v>460</v>
      </c>
      <c r="D92" s="30" t="s">
        <v>63</v>
      </c>
      <c r="E92" s="30" t="s">
        <v>193</v>
      </c>
      <c r="F92" s="98">
        <v>20</v>
      </c>
      <c r="G92" s="98">
        <v>0</v>
      </c>
      <c r="H92" s="98">
        <v>0</v>
      </c>
    </row>
    <row r="93" spans="1:8" ht="15" customHeight="1">
      <c r="A93" s="32"/>
      <c r="B93" s="294" t="s">
        <v>72</v>
      </c>
      <c r="C93" s="30" t="s">
        <v>460</v>
      </c>
      <c r="D93" s="30" t="s">
        <v>63</v>
      </c>
      <c r="E93" s="30" t="s">
        <v>73</v>
      </c>
      <c r="F93" s="98">
        <f>(250+500)+150-405.26104</f>
        <v>494.73896</v>
      </c>
      <c r="G93" s="98">
        <v>0</v>
      </c>
      <c r="H93" s="98">
        <v>0</v>
      </c>
    </row>
    <row r="94" spans="1:8" ht="30" customHeight="1">
      <c r="A94" s="103"/>
      <c r="B94" s="295" t="s">
        <v>462</v>
      </c>
      <c r="C94" s="94" t="s">
        <v>461</v>
      </c>
      <c r="D94" s="94"/>
      <c r="E94" s="94"/>
      <c r="F94" s="108">
        <f>F95</f>
        <v>513.53</v>
      </c>
      <c r="G94" s="108">
        <f aca="true" t="shared" si="12" ref="G94:H97">G95</f>
        <v>0</v>
      </c>
      <c r="H94" s="108">
        <f t="shared" si="12"/>
        <v>0</v>
      </c>
    </row>
    <row r="95" spans="1:8" ht="30" customHeight="1">
      <c r="A95" s="264"/>
      <c r="B95" s="318" t="s">
        <v>190</v>
      </c>
      <c r="C95" s="259" t="s">
        <v>463</v>
      </c>
      <c r="D95" s="259"/>
      <c r="E95" s="259"/>
      <c r="F95" s="316">
        <f>F96</f>
        <v>513.53</v>
      </c>
      <c r="G95" s="316">
        <f t="shared" si="12"/>
        <v>0</v>
      </c>
      <c r="H95" s="316">
        <f t="shared" si="12"/>
        <v>0</v>
      </c>
    </row>
    <row r="96" spans="1:8" ht="30" customHeight="1">
      <c r="A96" s="32"/>
      <c r="B96" s="301" t="s">
        <v>61</v>
      </c>
      <c r="C96" s="30" t="s">
        <v>463</v>
      </c>
      <c r="D96" s="30" t="s">
        <v>80</v>
      </c>
      <c r="E96" s="30"/>
      <c r="F96" s="98">
        <f>F97</f>
        <v>513.53</v>
      </c>
      <c r="G96" s="98">
        <f t="shared" si="12"/>
        <v>0</v>
      </c>
      <c r="H96" s="98">
        <f t="shared" si="12"/>
        <v>0</v>
      </c>
    </row>
    <row r="97" spans="1:8" ht="30" customHeight="1">
      <c r="A97" s="32"/>
      <c r="B97" s="294" t="s">
        <v>62</v>
      </c>
      <c r="C97" s="30" t="s">
        <v>463</v>
      </c>
      <c r="D97" s="30" t="s">
        <v>63</v>
      </c>
      <c r="E97" s="30"/>
      <c r="F97" s="98">
        <f>F98</f>
        <v>513.53</v>
      </c>
      <c r="G97" s="98">
        <f t="shared" si="12"/>
        <v>0</v>
      </c>
      <c r="H97" s="98">
        <f t="shared" si="12"/>
        <v>0</v>
      </c>
    </row>
    <row r="98" spans="1:8" ht="15" customHeight="1">
      <c r="A98" s="32"/>
      <c r="B98" s="294" t="s">
        <v>192</v>
      </c>
      <c r="C98" s="30" t="s">
        <v>463</v>
      </c>
      <c r="D98" s="30" t="s">
        <v>63</v>
      </c>
      <c r="E98" s="30" t="s">
        <v>193</v>
      </c>
      <c r="F98" s="98">
        <f>(100+500)-86.47</f>
        <v>513.53</v>
      </c>
      <c r="G98" s="98">
        <v>0</v>
      </c>
      <c r="H98" s="98">
        <v>0</v>
      </c>
    </row>
    <row r="99" spans="1:8" ht="45" customHeight="1">
      <c r="A99" s="89">
        <v>5</v>
      </c>
      <c r="B99" s="302" t="s">
        <v>443</v>
      </c>
      <c r="C99" s="90" t="s">
        <v>91</v>
      </c>
      <c r="D99" s="105"/>
      <c r="E99" s="105"/>
      <c r="F99" s="92">
        <f>F100</f>
        <v>16996.138</v>
      </c>
      <c r="G99" s="92">
        <f>G100</f>
        <v>17258.699999999997</v>
      </c>
      <c r="H99" s="92">
        <f>H100</f>
        <v>17258.7</v>
      </c>
    </row>
    <row r="100" spans="1:8" ht="15" customHeight="1">
      <c r="A100" s="103"/>
      <c r="B100" s="303" t="s">
        <v>92</v>
      </c>
      <c r="C100" s="94" t="s">
        <v>93</v>
      </c>
      <c r="D100" s="94"/>
      <c r="E100" s="94"/>
      <c r="F100" s="96">
        <f>F101+F114</f>
        <v>16996.138</v>
      </c>
      <c r="G100" s="96">
        <f>G101+G114</f>
        <v>17258.699999999997</v>
      </c>
      <c r="H100" s="96">
        <f>H101+H114</f>
        <v>17258.7</v>
      </c>
    </row>
    <row r="101" spans="1:8" ht="30" customHeight="1">
      <c r="A101" s="264"/>
      <c r="B101" s="314" t="s">
        <v>94</v>
      </c>
      <c r="C101" s="259" t="s">
        <v>95</v>
      </c>
      <c r="D101" s="259"/>
      <c r="E101" s="259"/>
      <c r="F101" s="316">
        <f>F102+F105+F108+F112</f>
        <v>12078.738000000001</v>
      </c>
      <c r="G101" s="316">
        <f>G102+G105+G108+G112</f>
        <v>12341.3</v>
      </c>
      <c r="H101" s="316">
        <f>H102+H105+H108+H112</f>
        <v>12341.300000000001</v>
      </c>
    </row>
    <row r="102" spans="1:8" ht="60" customHeight="1">
      <c r="A102" s="32"/>
      <c r="B102" s="304" t="s">
        <v>96</v>
      </c>
      <c r="C102" s="30" t="s">
        <v>95</v>
      </c>
      <c r="D102" s="30" t="s">
        <v>97</v>
      </c>
      <c r="E102" s="30"/>
      <c r="F102" s="98">
        <f aca="true" t="shared" si="13" ref="F102:H103">F103</f>
        <v>8593.738000000001</v>
      </c>
      <c r="G102" s="98">
        <f t="shared" si="13"/>
        <v>8943.804</v>
      </c>
      <c r="H102" s="98">
        <f t="shared" si="13"/>
        <v>9307.872000000001</v>
      </c>
    </row>
    <row r="103" spans="1:8" ht="15" customHeight="1">
      <c r="A103" s="29"/>
      <c r="B103" s="294" t="s">
        <v>98</v>
      </c>
      <c r="C103" s="30" t="s">
        <v>95</v>
      </c>
      <c r="D103" s="31">
        <v>110</v>
      </c>
      <c r="E103" s="31"/>
      <c r="F103" s="97">
        <f t="shared" si="13"/>
        <v>8593.738000000001</v>
      </c>
      <c r="G103" s="97">
        <f t="shared" si="13"/>
        <v>8943.804</v>
      </c>
      <c r="H103" s="97">
        <f t="shared" si="13"/>
        <v>9307.872000000001</v>
      </c>
    </row>
    <row r="104" spans="1:8" ht="15" customHeight="1">
      <c r="A104" s="32"/>
      <c r="B104" s="294" t="s">
        <v>99</v>
      </c>
      <c r="C104" s="30" t="s">
        <v>95</v>
      </c>
      <c r="D104" s="31">
        <v>110</v>
      </c>
      <c r="E104" s="30" t="s">
        <v>100</v>
      </c>
      <c r="F104" s="97">
        <f>8751.638-157.9</f>
        <v>8593.738000000001</v>
      </c>
      <c r="G104" s="97">
        <f>9101.704-157.9</f>
        <v>8943.804</v>
      </c>
      <c r="H104" s="97">
        <f>9465.772-157.9</f>
        <v>9307.872000000001</v>
      </c>
    </row>
    <row r="105" spans="1:8" ht="30" customHeight="1">
      <c r="A105" s="32"/>
      <c r="B105" s="200" t="s">
        <v>61</v>
      </c>
      <c r="C105" s="30" t="s">
        <v>95</v>
      </c>
      <c r="D105" s="31">
        <v>200</v>
      </c>
      <c r="E105" s="30"/>
      <c r="F105" s="97">
        <f aca="true" t="shared" si="14" ref="F105:H106">F106</f>
        <v>3475</v>
      </c>
      <c r="G105" s="97">
        <f t="shared" si="14"/>
        <v>3387.496</v>
      </c>
      <c r="H105" s="97">
        <f t="shared" si="14"/>
        <v>3023.428</v>
      </c>
    </row>
    <row r="106" spans="1:8" ht="30" customHeight="1">
      <c r="A106" s="32"/>
      <c r="B106" s="294" t="s">
        <v>62</v>
      </c>
      <c r="C106" s="30" t="s">
        <v>95</v>
      </c>
      <c r="D106" s="30" t="s">
        <v>63</v>
      </c>
      <c r="E106" s="30"/>
      <c r="F106" s="98">
        <f t="shared" si="14"/>
        <v>3475</v>
      </c>
      <c r="G106" s="98">
        <f t="shared" si="14"/>
        <v>3387.496</v>
      </c>
      <c r="H106" s="98">
        <f t="shared" si="14"/>
        <v>3023.428</v>
      </c>
    </row>
    <row r="107" spans="1:8" ht="15" customHeight="1">
      <c r="A107" s="32"/>
      <c r="B107" s="294" t="s">
        <v>99</v>
      </c>
      <c r="C107" s="30" t="s">
        <v>95</v>
      </c>
      <c r="D107" s="30" t="s">
        <v>63</v>
      </c>
      <c r="E107" s="30" t="s">
        <v>100</v>
      </c>
      <c r="F107" s="98">
        <v>3475</v>
      </c>
      <c r="G107" s="98">
        <v>3387.496</v>
      </c>
      <c r="H107" s="98">
        <v>3023.428</v>
      </c>
    </row>
    <row r="108" spans="1:8" ht="30" customHeight="1" hidden="1">
      <c r="A108" s="32"/>
      <c r="B108" s="305" t="s">
        <v>69</v>
      </c>
      <c r="C108" s="30" t="s">
        <v>95</v>
      </c>
      <c r="D108" s="30" t="s">
        <v>74</v>
      </c>
      <c r="E108" s="30"/>
      <c r="F108" s="98">
        <f aca="true" t="shared" si="15" ref="F108:H109">F109</f>
        <v>0</v>
      </c>
      <c r="G108" s="98">
        <f t="shared" si="15"/>
        <v>0</v>
      </c>
      <c r="H108" s="98">
        <f t="shared" si="15"/>
        <v>0</v>
      </c>
    </row>
    <row r="109" spans="1:8" ht="15" customHeight="1" hidden="1">
      <c r="A109" s="32"/>
      <c r="B109" s="294" t="s">
        <v>70</v>
      </c>
      <c r="C109" s="30" t="s">
        <v>95</v>
      </c>
      <c r="D109" s="30" t="s">
        <v>71</v>
      </c>
      <c r="E109" s="30"/>
      <c r="F109" s="98">
        <f t="shared" si="15"/>
        <v>0</v>
      </c>
      <c r="G109" s="98">
        <f t="shared" si="15"/>
        <v>0</v>
      </c>
      <c r="H109" s="98">
        <f t="shared" si="15"/>
        <v>0</v>
      </c>
    </row>
    <row r="110" spans="1:8" ht="15" customHeight="1" hidden="1">
      <c r="A110" s="32"/>
      <c r="B110" s="294" t="s">
        <v>99</v>
      </c>
      <c r="C110" s="30" t="s">
        <v>95</v>
      </c>
      <c r="D110" s="30" t="s">
        <v>71</v>
      </c>
      <c r="E110" s="30" t="s">
        <v>100</v>
      </c>
      <c r="F110" s="98">
        <v>0</v>
      </c>
      <c r="G110" s="98">
        <v>0</v>
      </c>
      <c r="H110" s="98">
        <v>0</v>
      </c>
    </row>
    <row r="111" spans="1:8" ht="15" customHeight="1">
      <c r="A111" s="32"/>
      <c r="B111" s="294" t="s">
        <v>101</v>
      </c>
      <c r="C111" s="30" t="s">
        <v>95</v>
      </c>
      <c r="D111" s="30" t="s">
        <v>102</v>
      </c>
      <c r="E111" s="30"/>
      <c r="F111" s="98">
        <f aca="true" t="shared" si="16" ref="F111:H116">F112</f>
        <v>10</v>
      </c>
      <c r="G111" s="98">
        <f t="shared" si="16"/>
        <v>10</v>
      </c>
      <c r="H111" s="98">
        <f t="shared" si="16"/>
        <v>10</v>
      </c>
    </row>
    <row r="112" spans="1:8" ht="15" customHeight="1">
      <c r="A112" s="32"/>
      <c r="B112" s="294" t="s">
        <v>103</v>
      </c>
      <c r="C112" s="30" t="s">
        <v>95</v>
      </c>
      <c r="D112" s="30" t="s">
        <v>104</v>
      </c>
      <c r="E112" s="30"/>
      <c r="F112" s="97">
        <f t="shared" si="16"/>
        <v>10</v>
      </c>
      <c r="G112" s="97">
        <f t="shared" si="16"/>
        <v>10</v>
      </c>
      <c r="H112" s="97">
        <f t="shared" si="16"/>
        <v>10</v>
      </c>
    </row>
    <row r="113" spans="1:8" s="79" customFormat="1" ht="15" customHeight="1">
      <c r="A113" s="32"/>
      <c r="B113" s="294" t="s">
        <v>99</v>
      </c>
      <c r="C113" s="30" t="s">
        <v>95</v>
      </c>
      <c r="D113" s="30" t="s">
        <v>104</v>
      </c>
      <c r="E113" s="30" t="s">
        <v>100</v>
      </c>
      <c r="F113" s="98">
        <v>10</v>
      </c>
      <c r="G113" s="98">
        <v>10</v>
      </c>
      <c r="H113" s="98">
        <v>10</v>
      </c>
    </row>
    <row r="114" spans="1:8" s="79" customFormat="1" ht="30" customHeight="1">
      <c r="A114" s="264"/>
      <c r="B114" s="276" t="s">
        <v>484</v>
      </c>
      <c r="C114" s="259" t="s">
        <v>485</v>
      </c>
      <c r="D114" s="259"/>
      <c r="E114" s="259"/>
      <c r="F114" s="316">
        <f t="shared" si="16"/>
        <v>4917.4</v>
      </c>
      <c r="G114" s="316">
        <f t="shared" si="16"/>
        <v>4917.4</v>
      </c>
      <c r="H114" s="316">
        <f t="shared" si="16"/>
        <v>4917.4</v>
      </c>
    </row>
    <row r="115" spans="1:8" s="79" customFormat="1" ht="60" customHeight="1">
      <c r="A115" s="32"/>
      <c r="B115" s="304" t="s">
        <v>96</v>
      </c>
      <c r="C115" s="30" t="s">
        <v>485</v>
      </c>
      <c r="D115" s="30" t="s">
        <v>97</v>
      </c>
      <c r="E115" s="30"/>
      <c r="F115" s="98">
        <f t="shared" si="16"/>
        <v>4917.4</v>
      </c>
      <c r="G115" s="98">
        <f t="shared" si="16"/>
        <v>4917.4</v>
      </c>
      <c r="H115" s="98">
        <f t="shared" si="16"/>
        <v>4917.4</v>
      </c>
    </row>
    <row r="116" spans="1:8" s="79" customFormat="1" ht="15" customHeight="1">
      <c r="A116" s="32"/>
      <c r="B116" s="294" t="s">
        <v>98</v>
      </c>
      <c r="C116" s="30" t="s">
        <v>485</v>
      </c>
      <c r="D116" s="30" t="s">
        <v>105</v>
      </c>
      <c r="E116" s="30"/>
      <c r="F116" s="98">
        <f t="shared" si="16"/>
        <v>4917.4</v>
      </c>
      <c r="G116" s="98">
        <f t="shared" si="16"/>
        <v>4917.4</v>
      </c>
      <c r="H116" s="98">
        <f t="shared" si="16"/>
        <v>4917.4</v>
      </c>
    </row>
    <row r="117" spans="1:8" s="79" customFormat="1" ht="15" customHeight="1">
      <c r="A117" s="32"/>
      <c r="B117" s="294" t="s">
        <v>99</v>
      </c>
      <c r="C117" s="30" t="s">
        <v>485</v>
      </c>
      <c r="D117" s="30" t="s">
        <v>105</v>
      </c>
      <c r="E117" s="30" t="s">
        <v>100</v>
      </c>
      <c r="F117" s="98">
        <f>2300.8+2300.8+157.9+157.9</f>
        <v>4917.4</v>
      </c>
      <c r="G117" s="98">
        <f>2300.8+2300.8+157.9+157.9</f>
        <v>4917.4</v>
      </c>
      <c r="H117" s="98">
        <f>2300.8+2300.8+157.9+157.9</f>
        <v>4917.4</v>
      </c>
    </row>
    <row r="118" spans="1:8" s="80" customFormat="1" ht="45" customHeight="1">
      <c r="A118" s="89">
        <v>6</v>
      </c>
      <c r="B118" s="302" t="s">
        <v>473</v>
      </c>
      <c r="C118" s="90" t="s">
        <v>106</v>
      </c>
      <c r="D118" s="106"/>
      <c r="E118" s="106"/>
      <c r="F118" s="92">
        <f>F119+F130</f>
        <v>720</v>
      </c>
      <c r="G118" s="92">
        <f>G119+G130</f>
        <v>950</v>
      </c>
      <c r="H118" s="92">
        <f>H119+H130</f>
        <v>750</v>
      </c>
    </row>
    <row r="119" spans="1:8" ht="60" customHeight="1">
      <c r="A119" s="99"/>
      <c r="B119" s="306" t="s">
        <v>107</v>
      </c>
      <c r="C119" s="100" t="s">
        <v>108</v>
      </c>
      <c r="D119" s="100"/>
      <c r="E119" s="100"/>
      <c r="F119" s="107">
        <f>F120+F125</f>
        <v>710</v>
      </c>
      <c r="G119" s="107">
        <f>G120+G125</f>
        <v>740</v>
      </c>
      <c r="H119" s="107">
        <f>H120+H125</f>
        <v>540</v>
      </c>
    </row>
    <row r="120" spans="1:8" ht="45" customHeight="1">
      <c r="A120" s="103"/>
      <c r="B120" s="303" t="s">
        <v>109</v>
      </c>
      <c r="C120" s="94" t="s">
        <v>110</v>
      </c>
      <c r="D120" s="94"/>
      <c r="E120" s="94"/>
      <c r="F120" s="108">
        <f aca="true" t="shared" si="17" ref="F120:H123">F121</f>
        <v>0</v>
      </c>
      <c r="G120" s="108">
        <f t="shared" si="17"/>
        <v>130</v>
      </c>
      <c r="H120" s="108">
        <f t="shared" si="17"/>
        <v>130</v>
      </c>
    </row>
    <row r="121" spans="1:8" ht="30" customHeight="1">
      <c r="A121" s="264"/>
      <c r="B121" s="314" t="s">
        <v>111</v>
      </c>
      <c r="C121" s="259" t="s">
        <v>112</v>
      </c>
      <c r="D121" s="259"/>
      <c r="E121" s="259"/>
      <c r="F121" s="316">
        <f t="shared" si="17"/>
        <v>0</v>
      </c>
      <c r="G121" s="316">
        <f t="shared" si="17"/>
        <v>130</v>
      </c>
      <c r="H121" s="316">
        <f t="shared" si="17"/>
        <v>130</v>
      </c>
    </row>
    <row r="122" spans="1:8" ht="30" customHeight="1">
      <c r="A122" s="32"/>
      <c r="B122" s="200" t="s">
        <v>61</v>
      </c>
      <c r="C122" s="30" t="s">
        <v>112</v>
      </c>
      <c r="D122" s="30" t="s">
        <v>80</v>
      </c>
      <c r="E122" s="30"/>
      <c r="F122" s="98">
        <f t="shared" si="17"/>
        <v>0</v>
      </c>
      <c r="G122" s="98">
        <f t="shared" si="17"/>
        <v>130</v>
      </c>
      <c r="H122" s="98">
        <f t="shared" si="17"/>
        <v>130</v>
      </c>
    </row>
    <row r="123" spans="1:8" ht="30" customHeight="1">
      <c r="A123" s="32"/>
      <c r="B123" s="294" t="s">
        <v>62</v>
      </c>
      <c r="C123" s="30" t="s">
        <v>112</v>
      </c>
      <c r="D123" s="30" t="s">
        <v>63</v>
      </c>
      <c r="E123" s="30"/>
      <c r="F123" s="98">
        <f t="shared" si="17"/>
        <v>0</v>
      </c>
      <c r="G123" s="98">
        <f t="shared" si="17"/>
        <v>130</v>
      </c>
      <c r="H123" s="98">
        <f t="shared" si="17"/>
        <v>130</v>
      </c>
    </row>
    <row r="124" spans="1:8" ht="30" customHeight="1">
      <c r="A124" s="32"/>
      <c r="B124" s="294" t="s">
        <v>113</v>
      </c>
      <c r="C124" s="30" t="s">
        <v>112</v>
      </c>
      <c r="D124" s="30" t="s">
        <v>63</v>
      </c>
      <c r="E124" s="30" t="s">
        <v>114</v>
      </c>
      <c r="F124" s="98">
        <f>(30+100)-100-30</f>
        <v>0</v>
      </c>
      <c r="G124" s="98">
        <f>30+100</f>
        <v>130</v>
      </c>
      <c r="H124" s="98">
        <f>30+100</f>
        <v>130</v>
      </c>
    </row>
    <row r="125" spans="1:8" ht="15" customHeight="1">
      <c r="A125" s="103"/>
      <c r="B125" s="303" t="s">
        <v>115</v>
      </c>
      <c r="C125" s="94" t="s">
        <v>116</v>
      </c>
      <c r="D125" s="94"/>
      <c r="E125" s="94"/>
      <c r="F125" s="108">
        <f aca="true" t="shared" si="18" ref="F125:H128">F126</f>
        <v>710</v>
      </c>
      <c r="G125" s="108">
        <f t="shared" si="18"/>
        <v>610</v>
      </c>
      <c r="H125" s="108">
        <f t="shared" si="18"/>
        <v>410</v>
      </c>
    </row>
    <row r="126" spans="1:8" ht="15" customHeight="1">
      <c r="A126" s="269"/>
      <c r="B126" s="314" t="s">
        <v>117</v>
      </c>
      <c r="C126" s="259" t="s">
        <v>118</v>
      </c>
      <c r="D126" s="319"/>
      <c r="E126" s="319"/>
      <c r="F126" s="316">
        <f t="shared" si="18"/>
        <v>710</v>
      </c>
      <c r="G126" s="316">
        <f t="shared" si="18"/>
        <v>610</v>
      </c>
      <c r="H126" s="316">
        <f t="shared" si="18"/>
        <v>410</v>
      </c>
    </row>
    <row r="127" spans="1:8" ht="30" customHeight="1">
      <c r="A127" s="109"/>
      <c r="B127" s="200" t="s">
        <v>61</v>
      </c>
      <c r="C127" s="30" t="s">
        <v>118</v>
      </c>
      <c r="D127" s="110">
        <v>200</v>
      </c>
      <c r="E127" s="110"/>
      <c r="F127" s="98">
        <f t="shared" si="18"/>
        <v>710</v>
      </c>
      <c r="G127" s="98">
        <f t="shared" si="18"/>
        <v>610</v>
      </c>
      <c r="H127" s="98">
        <f t="shared" si="18"/>
        <v>410</v>
      </c>
    </row>
    <row r="128" spans="1:8" s="80" customFormat="1" ht="30" customHeight="1">
      <c r="A128" s="111"/>
      <c r="B128" s="294" t="s">
        <v>62</v>
      </c>
      <c r="C128" s="30" t="s">
        <v>118</v>
      </c>
      <c r="D128" s="30" t="s">
        <v>63</v>
      </c>
      <c r="E128" s="112"/>
      <c r="F128" s="98">
        <f t="shared" si="18"/>
        <v>710</v>
      </c>
      <c r="G128" s="98">
        <f t="shared" si="18"/>
        <v>610</v>
      </c>
      <c r="H128" s="98">
        <f t="shared" si="18"/>
        <v>410</v>
      </c>
    </row>
    <row r="129" spans="1:8" ht="30" customHeight="1">
      <c r="A129" s="32"/>
      <c r="B129" s="294" t="s">
        <v>113</v>
      </c>
      <c r="C129" s="30" t="s">
        <v>118</v>
      </c>
      <c r="D129" s="30" t="s">
        <v>63</v>
      </c>
      <c r="E129" s="30" t="s">
        <v>114</v>
      </c>
      <c r="F129" s="98">
        <f>(10+500+1000+100)-900</f>
        <v>710</v>
      </c>
      <c r="G129" s="98">
        <f>10+200+300+100</f>
        <v>610</v>
      </c>
      <c r="H129" s="98">
        <f>10+200+100+100</f>
        <v>410</v>
      </c>
    </row>
    <row r="130" spans="1:8" ht="60" customHeight="1">
      <c r="A130" s="99"/>
      <c r="B130" s="306" t="s">
        <v>119</v>
      </c>
      <c r="C130" s="100" t="s">
        <v>120</v>
      </c>
      <c r="D130" s="100"/>
      <c r="E130" s="100"/>
      <c r="F130" s="107">
        <f aca="true" t="shared" si="19" ref="F130:H132">F131</f>
        <v>10</v>
      </c>
      <c r="G130" s="107">
        <f t="shared" si="19"/>
        <v>210</v>
      </c>
      <c r="H130" s="107">
        <f t="shared" si="19"/>
        <v>210</v>
      </c>
    </row>
    <row r="131" spans="1:8" ht="45" customHeight="1">
      <c r="A131" s="103"/>
      <c r="B131" s="307" t="s">
        <v>125</v>
      </c>
      <c r="C131" s="94" t="s">
        <v>487</v>
      </c>
      <c r="D131" s="94"/>
      <c r="E131" s="94"/>
      <c r="F131" s="108">
        <f t="shared" si="19"/>
        <v>10</v>
      </c>
      <c r="G131" s="108">
        <f t="shared" si="19"/>
        <v>210</v>
      </c>
      <c r="H131" s="108">
        <f t="shared" si="19"/>
        <v>210</v>
      </c>
    </row>
    <row r="132" spans="1:8" ht="30" customHeight="1">
      <c r="A132" s="264"/>
      <c r="B132" s="321" t="s">
        <v>488</v>
      </c>
      <c r="C132" s="259" t="s">
        <v>486</v>
      </c>
      <c r="D132" s="259"/>
      <c r="E132" s="259"/>
      <c r="F132" s="316">
        <f t="shared" si="19"/>
        <v>10</v>
      </c>
      <c r="G132" s="316">
        <f t="shared" si="19"/>
        <v>210</v>
      </c>
      <c r="H132" s="316">
        <f t="shared" si="19"/>
        <v>210</v>
      </c>
    </row>
    <row r="133" spans="1:8" ht="30" customHeight="1">
      <c r="A133" s="32"/>
      <c r="B133" s="200" t="s">
        <v>61</v>
      </c>
      <c r="C133" s="30" t="s">
        <v>486</v>
      </c>
      <c r="D133" s="30" t="s">
        <v>80</v>
      </c>
      <c r="E133" s="30"/>
      <c r="F133" s="98">
        <f aca="true" t="shared" si="20" ref="F133:H134">F134</f>
        <v>10</v>
      </c>
      <c r="G133" s="98">
        <f t="shared" si="20"/>
        <v>210</v>
      </c>
      <c r="H133" s="98">
        <f t="shared" si="20"/>
        <v>210</v>
      </c>
    </row>
    <row r="134" spans="1:8" ht="30" customHeight="1">
      <c r="A134" s="32"/>
      <c r="B134" s="294" t="s">
        <v>62</v>
      </c>
      <c r="C134" s="30" t="s">
        <v>486</v>
      </c>
      <c r="D134" s="30" t="s">
        <v>63</v>
      </c>
      <c r="E134" s="30"/>
      <c r="F134" s="98">
        <f t="shared" si="20"/>
        <v>10</v>
      </c>
      <c r="G134" s="98">
        <f t="shared" si="20"/>
        <v>210</v>
      </c>
      <c r="H134" s="98">
        <f t="shared" si="20"/>
        <v>210</v>
      </c>
    </row>
    <row r="135" spans="1:8" ht="30" customHeight="1">
      <c r="A135" s="32"/>
      <c r="B135" s="301" t="s">
        <v>123</v>
      </c>
      <c r="C135" s="30" t="s">
        <v>486</v>
      </c>
      <c r="D135" s="30" t="s">
        <v>63</v>
      </c>
      <c r="E135" s="30" t="s">
        <v>124</v>
      </c>
      <c r="F135" s="98">
        <f>(10+200)+300-500</f>
        <v>10</v>
      </c>
      <c r="G135" s="98">
        <f>10+200</f>
        <v>210</v>
      </c>
      <c r="H135" s="98">
        <f>10+200</f>
        <v>210</v>
      </c>
    </row>
    <row r="136" spans="1:8" ht="45" customHeight="1">
      <c r="A136" s="89">
        <v>7</v>
      </c>
      <c r="B136" s="302" t="s">
        <v>437</v>
      </c>
      <c r="C136" s="90" t="s">
        <v>132</v>
      </c>
      <c r="D136" s="105"/>
      <c r="E136" s="105"/>
      <c r="F136" s="92">
        <f>F137</f>
        <v>10107.8</v>
      </c>
      <c r="G136" s="92">
        <f>G137</f>
        <v>6491.4</v>
      </c>
      <c r="H136" s="92">
        <f>H137</f>
        <v>6491.4</v>
      </c>
    </row>
    <row r="137" spans="1:8" ht="60" customHeight="1">
      <c r="A137" s="103"/>
      <c r="B137" s="303" t="s">
        <v>133</v>
      </c>
      <c r="C137" s="94" t="s">
        <v>134</v>
      </c>
      <c r="D137" s="94"/>
      <c r="E137" s="94"/>
      <c r="F137" s="108">
        <f>F138+F143+F147+F151</f>
        <v>10107.8</v>
      </c>
      <c r="G137" s="108">
        <f>G138+G143+G147+G151</f>
        <v>6491.4</v>
      </c>
      <c r="H137" s="108">
        <f>H138+H143+H147+H151</f>
        <v>6491.4</v>
      </c>
    </row>
    <row r="138" spans="1:8" ht="30" customHeight="1">
      <c r="A138" s="264"/>
      <c r="B138" s="314" t="s">
        <v>135</v>
      </c>
      <c r="C138" s="259" t="s">
        <v>136</v>
      </c>
      <c r="D138" s="260"/>
      <c r="E138" s="260"/>
      <c r="F138" s="316">
        <f aca="true" t="shared" si="21" ref="F138:H139">F139</f>
        <v>2363.4</v>
      </c>
      <c r="G138" s="316">
        <f t="shared" si="21"/>
        <v>700</v>
      </c>
      <c r="H138" s="316">
        <f t="shared" si="21"/>
        <v>500</v>
      </c>
    </row>
    <row r="139" spans="1:8" ht="30" customHeight="1">
      <c r="A139" s="32"/>
      <c r="B139" s="301" t="s">
        <v>61</v>
      </c>
      <c r="C139" s="30" t="s">
        <v>136</v>
      </c>
      <c r="D139" s="31">
        <v>200</v>
      </c>
      <c r="E139" s="31"/>
      <c r="F139" s="98">
        <f t="shared" si="21"/>
        <v>2363.4</v>
      </c>
      <c r="G139" s="98">
        <f t="shared" si="21"/>
        <v>700</v>
      </c>
      <c r="H139" s="98">
        <f t="shared" si="21"/>
        <v>500</v>
      </c>
    </row>
    <row r="140" spans="1:8" s="80" customFormat="1" ht="30" customHeight="1">
      <c r="A140" s="114"/>
      <c r="B140" s="294" t="s">
        <v>62</v>
      </c>
      <c r="C140" s="30" t="s">
        <v>136</v>
      </c>
      <c r="D140" s="30" t="s">
        <v>63</v>
      </c>
      <c r="E140" s="112"/>
      <c r="F140" s="98">
        <f>F141+F142</f>
        <v>2363.4</v>
      </c>
      <c r="G140" s="98">
        <f>G141+G142</f>
        <v>700</v>
      </c>
      <c r="H140" s="98">
        <f>H141+H142</f>
        <v>500</v>
      </c>
    </row>
    <row r="141" spans="1:8" ht="15" customHeight="1">
      <c r="A141" s="32"/>
      <c r="B141" s="294" t="s">
        <v>137</v>
      </c>
      <c r="C141" s="30" t="s">
        <v>136</v>
      </c>
      <c r="D141" s="30" t="s">
        <v>63</v>
      </c>
      <c r="E141" s="30" t="s">
        <v>138</v>
      </c>
      <c r="F141" s="98">
        <f>(700+100+200+100)+153.4+300+300+200-600-100</f>
        <v>1353.4</v>
      </c>
      <c r="G141" s="98">
        <f>700</f>
        <v>700</v>
      </c>
      <c r="H141" s="98">
        <f>500</f>
        <v>500</v>
      </c>
    </row>
    <row r="142" spans="1:8" ht="15" customHeight="1">
      <c r="A142" s="32"/>
      <c r="B142" s="294" t="s">
        <v>147</v>
      </c>
      <c r="C142" s="30" t="s">
        <v>136</v>
      </c>
      <c r="D142" s="30" t="s">
        <v>63</v>
      </c>
      <c r="E142" s="30" t="s">
        <v>148</v>
      </c>
      <c r="F142" s="98">
        <f>(400+200+500+110)-200</f>
        <v>1010</v>
      </c>
      <c r="G142" s="98">
        <v>0</v>
      </c>
      <c r="H142" s="98">
        <v>0</v>
      </c>
    </row>
    <row r="143" spans="1:8" s="81" customFormat="1" ht="30" customHeight="1">
      <c r="A143" s="258"/>
      <c r="B143" s="314" t="s">
        <v>139</v>
      </c>
      <c r="C143" s="259" t="s">
        <v>140</v>
      </c>
      <c r="D143" s="259"/>
      <c r="E143" s="259"/>
      <c r="F143" s="316">
        <f aca="true" t="shared" si="22" ref="F143:H145">F144</f>
        <v>5424.357</v>
      </c>
      <c r="G143" s="316">
        <f t="shared" si="22"/>
        <v>3100</v>
      </c>
      <c r="H143" s="316">
        <f t="shared" si="22"/>
        <v>3300</v>
      </c>
    </row>
    <row r="144" spans="1:8" s="81" customFormat="1" ht="30" customHeight="1">
      <c r="A144" s="29"/>
      <c r="B144" s="301" t="s">
        <v>61</v>
      </c>
      <c r="C144" s="30" t="s">
        <v>140</v>
      </c>
      <c r="D144" s="30" t="s">
        <v>80</v>
      </c>
      <c r="E144" s="30"/>
      <c r="F144" s="98">
        <f t="shared" si="22"/>
        <v>5424.357</v>
      </c>
      <c r="G144" s="98">
        <f t="shared" si="22"/>
        <v>3100</v>
      </c>
      <c r="H144" s="98">
        <f t="shared" si="22"/>
        <v>3300</v>
      </c>
    </row>
    <row r="145" spans="1:8" ht="30" customHeight="1">
      <c r="A145" s="32"/>
      <c r="B145" s="294" t="s">
        <v>62</v>
      </c>
      <c r="C145" s="30" t="s">
        <v>140</v>
      </c>
      <c r="D145" s="30" t="s">
        <v>63</v>
      </c>
      <c r="E145" s="30"/>
      <c r="F145" s="98">
        <f t="shared" si="22"/>
        <v>5424.357</v>
      </c>
      <c r="G145" s="98">
        <f t="shared" si="22"/>
        <v>3100</v>
      </c>
      <c r="H145" s="98">
        <f t="shared" si="22"/>
        <v>3300</v>
      </c>
    </row>
    <row r="146" spans="1:8" ht="15" customHeight="1">
      <c r="A146" s="32"/>
      <c r="B146" s="294" t="s">
        <v>137</v>
      </c>
      <c r="C146" s="30" t="s">
        <v>140</v>
      </c>
      <c r="D146" s="30" t="s">
        <v>63</v>
      </c>
      <c r="E146" s="30" t="s">
        <v>138</v>
      </c>
      <c r="F146" s="98">
        <f>800+200+200+200+500+1020+880+371.357+1353-100</f>
        <v>5424.357</v>
      </c>
      <c r="G146" s="98">
        <v>3100</v>
      </c>
      <c r="H146" s="98">
        <v>3300</v>
      </c>
    </row>
    <row r="147" spans="1:8" ht="45" customHeight="1" hidden="1">
      <c r="A147" s="264"/>
      <c r="B147" s="314" t="s">
        <v>141</v>
      </c>
      <c r="C147" s="259" t="s">
        <v>142</v>
      </c>
      <c r="D147" s="260"/>
      <c r="E147" s="260"/>
      <c r="F147" s="316">
        <f aca="true" t="shared" si="23" ref="F147:H149">F148</f>
        <v>0</v>
      </c>
      <c r="G147" s="316">
        <f t="shared" si="23"/>
        <v>0</v>
      </c>
      <c r="H147" s="316">
        <f t="shared" si="23"/>
        <v>0</v>
      </c>
    </row>
    <row r="148" spans="1:8" ht="30" customHeight="1" hidden="1">
      <c r="A148" s="32"/>
      <c r="B148" s="301" t="s">
        <v>61</v>
      </c>
      <c r="C148" s="30" t="s">
        <v>142</v>
      </c>
      <c r="D148" s="31">
        <v>200</v>
      </c>
      <c r="E148" s="31"/>
      <c r="F148" s="98">
        <f t="shared" si="23"/>
        <v>0</v>
      </c>
      <c r="G148" s="98">
        <f t="shared" si="23"/>
        <v>0</v>
      </c>
      <c r="H148" s="98">
        <f t="shared" si="23"/>
        <v>0</v>
      </c>
    </row>
    <row r="149" spans="1:8" ht="30" customHeight="1" hidden="1">
      <c r="A149" s="32"/>
      <c r="B149" s="294" t="s">
        <v>62</v>
      </c>
      <c r="C149" s="30" t="s">
        <v>142</v>
      </c>
      <c r="D149" s="30" t="s">
        <v>63</v>
      </c>
      <c r="E149" s="112"/>
      <c r="F149" s="98">
        <f t="shared" si="23"/>
        <v>0</v>
      </c>
      <c r="G149" s="98">
        <f t="shared" si="23"/>
        <v>0</v>
      </c>
      <c r="H149" s="98">
        <f t="shared" si="23"/>
        <v>0</v>
      </c>
    </row>
    <row r="150" spans="1:8" ht="15" customHeight="1" hidden="1">
      <c r="A150" s="32"/>
      <c r="B150" s="294" t="s">
        <v>137</v>
      </c>
      <c r="C150" s="30" t="s">
        <v>142</v>
      </c>
      <c r="D150" s="30" t="s">
        <v>63</v>
      </c>
      <c r="E150" s="30" t="s">
        <v>138</v>
      </c>
      <c r="F150" s="98">
        <v>0</v>
      </c>
      <c r="G150" s="98">
        <v>0</v>
      </c>
      <c r="H150" s="98">
        <v>0</v>
      </c>
    </row>
    <row r="151" spans="1:8" s="78" customFormat="1" ht="15" customHeight="1">
      <c r="A151" s="269"/>
      <c r="B151" s="314" t="s">
        <v>489</v>
      </c>
      <c r="C151" s="259" t="s">
        <v>441</v>
      </c>
      <c r="D151" s="259"/>
      <c r="E151" s="259"/>
      <c r="F151" s="316">
        <f aca="true" t="shared" si="24" ref="F151:H153">F152</f>
        <v>2320.043</v>
      </c>
      <c r="G151" s="316">
        <f t="shared" si="24"/>
        <v>2691.4</v>
      </c>
      <c r="H151" s="316">
        <f t="shared" si="24"/>
        <v>2691.4</v>
      </c>
    </row>
    <row r="152" spans="1:8" s="78" customFormat="1" ht="30" customHeight="1">
      <c r="A152" s="109"/>
      <c r="B152" s="301" t="s">
        <v>61</v>
      </c>
      <c r="C152" s="30" t="s">
        <v>441</v>
      </c>
      <c r="D152" s="30" t="s">
        <v>80</v>
      </c>
      <c r="E152" s="30"/>
      <c r="F152" s="98">
        <f t="shared" si="24"/>
        <v>2320.043</v>
      </c>
      <c r="G152" s="98">
        <f t="shared" si="24"/>
        <v>2691.4</v>
      </c>
      <c r="H152" s="98">
        <f t="shared" si="24"/>
        <v>2691.4</v>
      </c>
    </row>
    <row r="153" spans="1:8" s="78" customFormat="1" ht="30" customHeight="1">
      <c r="A153" s="109"/>
      <c r="B153" s="294" t="s">
        <v>62</v>
      </c>
      <c r="C153" s="30" t="s">
        <v>441</v>
      </c>
      <c r="D153" s="30" t="s">
        <v>63</v>
      </c>
      <c r="E153" s="30"/>
      <c r="F153" s="98">
        <f t="shared" si="24"/>
        <v>2320.043</v>
      </c>
      <c r="G153" s="98">
        <f t="shared" si="24"/>
        <v>2691.4</v>
      </c>
      <c r="H153" s="98">
        <f t="shared" si="24"/>
        <v>2691.4</v>
      </c>
    </row>
    <row r="154" spans="1:8" s="78" customFormat="1" ht="15" customHeight="1">
      <c r="A154" s="109"/>
      <c r="B154" s="294" t="s">
        <v>137</v>
      </c>
      <c r="C154" s="30" t="s">
        <v>441</v>
      </c>
      <c r="D154" s="30" t="s">
        <v>63</v>
      </c>
      <c r="E154" s="30" t="s">
        <v>138</v>
      </c>
      <c r="F154" s="98">
        <f>1991.4+700-371.357</f>
        <v>2320.043</v>
      </c>
      <c r="G154" s="98">
        <f>1991.4+700</f>
        <v>2691.4</v>
      </c>
      <c r="H154" s="98">
        <f>1991.4+700</f>
        <v>2691.4</v>
      </c>
    </row>
    <row r="155" spans="1:8" ht="60" customHeight="1">
      <c r="A155" s="89">
        <v>8</v>
      </c>
      <c r="B155" s="292" t="s">
        <v>121</v>
      </c>
      <c r="C155" s="91" t="s">
        <v>143</v>
      </c>
      <c r="D155" s="113"/>
      <c r="E155" s="113"/>
      <c r="F155" s="92">
        <f aca="true" t="shared" si="25" ref="F155:H159">F156</f>
        <v>1050</v>
      </c>
      <c r="G155" s="92">
        <f t="shared" si="25"/>
        <v>0</v>
      </c>
      <c r="H155" s="92">
        <f t="shared" si="25"/>
        <v>0</v>
      </c>
    </row>
    <row r="156" spans="1:8" ht="30" customHeight="1">
      <c r="A156" s="93"/>
      <c r="B156" s="295" t="s">
        <v>144</v>
      </c>
      <c r="C156" s="104" t="s">
        <v>145</v>
      </c>
      <c r="D156" s="104"/>
      <c r="E156" s="104"/>
      <c r="F156" s="96">
        <f t="shared" si="25"/>
        <v>1050</v>
      </c>
      <c r="G156" s="96">
        <f t="shared" si="25"/>
        <v>0</v>
      </c>
      <c r="H156" s="96">
        <f t="shared" si="25"/>
        <v>0</v>
      </c>
    </row>
    <row r="157" spans="1:8" ht="15">
      <c r="A157" s="322"/>
      <c r="B157" s="318" t="s">
        <v>293</v>
      </c>
      <c r="C157" s="260" t="s">
        <v>146</v>
      </c>
      <c r="D157" s="268"/>
      <c r="E157" s="268"/>
      <c r="F157" s="316">
        <f t="shared" si="25"/>
        <v>1050</v>
      </c>
      <c r="G157" s="316">
        <f t="shared" si="25"/>
        <v>0</v>
      </c>
      <c r="H157" s="316">
        <f t="shared" si="25"/>
        <v>0</v>
      </c>
    </row>
    <row r="158" spans="1:8" ht="30" customHeight="1">
      <c r="A158" s="115"/>
      <c r="B158" s="301" t="s">
        <v>61</v>
      </c>
      <c r="C158" s="31" t="s">
        <v>146</v>
      </c>
      <c r="D158" s="34" t="s">
        <v>80</v>
      </c>
      <c r="E158" s="34"/>
      <c r="F158" s="98">
        <f t="shared" si="25"/>
        <v>1050</v>
      </c>
      <c r="G158" s="98">
        <f t="shared" si="25"/>
        <v>0</v>
      </c>
      <c r="H158" s="98">
        <f t="shared" si="25"/>
        <v>0</v>
      </c>
    </row>
    <row r="159" spans="1:8" ht="30" customHeight="1">
      <c r="A159" s="32"/>
      <c r="B159" s="294" t="s">
        <v>62</v>
      </c>
      <c r="C159" s="31" t="s">
        <v>146</v>
      </c>
      <c r="D159" s="30" t="s">
        <v>63</v>
      </c>
      <c r="E159" s="33"/>
      <c r="F159" s="98">
        <f t="shared" si="25"/>
        <v>1050</v>
      </c>
      <c r="G159" s="98">
        <f t="shared" si="25"/>
        <v>0</v>
      </c>
      <c r="H159" s="98">
        <f t="shared" si="25"/>
        <v>0</v>
      </c>
    </row>
    <row r="160" spans="1:8" ht="15" customHeight="1">
      <c r="A160" s="32"/>
      <c r="B160" s="294" t="s">
        <v>147</v>
      </c>
      <c r="C160" s="31" t="s">
        <v>146</v>
      </c>
      <c r="D160" s="30" t="s">
        <v>63</v>
      </c>
      <c r="E160" s="34" t="s">
        <v>148</v>
      </c>
      <c r="F160" s="98">
        <f>500+450+100</f>
        <v>1050</v>
      </c>
      <c r="G160" s="98">
        <v>0</v>
      </c>
      <c r="H160" s="98">
        <v>0</v>
      </c>
    </row>
    <row r="161" spans="1:8" ht="75" customHeight="1">
      <c r="A161" s="89">
        <v>9</v>
      </c>
      <c r="B161" s="292" t="s">
        <v>470</v>
      </c>
      <c r="C161" s="91" t="s">
        <v>149</v>
      </c>
      <c r="D161" s="113"/>
      <c r="E161" s="113"/>
      <c r="F161" s="92">
        <f>F162+F190+F211+F217</f>
        <v>50978.77517</v>
      </c>
      <c r="G161" s="92">
        <f>G162+G190+G211+G217</f>
        <v>24057.91</v>
      </c>
      <c r="H161" s="92">
        <f>H162+H190+H211+H217</f>
        <v>6500</v>
      </c>
    </row>
    <row r="162" spans="1:8" ht="15" customHeight="1">
      <c r="A162" s="116"/>
      <c r="B162" s="298" t="s">
        <v>150</v>
      </c>
      <c r="C162" s="101" t="s">
        <v>151</v>
      </c>
      <c r="D162" s="100"/>
      <c r="E162" s="100"/>
      <c r="F162" s="107">
        <f>F163</f>
        <v>19118.91317</v>
      </c>
      <c r="G162" s="107">
        <f>G163</f>
        <v>17057.91</v>
      </c>
      <c r="H162" s="107">
        <f>H163</f>
        <v>800</v>
      </c>
    </row>
    <row r="163" spans="1:8" ht="15" customHeight="1">
      <c r="A163" s="117"/>
      <c r="B163" s="295" t="s">
        <v>152</v>
      </c>
      <c r="C163" s="104" t="s">
        <v>153</v>
      </c>
      <c r="D163" s="94"/>
      <c r="E163" s="94"/>
      <c r="F163" s="108">
        <f>F164+F171+F175+F186</f>
        <v>19118.91317</v>
      </c>
      <c r="G163" s="108">
        <f>G164+G171+G175+G186</f>
        <v>17057.91</v>
      </c>
      <c r="H163" s="108">
        <f>H164+H171+H175+H186</f>
        <v>800</v>
      </c>
    </row>
    <row r="164" spans="1:8" ht="45" customHeight="1">
      <c r="A164" s="322"/>
      <c r="B164" s="318" t="s">
        <v>154</v>
      </c>
      <c r="C164" s="260" t="s">
        <v>155</v>
      </c>
      <c r="D164" s="259"/>
      <c r="E164" s="259"/>
      <c r="F164" s="316">
        <f>F165+F168</f>
        <v>1452.37706</v>
      </c>
      <c r="G164" s="316">
        <f>G165+G168</f>
        <v>100</v>
      </c>
      <c r="H164" s="316">
        <f>H165+H168</f>
        <v>0</v>
      </c>
    </row>
    <row r="165" spans="1:8" ht="30" customHeight="1">
      <c r="A165" s="115"/>
      <c r="B165" s="299" t="s">
        <v>69</v>
      </c>
      <c r="C165" s="31" t="s">
        <v>155</v>
      </c>
      <c r="D165" s="30" t="s">
        <v>74</v>
      </c>
      <c r="E165" s="30"/>
      <c r="F165" s="98">
        <f aca="true" t="shared" si="26" ref="F165:H166">F166</f>
        <v>1404.11584</v>
      </c>
      <c r="G165" s="98">
        <f t="shared" si="26"/>
        <v>100</v>
      </c>
      <c r="H165" s="98">
        <f t="shared" si="26"/>
        <v>0</v>
      </c>
    </row>
    <row r="166" spans="1:8" ht="15" customHeight="1">
      <c r="A166" s="32"/>
      <c r="B166" s="297" t="s">
        <v>70</v>
      </c>
      <c r="C166" s="31" t="s">
        <v>155</v>
      </c>
      <c r="D166" s="31">
        <v>410</v>
      </c>
      <c r="E166" s="31"/>
      <c r="F166" s="98">
        <f t="shared" si="26"/>
        <v>1404.11584</v>
      </c>
      <c r="G166" s="98">
        <f t="shared" si="26"/>
        <v>100</v>
      </c>
      <c r="H166" s="98">
        <f t="shared" si="26"/>
        <v>0</v>
      </c>
    </row>
    <row r="167" spans="1:8" ht="15" customHeight="1">
      <c r="A167" s="32"/>
      <c r="B167" s="296" t="s">
        <v>156</v>
      </c>
      <c r="C167" s="31" t="s">
        <v>155</v>
      </c>
      <c r="D167" s="31">
        <v>410</v>
      </c>
      <c r="E167" s="30" t="s">
        <v>157</v>
      </c>
      <c r="F167" s="98">
        <f>(70+100+300)+249.85584+619.26+65</f>
        <v>1404.11584</v>
      </c>
      <c r="G167" s="98">
        <f>100</f>
        <v>100</v>
      </c>
      <c r="H167" s="98"/>
    </row>
    <row r="168" spans="1:8" ht="15" customHeight="1">
      <c r="A168" s="32"/>
      <c r="B168" s="294" t="s">
        <v>101</v>
      </c>
      <c r="C168" s="31" t="s">
        <v>155</v>
      </c>
      <c r="D168" s="31">
        <v>800</v>
      </c>
      <c r="E168" s="30"/>
      <c r="F168" s="98">
        <f aca="true" t="shared" si="27" ref="F168:H169">F169</f>
        <v>48.26122</v>
      </c>
      <c r="G168" s="98">
        <f t="shared" si="27"/>
        <v>0</v>
      </c>
      <c r="H168" s="98">
        <f t="shared" si="27"/>
        <v>0</v>
      </c>
    </row>
    <row r="169" spans="1:8" ht="15" customHeight="1">
      <c r="A169" s="32"/>
      <c r="B169" s="294" t="s">
        <v>258</v>
      </c>
      <c r="C169" s="31" t="s">
        <v>155</v>
      </c>
      <c r="D169" s="31">
        <v>830</v>
      </c>
      <c r="E169" s="30"/>
      <c r="F169" s="98">
        <f t="shared" si="27"/>
        <v>48.26122</v>
      </c>
      <c r="G169" s="98">
        <f t="shared" si="27"/>
        <v>0</v>
      </c>
      <c r="H169" s="98">
        <f t="shared" si="27"/>
        <v>0</v>
      </c>
    </row>
    <row r="170" spans="1:8" ht="15" customHeight="1">
      <c r="A170" s="32"/>
      <c r="B170" s="296" t="s">
        <v>156</v>
      </c>
      <c r="C170" s="31" t="s">
        <v>155</v>
      </c>
      <c r="D170" s="31">
        <v>830</v>
      </c>
      <c r="E170" s="30" t="s">
        <v>157</v>
      </c>
      <c r="F170" s="98">
        <f>48.26122</f>
        <v>48.26122</v>
      </c>
      <c r="G170" s="98">
        <v>0</v>
      </c>
      <c r="H170" s="98">
        <v>0</v>
      </c>
    </row>
    <row r="171" spans="1:8" ht="30" customHeight="1">
      <c r="A171" s="264"/>
      <c r="B171" s="323" t="s">
        <v>173</v>
      </c>
      <c r="C171" s="260" t="s">
        <v>380</v>
      </c>
      <c r="D171" s="259"/>
      <c r="E171" s="259"/>
      <c r="F171" s="316">
        <f aca="true" t="shared" si="28" ref="F171:H173">F172</f>
        <v>100</v>
      </c>
      <c r="G171" s="316">
        <f t="shared" si="28"/>
        <v>0</v>
      </c>
      <c r="H171" s="316">
        <f t="shared" si="28"/>
        <v>0</v>
      </c>
    </row>
    <row r="172" spans="1:8" ht="30" customHeight="1">
      <c r="A172" s="32"/>
      <c r="B172" s="301" t="s">
        <v>61</v>
      </c>
      <c r="C172" s="31" t="s">
        <v>380</v>
      </c>
      <c r="D172" s="30" t="s">
        <v>80</v>
      </c>
      <c r="E172" s="30"/>
      <c r="F172" s="98">
        <f t="shared" si="28"/>
        <v>100</v>
      </c>
      <c r="G172" s="98">
        <f t="shared" si="28"/>
        <v>0</v>
      </c>
      <c r="H172" s="98">
        <f t="shared" si="28"/>
        <v>0</v>
      </c>
    </row>
    <row r="173" spans="1:8" ht="30" customHeight="1">
      <c r="A173" s="32"/>
      <c r="B173" s="294" t="s">
        <v>62</v>
      </c>
      <c r="C173" s="31" t="s">
        <v>380</v>
      </c>
      <c r="D173" s="30" t="s">
        <v>63</v>
      </c>
      <c r="E173" s="30"/>
      <c r="F173" s="98">
        <f t="shared" si="28"/>
        <v>100</v>
      </c>
      <c r="G173" s="98">
        <f t="shared" si="28"/>
        <v>0</v>
      </c>
      <c r="H173" s="98">
        <f t="shared" si="28"/>
        <v>0</v>
      </c>
    </row>
    <row r="174" spans="1:8" ht="15" customHeight="1">
      <c r="A174" s="32"/>
      <c r="B174" s="296" t="s">
        <v>156</v>
      </c>
      <c r="C174" s="31" t="s">
        <v>380</v>
      </c>
      <c r="D174" s="30" t="s">
        <v>63</v>
      </c>
      <c r="E174" s="30" t="s">
        <v>157</v>
      </c>
      <c r="F174" s="98">
        <v>100</v>
      </c>
      <c r="G174" s="98">
        <f>750-750</f>
        <v>0</v>
      </c>
      <c r="H174" s="98">
        <f>750-750</f>
        <v>0</v>
      </c>
    </row>
    <row r="175" spans="1:8" ht="15" customHeight="1">
      <c r="A175" s="264"/>
      <c r="B175" s="318" t="s">
        <v>159</v>
      </c>
      <c r="C175" s="260" t="s">
        <v>160</v>
      </c>
      <c r="D175" s="259"/>
      <c r="E175" s="259"/>
      <c r="F175" s="316">
        <f>F176+F179</f>
        <v>800</v>
      </c>
      <c r="G175" s="316">
        <f>G176+G179</f>
        <v>800</v>
      </c>
      <c r="H175" s="316">
        <f>H176+H179</f>
        <v>800</v>
      </c>
    </row>
    <row r="176" spans="1:8" ht="30" customHeight="1">
      <c r="A176" s="32"/>
      <c r="B176" s="301" t="s">
        <v>61</v>
      </c>
      <c r="C176" s="31" t="s">
        <v>160</v>
      </c>
      <c r="D176" s="30" t="s">
        <v>80</v>
      </c>
      <c r="E176" s="30"/>
      <c r="F176" s="98">
        <f aca="true" t="shared" si="29" ref="F176:H177">F177</f>
        <v>800</v>
      </c>
      <c r="G176" s="98">
        <f t="shared" si="29"/>
        <v>800</v>
      </c>
      <c r="H176" s="98">
        <f t="shared" si="29"/>
        <v>800</v>
      </c>
    </row>
    <row r="177" spans="1:8" ht="30" customHeight="1">
      <c r="A177" s="32"/>
      <c r="B177" s="294" t="s">
        <v>62</v>
      </c>
      <c r="C177" s="31" t="s">
        <v>160</v>
      </c>
      <c r="D177" s="30" t="s">
        <v>63</v>
      </c>
      <c r="E177" s="30"/>
      <c r="F177" s="98">
        <f t="shared" si="29"/>
        <v>800</v>
      </c>
      <c r="G177" s="98">
        <f t="shared" si="29"/>
        <v>800</v>
      </c>
      <c r="H177" s="98">
        <f t="shared" si="29"/>
        <v>800</v>
      </c>
    </row>
    <row r="178" spans="1:8" ht="15" customHeight="1">
      <c r="A178" s="32"/>
      <c r="B178" s="296" t="s">
        <v>156</v>
      </c>
      <c r="C178" s="31" t="s">
        <v>160</v>
      </c>
      <c r="D178" s="30" t="s">
        <v>63</v>
      </c>
      <c r="E178" s="30" t="s">
        <v>157</v>
      </c>
      <c r="F178" s="98">
        <v>800</v>
      </c>
      <c r="G178" s="98">
        <v>800</v>
      </c>
      <c r="H178" s="98">
        <v>800</v>
      </c>
    </row>
    <row r="179" spans="1:8" ht="15" customHeight="1" hidden="1">
      <c r="A179" s="32"/>
      <c r="B179" s="296" t="s">
        <v>101</v>
      </c>
      <c r="C179" s="31" t="s">
        <v>160</v>
      </c>
      <c r="D179" s="30" t="s">
        <v>102</v>
      </c>
      <c r="E179" s="30"/>
      <c r="F179" s="98">
        <f aca="true" t="shared" si="30" ref="F179:H180">F180</f>
        <v>0</v>
      </c>
      <c r="G179" s="98">
        <f t="shared" si="30"/>
        <v>0</v>
      </c>
      <c r="H179" s="98">
        <f t="shared" si="30"/>
        <v>0</v>
      </c>
    </row>
    <row r="180" spans="1:8" ht="15" customHeight="1" hidden="1">
      <c r="A180" s="32"/>
      <c r="B180" s="296" t="s">
        <v>258</v>
      </c>
      <c r="C180" s="31" t="s">
        <v>160</v>
      </c>
      <c r="D180" s="30" t="s">
        <v>259</v>
      </c>
      <c r="E180" s="30"/>
      <c r="F180" s="98">
        <f t="shared" si="30"/>
        <v>0</v>
      </c>
      <c r="G180" s="98">
        <f t="shared" si="30"/>
        <v>0</v>
      </c>
      <c r="H180" s="98">
        <f t="shared" si="30"/>
        <v>0</v>
      </c>
    </row>
    <row r="181" spans="1:8" ht="15" customHeight="1" hidden="1">
      <c r="A181" s="32"/>
      <c r="B181" s="296" t="s">
        <v>156</v>
      </c>
      <c r="C181" s="31" t="s">
        <v>160</v>
      </c>
      <c r="D181" s="30" t="s">
        <v>259</v>
      </c>
      <c r="E181" s="30" t="s">
        <v>157</v>
      </c>
      <c r="F181" s="98">
        <v>0</v>
      </c>
      <c r="G181" s="98">
        <v>0</v>
      </c>
      <c r="H181" s="98">
        <v>0</v>
      </c>
    </row>
    <row r="182" spans="1:8" ht="30" customHeight="1" hidden="1">
      <c r="A182" s="264"/>
      <c r="B182" s="318" t="s">
        <v>490</v>
      </c>
      <c r="C182" s="260" t="s">
        <v>374</v>
      </c>
      <c r="D182" s="259"/>
      <c r="E182" s="259"/>
      <c r="F182" s="316">
        <f aca="true" t="shared" si="31" ref="F182:H184">F183</f>
        <v>0</v>
      </c>
      <c r="G182" s="316">
        <f t="shared" si="31"/>
        <v>0</v>
      </c>
      <c r="H182" s="316">
        <f t="shared" si="31"/>
        <v>0</v>
      </c>
    </row>
    <row r="183" spans="1:8" ht="15" customHeight="1" hidden="1">
      <c r="A183" s="32"/>
      <c r="B183" s="296" t="s">
        <v>101</v>
      </c>
      <c r="C183" s="31" t="s">
        <v>374</v>
      </c>
      <c r="D183" s="30" t="s">
        <v>102</v>
      </c>
      <c r="E183" s="30"/>
      <c r="F183" s="98">
        <f t="shared" si="31"/>
        <v>0</v>
      </c>
      <c r="G183" s="98">
        <f t="shared" si="31"/>
        <v>0</v>
      </c>
      <c r="H183" s="98">
        <f t="shared" si="31"/>
        <v>0</v>
      </c>
    </row>
    <row r="184" spans="1:8" ht="45" customHeight="1" hidden="1">
      <c r="A184" s="32"/>
      <c r="B184" s="296" t="s">
        <v>158</v>
      </c>
      <c r="C184" s="31" t="s">
        <v>374</v>
      </c>
      <c r="D184" s="30" t="s">
        <v>18</v>
      </c>
      <c r="E184" s="30"/>
      <c r="F184" s="98">
        <f t="shared" si="31"/>
        <v>0</v>
      </c>
      <c r="G184" s="98">
        <f t="shared" si="31"/>
        <v>0</v>
      </c>
      <c r="H184" s="98">
        <f t="shared" si="31"/>
        <v>0</v>
      </c>
    </row>
    <row r="185" spans="1:8" ht="15" customHeight="1" hidden="1">
      <c r="A185" s="32"/>
      <c r="B185" s="296" t="s">
        <v>156</v>
      </c>
      <c r="C185" s="31" t="s">
        <v>374</v>
      </c>
      <c r="D185" s="30" t="s">
        <v>18</v>
      </c>
      <c r="E185" s="30" t="s">
        <v>157</v>
      </c>
      <c r="F185" s="98">
        <v>0</v>
      </c>
      <c r="G185" s="98">
        <v>0</v>
      </c>
      <c r="H185" s="98">
        <v>0</v>
      </c>
    </row>
    <row r="186" spans="1:8" ht="45" customHeight="1">
      <c r="A186" s="264"/>
      <c r="B186" s="318" t="s">
        <v>154</v>
      </c>
      <c r="C186" s="260" t="s">
        <v>471</v>
      </c>
      <c r="D186" s="259"/>
      <c r="E186" s="259"/>
      <c r="F186" s="316">
        <f aca="true" t="shared" si="32" ref="F186:H188">F187</f>
        <v>16766.53611</v>
      </c>
      <c r="G186" s="316">
        <f t="shared" si="32"/>
        <v>16157.91</v>
      </c>
      <c r="H186" s="316">
        <f t="shared" si="32"/>
        <v>0</v>
      </c>
    </row>
    <row r="187" spans="1:8" ht="30" customHeight="1">
      <c r="A187" s="32"/>
      <c r="B187" s="299" t="s">
        <v>69</v>
      </c>
      <c r="C187" s="31" t="s">
        <v>471</v>
      </c>
      <c r="D187" s="31">
        <v>400</v>
      </c>
      <c r="E187" s="30"/>
      <c r="F187" s="98">
        <f t="shared" si="32"/>
        <v>16766.53611</v>
      </c>
      <c r="G187" s="98">
        <f t="shared" si="32"/>
        <v>16157.91</v>
      </c>
      <c r="H187" s="98">
        <f t="shared" si="32"/>
        <v>0</v>
      </c>
    </row>
    <row r="188" spans="1:8" ht="15" customHeight="1">
      <c r="A188" s="32"/>
      <c r="B188" s="297" t="s">
        <v>70</v>
      </c>
      <c r="C188" s="31" t="s">
        <v>471</v>
      </c>
      <c r="D188" s="31">
        <v>410</v>
      </c>
      <c r="E188" s="30"/>
      <c r="F188" s="98">
        <f t="shared" si="32"/>
        <v>16766.53611</v>
      </c>
      <c r="G188" s="98">
        <f t="shared" si="32"/>
        <v>16157.91</v>
      </c>
      <c r="H188" s="98">
        <f t="shared" si="32"/>
        <v>0</v>
      </c>
    </row>
    <row r="189" spans="1:8" ht="15" customHeight="1">
      <c r="A189" s="32"/>
      <c r="B189" s="296" t="s">
        <v>156</v>
      </c>
      <c r="C189" s="31" t="s">
        <v>471</v>
      </c>
      <c r="D189" s="31">
        <v>410</v>
      </c>
      <c r="E189" s="30" t="s">
        <v>157</v>
      </c>
      <c r="F189" s="98">
        <f>(12.56+880)+417.46+178.60611-880+15673.17+484.74</f>
        <v>16766.53611</v>
      </c>
      <c r="G189" s="98">
        <f>300+15673.17+184.74</f>
        <v>16157.91</v>
      </c>
      <c r="H189" s="98">
        <v>0</v>
      </c>
    </row>
    <row r="190" spans="1:8" ht="30" customHeight="1">
      <c r="A190" s="99"/>
      <c r="B190" s="298" t="s">
        <v>161</v>
      </c>
      <c r="C190" s="101" t="s">
        <v>162</v>
      </c>
      <c r="D190" s="101"/>
      <c r="E190" s="101"/>
      <c r="F190" s="107">
        <f>F191</f>
        <v>22270</v>
      </c>
      <c r="G190" s="107">
        <f>G191</f>
        <v>0</v>
      </c>
      <c r="H190" s="107">
        <f>H191</f>
        <v>0</v>
      </c>
    </row>
    <row r="191" spans="1:8" ht="15" customHeight="1">
      <c r="A191" s="103"/>
      <c r="B191" s="295" t="s">
        <v>163</v>
      </c>
      <c r="C191" s="104" t="s">
        <v>164</v>
      </c>
      <c r="D191" s="104"/>
      <c r="E191" s="104"/>
      <c r="F191" s="108">
        <f>F192+F199+F203+F207</f>
        <v>22270</v>
      </c>
      <c r="G191" s="108">
        <f>G192+G199+G203+G207</f>
        <v>0</v>
      </c>
      <c r="H191" s="108">
        <f>H192+H199+H203+H207</f>
        <v>0</v>
      </c>
    </row>
    <row r="192" spans="1:8" ht="30" customHeight="1">
      <c r="A192" s="264"/>
      <c r="B192" s="314" t="s">
        <v>165</v>
      </c>
      <c r="C192" s="260" t="s">
        <v>166</v>
      </c>
      <c r="D192" s="259"/>
      <c r="E192" s="259"/>
      <c r="F192" s="316">
        <f>F193+F196</f>
        <v>2500</v>
      </c>
      <c r="G192" s="316">
        <f>G193+G196</f>
        <v>0</v>
      </c>
      <c r="H192" s="316">
        <f>H193+H196</f>
        <v>0</v>
      </c>
    </row>
    <row r="193" spans="1:8" ht="30" customHeight="1">
      <c r="A193" s="32"/>
      <c r="B193" s="301" t="s">
        <v>61</v>
      </c>
      <c r="C193" s="31" t="s">
        <v>166</v>
      </c>
      <c r="D193" s="30" t="s">
        <v>80</v>
      </c>
      <c r="E193" s="30"/>
      <c r="F193" s="98">
        <f aca="true" t="shared" si="33" ref="F193:H194">F194</f>
        <v>500</v>
      </c>
      <c r="G193" s="98">
        <f t="shared" si="33"/>
        <v>0</v>
      </c>
      <c r="H193" s="98">
        <f t="shared" si="33"/>
        <v>0</v>
      </c>
    </row>
    <row r="194" spans="1:8" ht="30" customHeight="1">
      <c r="A194" s="32"/>
      <c r="B194" s="294" t="s">
        <v>62</v>
      </c>
      <c r="C194" s="31" t="s">
        <v>166</v>
      </c>
      <c r="D194" s="30" t="s">
        <v>63</v>
      </c>
      <c r="E194" s="30"/>
      <c r="F194" s="98">
        <f t="shared" si="33"/>
        <v>500</v>
      </c>
      <c r="G194" s="98">
        <f t="shared" si="33"/>
        <v>0</v>
      </c>
      <c r="H194" s="98">
        <f t="shared" si="33"/>
        <v>0</v>
      </c>
    </row>
    <row r="195" spans="1:8" ht="15" customHeight="1">
      <c r="A195" s="32"/>
      <c r="B195" s="296" t="s">
        <v>156</v>
      </c>
      <c r="C195" s="31" t="s">
        <v>166</v>
      </c>
      <c r="D195" s="30" t="s">
        <v>63</v>
      </c>
      <c r="E195" s="30" t="s">
        <v>157</v>
      </c>
      <c r="F195" s="98">
        <f>200+300+2000-2000</f>
        <v>500</v>
      </c>
      <c r="G195" s="98">
        <f>500-500</f>
        <v>0</v>
      </c>
      <c r="H195" s="98">
        <f>500-500</f>
        <v>0</v>
      </c>
    </row>
    <row r="196" spans="1:8" ht="30" customHeight="1">
      <c r="A196" s="32"/>
      <c r="B196" s="296" t="s">
        <v>69</v>
      </c>
      <c r="C196" s="31" t="s">
        <v>166</v>
      </c>
      <c r="D196" s="30" t="s">
        <v>74</v>
      </c>
      <c r="E196" s="30"/>
      <c r="F196" s="98">
        <f aca="true" t="shared" si="34" ref="F196:H197">F197</f>
        <v>2000</v>
      </c>
      <c r="G196" s="98">
        <f t="shared" si="34"/>
        <v>0</v>
      </c>
      <c r="H196" s="98">
        <f t="shared" si="34"/>
        <v>0</v>
      </c>
    </row>
    <row r="197" spans="1:8" ht="15" customHeight="1">
      <c r="A197" s="32"/>
      <c r="B197" s="296" t="s">
        <v>70</v>
      </c>
      <c r="C197" s="31" t="s">
        <v>166</v>
      </c>
      <c r="D197" s="30" t="s">
        <v>71</v>
      </c>
      <c r="E197" s="30"/>
      <c r="F197" s="98">
        <f t="shared" si="34"/>
        <v>2000</v>
      </c>
      <c r="G197" s="98">
        <f t="shared" si="34"/>
        <v>0</v>
      </c>
      <c r="H197" s="98">
        <f t="shared" si="34"/>
        <v>0</v>
      </c>
    </row>
    <row r="198" spans="1:8" ht="15" customHeight="1">
      <c r="A198" s="32"/>
      <c r="B198" s="296" t="s">
        <v>156</v>
      </c>
      <c r="C198" s="31" t="s">
        <v>166</v>
      </c>
      <c r="D198" s="30" t="s">
        <v>71</v>
      </c>
      <c r="E198" s="30" t="s">
        <v>157</v>
      </c>
      <c r="F198" s="98">
        <v>2000</v>
      </c>
      <c r="G198" s="98">
        <v>0</v>
      </c>
      <c r="H198" s="98">
        <v>0</v>
      </c>
    </row>
    <row r="199" spans="1:8" ht="30" customHeight="1">
      <c r="A199" s="264"/>
      <c r="B199" s="314" t="s">
        <v>167</v>
      </c>
      <c r="C199" s="260" t="s">
        <v>168</v>
      </c>
      <c r="D199" s="259"/>
      <c r="E199" s="259"/>
      <c r="F199" s="316">
        <f>F201</f>
        <v>112</v>
      </c>
      <c r="G199" s="316">
        <f>G201</f>
        <v>0</v>
      </c>
      <c r="H199" s="316">
        <f>H201</f>
        <v>0</v>
      </c>
    </row>
    <row r="200" spans="1:8" ht="30" customHeight="1">
      <c r="A200" s="32"/>
      <c r="B200" s="301" t="s">
        <v>61</v>
      </c>
      <c r="C200" s="31" t="s">
        <v>168</v>
      </c>
      <c r="D200" s="30" t="s">
        <v>80</v>
      </c>
      <c r="E200" s="30"/>
      <c r="F200" s="98">
        <f aca="true" t="shared" si="35" ref="F200:H201">F201</f>
        <v>112</v>
      </c>
      <c r="G200" s="98">
        <f t="shared" si="35"/>
        <v>0</v>
      </c>
      <c r="H200" s="98">
        <f t="shared" si="35"/>
        <v>0</v>
      </c>
    </row>
    <row r="201" spans="1:8" ht="30" customHeight="1">
      <c r="A201" s="32"/>
      <c r="B201" s="294" t="s">
        <v>62</v>
      </c>
      <c r="C201" s="31" t="s">
        <v>168</v>
      </c>
      <c r="D201" s="30" t="s">
        <v>63</v>
      </c>
      <c r="E201" s="30"/>
      <c r="F201" s="98">
        <f t="shared" si="35"/>
        <v>112</v>
      </c>
      <c r="G201" s="98">
        <f t="shared" si="35"/>
        <v>0</v>
      </c>
      <c r="H201" s="98">
        <f t="shared" si="35"/>
        <v>0</v>
      </c>
    </row>
    <row r="202" spans="1:8" ht="15" customHeight="1">
      <c r="A202" s="32"/>
      <c r="B202" s="296" t="s">
        <v>156</v>
      </c>
      <c r="C202" s="31" t="s">
        <v>168</v>
      </c>
      <c r="D202" s="30" t="s">
        <v>63</v>
      </c>
      <c r="E202" s="30" t="s">
        <v>157</v>
      </c>
      <c r="F202" s="98">
        <f>(200+200)-200-88</f>
        <v>112</v>
      </c>
      <c r="G202" s="98">
        <v>0</v>
      </c>
      <c r="H202" s="98">
        <v>0</v>
      </c>
    </row>
    <row r="203" spans="1:8" s="82" customFormat="1" ht="30" customHeight="1">
      <c r="A203" s="264"/>
      <c r="B203" s="314" t="s">
        <v>491</v>
      </c>
      <c r="C203" s="260" t="s">
        <v>375</v>
      </c>
      <c r="D203" s="259"/>
      <c r="E203" s="259"/>
      <c r="F203" s="316">
        <f aca="true" t="shared" si="36" ref="F203:H205">F204</f>
        <v>19658</v>
      </c>
      <c r="G203" s="316">
        <f t="shared" si="36"/>
        <v>0</v>
      </c>
      <c r="H203" s="316">
        <f t="shared" si="36"/>
        <v>0</v>
      </c>
    </row>
    <row r="204" spans="1:8" s="82" customFormat="1" ht="30" customHeight="1">
      <c r="A204" s="32"/>
      <c r="B204" s="296" t="s">
        <v>69</v>
      </c>
      <c r="C204" s="31" t="s">
        <v>375</v>
      </c>
      <c r="D204" s="30" t="s">
        <v>74</v>
      </c>
      <c r="E204" s="30"/>
      <c r="F204" s="98">
        <f t="shared" si="36"/>
        <v>19658</v>
      </c>
      <c r="G204" s="98">
        <f t="shared" si="36"/>
        <v>0</v>
      </c>
      <c r="H204" s="98">
        <f t="shared" si="36"/>
        <v>0</v>
      </c>
    </row>
    <row r="205" spans="1:8" s="82" customFormat="1" ht="15" customHeight="1">
      <c r="A205" s="32"/>
      <c r="B205" s="296" t="s">
        <v>70</v>
      </c>
      <c r="C205" s="31" t="s">
        <v>375</v>
      </c>
      <c r="D205" s="30" t="s">
        <v>71</v>
      </c>
      <c r="E205" s="30"/>
      <c r="F205" s="98">
        <f t="shared" si="36"/>
        <v>19658</v>
      </c>
      <c r="G205" s="98">
        <f t="shared" si="36"/>
        <v>0</v>
      </c>
      <c r="H205" s="98">
        <f t="shared" si="36"/>
        <v>0</v>
      </c>
    </row>
    <row r="206" spans="1:8" s="82" customFormat="1" ht="15" customHeight="1">
      <c r="A206" s="32"/>
      <c r="B206" s="296" t="s">
        <v>156</v>
      </c>
      <c r="C206" s="31" t="s">
        <v>375</v>
      </c>
      <c r="D206" s="30" t="s">
        <v>71</v>
      </c>
      <c r="E206" s="30" t="s">
        <v>157</v>
      </c>
      <c r="F206" s="98">
        <f>(123+62+53)+25789+573+447+100-7489</f>
        <v>19658</v>
      </c>
      <c r="G206" s="98"/>
      <c r="H206" s="98"/>
    </row>
    <row r="207" spans="1:8" s="82" customFormat="1" ht="30" customHeight="1" hidden="1">
      <c r="A207" s="264"/>
      <c r="B207" s="314" t="s">
        <v>377</v>
      </c>
      <c r="C207" s="260" t="s">
        <v>376</v>
      </c>
      <c r="D207" s="259"/>
      <c r="E207" s="259"/>
      <c r="F207" s="316">
        <f aca="true" t="shared" si="37" ref="F207:H209">F208</f>
        <v>0</v>
      </c>
      <c r="G207" s="316">
        <f t="shared" si="37"/>
        <v>0</v>
      </c>
      <c r="H207" s="316">
        <f t="shared" si="37"/>
        <v>0</v>
      </c>
    </row>
    <row r="208" spans="1:8" s="82" customFormat="1" ht="30" customHeight="1" hidden="1">
      <c r="A208" s="32"/>
      <c r="B208" s="301" t="s">
        <v>61</v>
      </c>
      <c r="C208" s="31" t="s">
        <v>376</v>
      </c>
      <c r="D208" s="30" t="s">
        <v>80</v>
      </c>
      <c r="E208" s="30"/>
      <c r="F208" s="98">
        <f t="shared" si="37"/>
        <v>0</v>
      </c>
      <c r="G208" s="98">
        <f t="shared" si="37"/>
        <v>0</v>
      </c>
      <c r="H208" s="98">
        <f t="shared" si="37"/>
        <v>0</v>
      </c>
    </row>
    <row r="209" spans="1:8" s="82" customFormat="1" ht="30" customHeight="1" hidden="1">
      <c r="A209" s="32"/>
      <c r="B209" s="294" t="s">
        <v>62</v>
      </c>
      <c r="C209" s="31" t="s">
        <v>376</v>
      </c>
      <c r="D209" s="30" t="s">
        <v>63</v>
      </c>
      <c r="E209" s="30"/>
      <c r="F209" s="98">
        <f t="shared" si="37"/>
        <v>0</v>
      </c>
      <c r="G209" s="98">
        <f t="shared" si="37"/>
        <v>0</v>
      </c>
      <c r="H209" s="98">
        <f t="shared" si="37"/>
        <v>0</v>
      </c>
    </row>
    <row r="210" spans="1:8" s="82" customFormat="1" ht="15" customHeight="1" hidden="1">
      <c r="A210" s="32"/>
      <c r="B210" s="296" t="s">
        <v>156</v>
      </c>
      <c r="C210" s="31" t="s">
        <v>376</v>
      </c>
      <c r="D210" s="30" t="s">
        <v>63</v>
      </c>
      <c r="E210" s="30" t="s">
        <v>157</v>
      </c>
      <c r="F210" s="98">
        <v>0</v>
      </c>
      <c r="G210" s="98">
        <v>0</v>
      </c>
      <c r="H210" s="98">
        <v>0</v>
      </c>
    </row>
    <row r="211" spans="1:8" s="82" customFormat="1" ht="15" customHeight="1">
      <c r="A211" s="145"/>
      <c r="B211" s="308" t="s">
        <v>393</v>
      </c>
      <c r="C211" s="146" t="s">
        <v>398</v>
      </c>
      <c r="D211" s="147"/>
      <c r="E211" s="147"/>
      <c r="F211" s="148">
        <f aca="true" t="shared" si="38" ref="F211:H215">F212</f>
        <v>200</v>
      </c>
      <c r="G211" s="148">
        <f t="shared" si="38"/>
        <v>400</v>
      </c>
      <c r="H211" s="148">
        <f t="shared" si="38"/>
        <v>400</v>
      </c>
    </row>
    <row r="212" spans="1:8" s="82" customFormat="1" ht="15" customHeight="1">
      <c r="A212" s="149"/>
      <c r="B212" s="309" t="s">
        <v>394</v>
      </c>
      <c r="C212" s="150" t="s">
        <v>397</v>
      </c>
      <c r="D212" s="141"/>
      <c r="E212" s="141"/>
      <c r="F212" s="142">
        <f>F213</f>
        <v>200</v>
      </c>
      <c r="G212" s="142">
        <f>G213</f>
        <v>400</v>
      </c>
      <c r="H212" s="142">
        <f>H213</f>
        <v>400</v>
      </c>
    </row>
    <row r="213" spans="1:8" s="82" customFormat="1" ht="30" customHeight="1">
      <c r="A213" s="264"/>
      <c r="B213" s="314" t="s">
        <v>395</v>
      </c>
      <c r="C213" s="260" t="s">
        <v>396</v>
      </c>
      <c r="D213" s="259"/>
      <c r="E213" s="259"/>
      <c r="F213" s="316">
        <f t="shared" si="38"/>
        <v>200</v>
      </c>
      <c r="G213" s="316">
        <f t="shared" si="38"/>
        <v>400</v>
      </c>
      <c r="H213" s="316">
        <f t="shared" si="38"/>
        <v>400</v>
      </c>
    </row>
    <row r="214" spans="1:8" s="82" customFormat="1" ht="30" customHeight="1">
      <c r="A214" s="32"/>
      <c r="B214" s="301" t="s">
        <v>61</v>
      </c>
      <c r="C214" s="31" t="s">
        <v>396</v>
      </c>
      <c r="D214" s="30" t="s">
        <v>80</v>
      </c>
      <c r="E214" s="30"/>
      <c r="F214" s="98">
        <f t="shared" si="38"/>
        <v>200</v>
      </c>
      <c r="G214" s="98">
        <f t="shared" si="38"/>
        <v>400</v>
      </c>
      <c r="H214" s="98">
        <f t="shared" si="38"/>
        <v>400</v>
      </c>
    </row>
    <row r="215" spans="1:8" s="82" customFormat="1" ht="30" customHeight="1">
      <c r="A215" s="32"/>
      <c r="B215" s="294" t="s">
        <v>62</v>
      </c>
      <c r="C215" s="31" t="s">
        <v>396</v>
      </c>
      <c r="D215" s="30" t="s">
        <v>63</v>
      </c>
      <c r="E215" s="30"/>
      <c r="F215" s="98">
        <f t="shared" si="38"/>
        <v>200</v>
      </c>
      <c r="G215" s="98">
        <f t="shared" si="38"/>
        <v>400</v>
      </c>
      <c r="H215" s="98">
        <f t="shared" si="38"/>
        <v>400</v>
      </c>
    </row>
    <row r="216" spans="1:8" s="82" customFormat="1" ht="15" customHeight="1">
      <c r="A216" s="32"/>
      <c r="B216" s="296" t="s">
        <v>156</v>
      </c>
      <c r="C216" s="31" t="s">
        <v>396</v>
      </c>
      <c r="D216" s="30" t="s">
        <v>63</v>
      </c>
      <c r="E216" s="30" t="s">
        <v>157</v>
      </c>
      <c r="F216" s="98">
        <f>(200+200)-200</f>
        <v>200</v>
      </c>
      <c r="G216" s="98">
        <f>200+200</f>
        <v>400</v>
      </c>
      <c r="H216" s="98">
        <f>200+200</f>
        <v>400</v>
      </c>
    </row>
    <row r="217" spans="1:8" s="83" customFormat="1" ht="45" customHeight="1">
      <c r="A217" s="99"/>
      <c r="B217" s="298" t="s">
        <v>169</v>
      </c>
      <c r="C217" s="101" t="s">
        <v>170</v>
      </c>
      <c r="D217" s="100"/>
      <c r="E217" s="100"/>
      <c r="F217" s="107">
        <f>F218</f>
        <v>9389.862000000001</v>
      </c>
      <c r="G217" s="107">
        <f>G218</f>
        <v>6600</v>
      </c>
      <c r="H217" s="107">
        <f>H218</f>
        <v>5300</v>
      </c>
    </row>
    <row r="218" spans="1:8" s="83" customFormat="1" ht="15" customHeight="1">
      <c r="A218" s="103"/>
      <c r="B218" s="295" t="s">
        <v>171</v>
      </c>
      <c r="C218" s="104" t="s">
        <v>172</v>
      </c>
      <c r="D218" s="94"/>
      <c r="E218" s="94"/>
      <c r="F218" s="108">
        <f>F219+F223</f>
        <v>9389.862000000001</v>
      </c>
      <c r="G218" s="108">
        <f>G219+G223</f>
        <v>6600</v>
      </c>
      <c r="H218" s="108">
        <f>H219+H223</f>
        <v>5300</v>
      </c>
    </row>
    <row r="219" spans="1:8" ht="30" customHeight="1">
      <c r="A219" s="264"/>
      <c r="B219" s="318" t="s">
        <v>173</v>
      </c>
      <c r="C219" s="260" t="s">
        <v>174</v>
      </c>
      <c r="D219" s="259"/>
      <c r="E219" s="259"/>
      <c r="F219" s="316">
        <f aca="true" t="shared" si="39" ref="F219:H221">F220</f>
        <v>9389.862000000001</v>
      </c>
      <c r="G219" s="316">
        <f t="shared" si="39"/>
        <v>6600</v>
      </c>
      <c r="H219" s="316">
        <f t="shared" si="39"/>
        <v>5300</v>
      </c>
    </row>
    <row r="220" spans="1:8" ht="30" customHeight="1">
      <c r="A220" s="32"/>
      <c r="B220" s="301" t="s">
        <v>61</v>
      </c>
      <c r="C220" s="31" t="s">
        <v>174</v>
      </c>
      <c r="D220" s="30" t="s">
        <v>80</v>
      </c>
      <c r="E220" s="30"/>
      <c r="F220" s="98">
        <f t="shared" si="39"/>
        <v>9389.862000000001</v>
      </c>
      <c r="G220" s="98">
        <f t="shared" si="39"/>
        <v>6600</v>
      </c>
      <c r="H220" s="98">
        <f t="shared" si="39"/>
        <v>5300</v>
      </c>
    </row>
    <row r="221" spans="1:8" ht="30" customHeight="1">
      <c r="A221" s="32"/>
      <c r="B221" s="294" t="s">
        <v>62</v>
      </c>
      <c r="C221" s="31" t="s">
        <v>174</v>
      </c>
      <c r="D221" s="30" t="s">
        <v>63</v>
      </c>
      <c r="E221" s="30"/>
      <c r="F221" s="98">
        <f t="shared" si="39"/>
        <v>9389.862000000001</v>
      </c>
      <c r="G221" s="98">
        <f t="shared" si="39"/>
        <v>6600</v>
      </c>
      <c r="H221" s="98">
        <f t="shared" si="39"/>
        <v>5300</v>
      </c>
    </row>
    <row r="222" spans="1:8" s="82" customFormat="1" ht="15" customHeight="1">
      <c r="A222" s="32"/>
      <c r="B222" s="294" t="s">
        <v>147</v>
      </c>
      <c r="C222" s="31" t="s">
        <v>174</v>
      </c>
      <c r="D222" s="30" t="s">
        <v>63</v>
      </c>
      <c r="E222" s="30" t="s">
        <v>148</v>
      </c>
      <c r="F222" s="98">
        <f>(7317.2+300+300+300+700+100+100)+72.662+200</f>
        <v>9389.862000000001</v>
      </c>
      <c r="G222" s="98">
        <f>7000+300+500+100+100-1400</f>
        <v>6600</v>
      </c>
      <c r="H222" s="98">
        <f>7000+300+500+100+100-2700</f>
        <v>5300</v>
      </c>
    </row>
    <row r="223" spans="1:8" s="82" customFormat="1" ht="45" customHeight="1" hidden="1">
      <c r="A223" s="264"/>
      <c r="B223" s="324" t="s">
        <v>492</v>
      </c>
      <c r="C223" s="260" t="s">
        <v>175</v>
      </c>
      <c r="D223" s="259"/>
      <c r="E223" s="259"/>
      <c r="F223" s="316">
        <f aca="true" t="shared" si="40" ref="F223:H225">F224</f>
        <v>0</v>
      </c>
      <c r="G223" s="316">
        <f t="shared" si="40"/>
        <v>0</v>
      </c>
      <c r="H223" s="316">
        <f t="shared" si="40"/>
        <v>0</v>
      </c>
    </row>
    <row r="224" spans="1:8" s="82" customFormat="1" ht="30" customHeight="1" hidden="1">
      <c r="A224" s="32"/>
      <c r="B224" s="301" t="s">
        <v>61</v>
      </c>
      <c r="C224" s="31" t="s">
        <v>175</v>
      </c>
      <c r="D224" s="30" t="s">
        <v>80</v>
      </c>
      <c r="E224" s="30"/>
      <c r="F224" s="98">
        <f t="shared" si="40"/>
        <v>0</v>
      </c>
      <c r="G224" s="98">
        <f t="shared" si="40"/>
        <v>0</v>
      </c>
      <c r="H224" s="98">
        <f t="shared" si="40"/>
        <v>0</v>
      </c>
    </row>
    <row r="225" spans="1:8" s="82" customFormat="1" ht="30" customHeight="1" hidden="1">
      <c r="A225" s="32"/>
      <c r="B225" s="294" t="s">
        <v>62</v>
      </c>
      <c r="C225" s="31" t="s">
        <v>175</v>
      </c>
      <c r="D225" s="30" t="s">
        <v>63</v>
      </c>
      <c r="E225" s="30"/>
      <c r="F225" s="98">
        <f t="shared" si="40"/>
        <v>0</v>
      </c>
      <c r="G225" s="98">
        <f t="shared" si="40"/>
        <v>0</v>
      </c>
      <c r="H225" s="98">
        <f t="shared" si="40"/>
        <v>0</v>
      </c>
    </row>
    <row r="226" spans="1:8" s="82" customFormat="1" ht="15" customHeight="1" hidden="1">
      <c r="A226" s="32"/>
      <c r="B226" s="294" t="s">
        <v>147</v>
      </c>
      <c r="C226" s="31" t="s">
        <v>175</v>
      </c>
      <c r="D226" s="30" t="s">
        <v>63</v>
      </c>
      <c r="E226" s="30" t="s">
        <v>148</v>
      </c>
      <c r="F226" s="98">
        <v>0</v>
      </c>
      <c r="G226" s="98">
        <v>0</v>
      </c>
      <c r="H226" s="98">
        <v>0</v>
      </c>
    </row>
    <row r="227" spans="1:8" s="82" customFormat="1" ht="60" customHeight="1">
      <c r="A227" s="89">
        <v>10</v>
      </c>
      <c r="B227" s="311" t="s">
        <v>410</v>
      </c>
      <c r="C227" s="159" t="s">
        <v>414</v>
      </c>
      <c r="D227" s="157"/>
      <c r="E227" s="157"/>
      <c r="F227" s="158">
        <f aca="true" t="shared" si="41" ref="F227:H228">F228</f>
        <v>2457.6</v>
      </c>
      <c r="G227" s="158">
        <f t="shared" si="41"/>
        <v>360</v>
      </c>
      <c r="H227" s="158">
        <f t="shared" si="41"/>
        <v>370</v>
      </c>
    </row>
    <row r="228" spans="1:8" s="82" customFormat="1" ht="30" customHeight="1">
      <c r="A228" s="149"/>
      <c r="B228" s="312" t="s">
        <v>411</v>
      </c>
      <c r="C228" s="150" t="s">
        <v>413</v>
      </c>
      <c r="D228" s="141"/>
      <c r="E228" s="141"/>
      <c r="F228" s="142">
        <f t="shared" si="41"/>
        <v>2457.6</v>
      </c>
      <c r="G228" s="142">
        <f t="shared" si="41"/>
        <v>360</v>
      </c>
      <c r="H228" s="142">
        <f t="shared" si="41"/>
        <v>370</v>
      </c>
    </row>
    <row r="229" spans="1:8" s="82" customFormat="1" ht="60" customHeight="1">
      <c r="A229" s="264"/>
      <c r="B229" s="314" t="s">
        <v>493</v>
      </c>
      <c r="C229" s="260" t="s">
        <v>412</v>
      </c>
      <c r="D229" s="259"/>
      <c r="E229" s="259"/>
      <c r="F229" s="316">
        <f aca="true" t="shared" si="42" ref="F229:H230">F230</f>
        <v>2457.6</v>
      </c>
      <c r="G229" s="316">
        <f t="shared" si="42"/>
        <v>360</v>
      </c>
      <c r="H229" s="316">
        <f t="shared" si="42"/>
        <v>370</v>
      </c>
    </row>
    <row r="230" spans="1:8" s="82" customFormat="1" ht="30" customHeight="1">
      <c r="A230" s="32"/>
      <c r="B230" s="301" t="s">
        <v>61</v>
      </c>
      <c r="C230" s="31" t="s">
        <v>412</v>
      </c>
      <c r="D230" s="30" t="s">
        <v>80</v>
      </c>
      <c r="E230" s="30"/>
      <c r="F230" s="98">
        <f t="shared" si="42"/>
        <v>2457.6</v>
      </c>
      <c r="G230" s="98">
        <f t="shared" si="42"/>
        <v>360</v>
      </c>
      <c r="H230" s="98">
        <f t="shared" si="42"/>
        <v>370</v>
      </c>
    </row>
    <row r="231" spans="1:8" s="82" customFormat="1" ht="30" customHeight="1">
      <c r="A231" s="32"/>
      <c r="B231" s="294" t="s">
        <v>62</v>
      </c>
      <c r="C231" s="31" t="s">
        <v>412</v>
      </c>
      <c r="D231" s="30" t="s">
        <v>63</v>
      </c>
      <c r="E231" s="30"/>
      <c r="F231" s="98">
        <f>F232+F233</f>
        <v>2457.6</v>
      </c>
      <c r="G231" s="98">
        <f>G232+G233</f>
        <v>360</v>
      </c>
      <c r="H231" s="98">
        <f>H232+H233</f>
        <v>370</v>
      </c>
    </row>
    <row r="232" spans="1:8" s="82" customFormat="1" ht="15" customHeight="1">
      <c r="A232" s="32"/>
      <c r="B232" s="294" t="s">
        <v>137</v>
      </c>
      <c r="C232" s="31" t="s">
        <v>412</v>
      </c>
      <c r="D232" s="30" t="s">
        <v>63</v>
      </c>
      <c r="E232" s="30" t="s">
        <v>138</v>
      </c>
      <c r="F232" s="98">
        <f>1266.218+290</f>
        <v>1556.218</v>
      </c>
      <c r="G232" s="98">
        <v>0</v>
      </c>
      <c r="H232" s="98">
        <v>0</v>
      </c>
    </row>
    <row r="233" spans="1:8" s="82" customFormat="1" ht="15" customHeight="1">
      <c r="A233" s="32"/>
      <c r="B233" s="294" t="s">
        <v>147</v>
      </c>
      <c r="C233" s="31" t="s">
        <v>412</v>
      </c>
      <c r="D233" s="30" t="s">
        <v>63</v>
      </c>
      <c r="E233" s="30" t="s">
        <v>148</v>
      </c>
      <c r="F233" s="98">
        <f>(350+2057.6)+50-(1266.218+290)</f>
        <v>901.3819999999998</v>
      </c>
      <c r="G233" s="98">
        <v>360</v>
      </c>
      <c r="H233" s="98">
        <v>370</v>
      </c>
    </row>
    <row r="234" spans="1:8" s="82" customFormat="1" ht="45" customHeight="1">
      <c r="A234" s="89">
        <v>11</v>
      </c>
      <c r="B234" s="292" t="s">
        <v>436</v>
      </c>
      <c r="C234" s="118" t="s">
        <v>185</v>
      </c>
      <c r="D234" s="105"/>
      <c r="E234" s="105"/>
      <c r="F234" s="92">
        <f>F235+F241</f>
        <v>1330</v>
      </c>
      <c r="G234" s="92">
        <f>G235+G241</f>
        <v>305</v>
      </c>
      <c r="H234" s="92">
        <f>H235+H241</f>
        <v>300</v>
      </c>
    </row>
    <row r="235" spans="1:8" s="82" customFormat="1" ht="30" customHeight="1">
      <c r="A235" s="99"/>
      <c r="B235" s="306" t="s">
        <v>186</v>
      </c>
      <c r="C235" s="119" t="s">
        <v>187</v>
      </c>
      <c r="D235" s="100"/>
      <c r="E235" s="100"/>
      <c r="F235" s="107">
        <f aca="true" t="shared" si="43" ref="F235:H239">F236</f>
        <v>1330</v>
      </c>
      <c r="G235" s="107">
        <f t="shared" si="43"/>
        <v>305</v>
      </c>
      <c r="H235" s="107">
        <f t="shared" si="43"/>
        <v>300</v>
      </c>
    </row>
    <row r="236" spans="1:8" s="82" customFormat="1" ht="30" customHeight="1">
      <c r="A236" s="103"/>
      <c r="B236" s="303" t="s">
        <v>188</v>
      </c>
      <c r="C236" s="120" t="s">
        <v>189</v>
      </c>
      <c r="D236" s="94"/>
      <c r="E236" s="94"/>
      <c r="F236" s="108">
        <f t="shared" si="43"/>
        <v>1330</v>
      </c>
      <c r="G236" s="108">
        <f t="shared" si="43"/>
        <v>305</v>
      </c>
      <c r="H236" s="108">
        <f t="shared" si="43"/>
        <v>300</v>
      </c>
    </row>
    <row r="237" spans="1:8" ht="30" customHeight="1">
      <c r="A237" s="325"/>
      <c r="B237" s="318" t="s">
        <v>190</v>
      </c>
      <c r="C237" s="268" t="s">
        <v>191</v>
      </c>
      <c r="D237" s="326"/>
      <c r="E237" s="326"/>
      <c r="F237" s="316">
        <f t="shared" si="43"/>
        <v>1330</v>
      </c>
      <c r="G237" s="316">
        <f t="shared" si="43"/>
        <v>305</v>
      </c>
      <c r="H237" s="316">
        <f t="shared" si="43"/>
        <v>300</v>
      </c>
    </row>
    <row r="238" spans="1:8" ht="30" customHeight="1">
      <c r="A238" s="111"/>
      <c r="B238" s="301" t="s">
        <v>61</v>
      </c>
      <c r="C238" s="34" t="s">
        <v>191</v>
      </c>
      <c r="D238" s="30" t="s">
        <v>80</v>
      </c>
      <c r="E238" s="112"/>
      <c r="F238" s="98">
        <f t="shared" si="43"/>
        <v>1330</v>
      </c>
      <c r="G238" s="98">
        <f t="shared" si="43"/>
        <v>305</v>
      </c>
      <c r="H238" s="98">
        <f t="shared" si="43"/>
        <v>300</v>
      </c>
    </row>
    <row r="239" spans="1:8" ht="30" customHeight="1">
      <c r="A239" s="32"/>
      <c r="B239" s="294" t="s">
        <v>62</v>
      </c>
      <c r="C239" s="34" t="s">
        <v>191</v>
      </c>
      <c r="D239" s="30" t="s">
        <v>63</v>
      </c>
      <c r="E239" s="30"/>
      <c r="F239" s="98">
        <f t="shared" si="43"/>
        <v>1330</v>
      </c>
      <c r="G239" s="98">
        <f t="shared" si="43"/>
        <v>305</v>
      </c>
      <c r="H239" s="98">
        <f t="shared" si="43"/>
        <v>300</v>
      </c>
    </row>
    <row r="240" spans="1:8" ht="15" customHeight="1">
      <c r="A240" s="32"/>
      <c r="B240" s="294" t="s">
        <v>192</v>
      </c>
      <c r="C240" s="34" t="s">
        <v>191</v>
      </c>
      <c r="D240" s="30" t="s">
        <v>63</v>
      </c>
      <c r="E240" s="30" t="s">
        <v>193</v>
      </c>
      <c r="F240" s="98">
        <f>710+620</f>
        <v>1330</v>
      </c>
      <c r="G240" s="98">
        <v>305</v>
      </c>
      <c r="H240" s="98">
        <v>300</v>
      </c>
    </row>
    <row r="241" spans="1:8" ht="45" customHeight="1" hidden="1">
      <c r="A241" s="99"/>
      <c r="B241" s="298" t="s">
        <v>198</v>
      </c>
      <c r="C241" s="100" t="s">
        <v>194</v>
      </c>
      <c r="D241" s="100"/>
      <c r="E241" s="100"/>
      <c r="F241" s="107">
        <f aca="true" t="shared" si="44" ref="F241:H245">F242</f>
        <v>0</v>
      </c>
      <c r="G241" s="107">
        <f t="shared" si="44"/>
        <v>0</v>
      </c>
      <c r="H241" s="107">
        <f t="shared" si="44"/>
        <v>0</v>
      </c>
    </row>
    <row r="242" spans="1:8" ht="30" customHeight="1" hidden="1">
      <c r="A242" s="103"/>
      <c r="B242" s="295" t="s">
        <v>199</v>
      </c>
      <c r="C242" s="94" t="s">
        <v>196</v>
      </c>
      <c r="D242" s="94"/>
      <c r="E242" s="94"/>
      <c r="F242" s="108">
        <f t="shared" si="44"/>
        <v>0</v>
      </c>
      <c r="G242" s="108">
        <f t="shared" si="44"/>
        <v>0</v>
      </c>
      <c r="H242" s="108">
        <f t="shared" si="44"/>
        <v>0</v>
      </c>
    </row>
    <row r="243" spans="1:8" ht="15" customHeight="1" hidden="1">
      <c r="A243" s="264"/>
      <c r="B243" s="318" t="s">
        <v>200</v>
      </c>
      <c r="C243" s="259" t="s">
        <v>442</v>
      </c>
      <c r="D243" s="259"/>
      <c r="E243" s="259"/>
      <c r="F243" s="316">
        <f t="shared" si="44"/>
        <v>0</v>
      </c>
      <c r="G243" s="316">
        <f t="shared" si="44"/>
        <v>0</v>
      </c>
      <c r="H243" s="316">
        <f t="shared" si="44"/>
        <v>0</v>
      </c>
    </row>
    <row r="244" spans="1:8" ht="30" customHeight="1" hidden="1">
      <c r="A244" s="32"/>
      <c r="B244" s="301" t="s">
        <v>61</v>
      </c>
      <c r="C244" s="30" t="s">
        <v>442</v>
      </c>
      <c r="D244" s="30" t="s">
        <v>80</v>
      </c>
      <c r="E244" s="30"/>
      <c r="F244" s="98">
        <f t="shared" si="44"/>
        <v>0</v>
      </c>
      <c r="G244" s="98">
        <f t="shared" si="44"/>
        <v>0</v>
      </c>
      <c r="H244" s="98">
        <f t="shared" si="44"/>
        <v>0</v>
      </c>
    </row>
    <row r="245" spans="1:8" ht="30" customHeight="1" hidden="1">
      <c r="A245" s="32"/>
      <c r="B245" s="294" t="s">
        <v>62</v>
      </c>
      <c r="C245" s="30" t="s">
        <v>442</v>
      </c>
      <c r="D245" s="30" t="s">
        <v>63</v>
      </c>
      <c r="E245" s="30"/>
      <c r="F245" s="98">
        <f t="shared" si="44"/>
        <v>0</v>
      </c>
      <c r="G245" s="98">
        <f t="shared" si="44"/>
        <v>0</v>
      </c>
      <c r="H245" s="98">
        <f t="shared" si="44"/>
        <v>0</v>
      </c>
    </row>
    <row r="246" spans="1:8" ht="15" customHeight="1" hidden="1">
      <c r="A246" s="32"/>
      <c r="B246" s="294" t="s">
        <v>99</v>
      </c>
      <c r="C246" s="30" t="s">
        <v>442</v>
      </c>
      <c r="D246" s="30" t="s">
        <v>63</v>
      </c>
      <c r="E246" s="30" t="s">
        <v>100</v>
      </c>
      <c r="F246" s="98">
        <v>0</v>
      </c>
      <c r="G246" s="98">
        <v>0</v>
      </c>
      <c r="H246" s="98">
        <v>0</v>
      </c>
    </row>
    <row r="247" spans="1:8" ht="45" customHeight="1">
      <c r="A247" s="89">
        <v>12</v>
      </c>
      <c r="B247" s="292" t="s">
        <v>201</v>
      </c>
      <c r="C247" s="91" t="s">
        <v>202</v>
      </c>
      <c r="D247" s="105"/>
      <c r="E247" s="105"/>
      <c r="F247" s="92">
        <f>F248</f>
        <v>13339.37948</v>
      </c>
      <c r="G247" s="92">
        <f>G248</f>
        <v>0</v>
      </c>
      <c r="H247" s="92">
        <f>H248</f>
        <v>0</v>
      </c>
    </row>
    <row r="248" spans="1:8" ht="15" customHeight="1">
      <c r="A248" s="93"/>
      <c r="B248" s="295" t="s">
        <v>203</v>
      </c>
      <c r="C248" s="104" t="s">
        <v>204</v>
      </c>
      <c r="D248" s="94"/>
      <c r="E248" s="94"/>
      <c r="F248" s="96">
        <f>F249+F253</f>
        <v>13339.37948</v>
      </c>
      <c r="G248" s="96">
        <f>G249+G253</f>
        <v>0</v>
      </c>
      <c r="H248" s="96">
        <f>H249+H253</f>
        <v>0</v>
      </c>
    </row>
    <row r="249" spans="1:8" ht="15" customHeight="1">
      <c r="A249" s="264"/>
      <c r="B249" s="314" t="s">
        <v>293</v>
      </c>
      <c r="C249" s="266" t="s">
        <v>381</v>
      </c>
      <c r="D249" s="319"/>
      <c r="E249" s="319"/>
      <c r="F249" s="316">
        <f aca="true" t="shared" si="45" ref="F249:H251">F250</f>
        <v>3006.1627900000003</v>
      </c>
      <c r="G249" s="316">
        <f t="shared" si="45"/>
        <v>0</v>
      </c>
      <c r="H249" s="316">
        <f t="shared" si="45"/>
        <v>0</v>
      </c>
    </row>
    <row r="250" spans="1:8" ht="30" customHeight="1">
      <c r="A250" s="32"/>
      <c r="B250" s="301" t="s">
        <v>61</v>
      </c>
      <c r="C250" s="33" t="s">
        <v>381</v>
      </c>
      <c r="D250" s="110">
        <v>200</v>
      </c>
      <c r="E250" s="110"/>
      <c r="F250" s="98">
        <f t="shared" si="45"/>
        <v>3006.1627900000003</v>
      </c>
      <c r="G250" s="98">
        <f t="shared" si="45"/>
        <v>0</v>
      </c>
      <c r="H250" s="98">
        <f t="shared" si="45"/>
        <v>0</v>
      </c>
    </row>
    <row r="251" spans="1:8" ht="30" customHeight="1">
      <c r="A251" s="32"/>
      <c r="B251" s="294" t="s">
        <v>62</v>
      </c>
      <c r="C251" s="33" t="s">
        <v>381</v>
      </c>
      <c r="D251" s="30" t="s">
        <v>63</v>
      </c>
      <c r="E251" s="112"/>
      <c r="F251" s="98">
        <f t="shared" si="45"/>
        <v>3006.1627900000003</v>
      </c>
      <c r="G251" s="98">
        <f t="shared" si="45"/>
        <v>0</v>
      </c>
      <c r="H251" s="98">
        <f t="shared" si="45"/>
        <v>0</v>
      </c>
    </row>
    <row r="252" spans="1:8" ht="15" customHeight="1">
      <c r="A252" s="32"/>
      <c r="B252" s="294" t="s">
        <v>147</v>
      </c>
      <c r="C252" s="33" t="s">
        <v>381</v>
      </c>
      <c r="D252" s="30" t="s">
        <v>63</v>
      </c>
      <c r="E252" s="30" t="s">
        <v>148</v>
      </c>
      <c r="F252" s="98">
        <f>(1000+1650+1000+100+150)+206.16279-600-500</f>
        <v>3006.1627900000003</v>
      </c>
      <c r="G252" s="98">
        <v>0</v>
      </c>
      <c r="H252" s="98">
        <v>0</v>
      </c>
    </row>
    <row r="253" spans="1:8" ht="15" customHeight="1">
      <c r="A253" s="269"/>
      <c r="B253" s="314" t="s">
        <v>205</v>
      </c>
      <c r="C253" s="266" t="s">
        <v>206</v>
      </c>
      <c r="D253" s="319"/>
      <c r="E253" s="319"/>
      <c r="F253" s="316">
        <f>F254+F257</f>
        <v>10333.21669</v>
      </c>
      <c r="G253" s="316">
        <f>G254+G257</f>
        <v>0</v>
      </c>
      <c r="H253" s="316">
        <f>H254+H257</f>
        <v>0</v>
      </c>
    </row>
    <row r="254" spans="1:8" ht="30" customHeight="1">
      <c r="A254" s="109"/>
      <c r="B254" s="301" t="s">
        <v>61</v>
      </c>
      <c r="C254" s="33" t="s">
        <v>206</v>
      </c>
      <c r="D254" s="110">
        <v>200</v>
      </c>
      <c r="E254" s="110"/>
      <c r="F254" s="98">
        <f aca="true" t="shared" si="46" ref="F254:H255">F255</f>
        <v>10329.25669</v>
      </c>
      <c r="G254" s="98">
        <f t="shared" si="46"/>
        <v>0</v>
      </c>
      <c r="H254" s="98">
        <f t="shared" si="46"/>
        <v>0</v>
      </c>
    </row>
    <row r="255" spans="1:8" ht="30" customHeight="1">
      <c r="A255" s="111"/>
      <c r="B255" s="294" t="s">
        <v>62</v>
      </c>
      <c r="C255" s="33" t="s">
        <v>206</v>
      </c>
      <c r="D255" s="30" t="s">
        <v>63</v>
      </c>
      <c r="E255" s="112"/>
      <c r="F255" s="98">
        <f t="shared" si="46"/>
        <v>10329.25669</v>
      </c>
      <c r="G255" s="98">
        <f t="shared" si="46"/>
        <v>0</v>
      </c>
      <c r="H255" s="98">
        <f t="shared" si="46"/>
        <v>0</v>
      </c>
    </row>
    <row r="256" spans="1:8" ht="15" customHeight="1">
      <c r="A256" s="32"/>
      <c r="B256" s="294" t="s">
        <v>156</v>
      </c>
      <c r="C256" s="33" t="s">
        <v>206</v>
      </c>
      <c r="D256" s="30" t="s">
        <v>63</v>
      </c>
      <c r="E256" s="30" t="s">
        <v>157</v>
      </c>
      <c r="F256" s="98">
        <f>(1000+5000-3000)+1131.25669+6000+99+99</f>
        <v>10329.25669</v>
      </c>
      <c r="G256" s="98">
        <v>0</v>
      </c>
      <c r="H256" s="98">
        <v>0</v>
      </c>
    </row>
    <row r="257" spans="1:8" ht="15" customHeight="1">
      <c r="A257" s="32"/>
      <c r="B257" s="294" t="s">
        <v>101</v>
      </c>
      <c r="C257" s="33" t="s">
        <v>206</v>
      </c>
      <c r="D257" s="30" t="s">
        <v>102</v>
      </c>
      <c r="E257" s="30"/>
      <c r="F257" s="98">
        <f aca="true" t="shared" si="47" ref="F257:H258">F258</f>
        <v>3.96</v>
      </c>
      <c r="G257" s="98">
        <f t="shared" si="47"/>
        <v>0</v>
      </c>
      <c r="H257" s="98">
        <f t="shared" si="47"/>
        <v>0</v>
      </c>
    </row>
    <row r="258" spans="1:8" ht="15" customHeight="1">
      <c r="A258" s="32"/>
      <c r="B258" s="294" t="s">
        <v>258</v>
      </c>
      <c r="C258" s="33" t="s">
        <v>206</v>
      </c>
      <c r="D258" s="30" t="s">
        <v>259</v>
      </c>
      <c r="E258" s="30"/>
      <c r="F258" s="98">
        <f t="shared" si="47"/>
        <v>3.96</v>
      </c>
      <c r="G258" s="98">
        <f t="shared" si="47"/>
        <v>0</v>
      </c>
      <c r="H258" s="98">
        <f t="shared" si="47"/>
        <v>0</v>
      </c>
    </row>
    <row r="259" spans="1:8" ht="15" customHeight="1">
      <c r="A259" s="32"/>
      <c r="B259" s="294" t="s">
        <v>156</v>
      </c>
      <c r="C259" s="33" t="s">
        <v>206</v>
      </c>
      <c r="D259" s="30" t="s">
        <v>259</v>
      </c>
      <c r="E259" s="30" t="s">
        <v>157</v>
      </c>
      <c r="F259" s="98">
        <f>1.98+1.98</f>
        <v>3.96</v>
      </c>
      <c r="G259" s="98">
        <v>0</v>
      </c>
      <c r="H259" s="98">
        <v>0</v>
      </c>
    </row>
    <row r="260" spans="1:8" ht="45" customHeight="1">
      <c r="A260" s="89">
        <v>13</v>
      </c>
      <c r="B260" s="302" t="s">
        <v>207</v>
      </c>
      <c r="C260" s="118" t="s">
        <v>208</v>
      </c>
      <c r="D260" s="105"/>
      <c r="E260" s="105"/>
      <c r="F260" s="92">
        <f aca="true" t="shared" si="48" ref="F260:H264">F261</f>
        <v>460</v>
      </c>
      <c r="G260" s="92">
        <f t="shared" si="48"/>
        <v>525</v>
      </c>
      <c r="H260" s="92">
        <f t="shared" si="48"/>
        <v>0</v>
      </c>
    </row>
    <row r="261" spans="1:8" ht="15" customHeight="1">
      <c r="A261" s="93"/>
      <c r="B261" s="295" t="s">
        <v>435</v>
      </c>
      <c r="C261" s="94" t="s">
        <v>209</v>
      </c>
      <c r="D261" s="94"/>
      <c r="E261" s="94"/>
      <c r="F261" s="96">
        <f>F262+F266</f>
        <v>460</v>
      </c>
      <c r="G261" s="96">
        <f>G262+G266</f>
        <v>525</v>
      </c>
      <c r="H261" s="96">
        <f>H262+H266</f>
        <v>0</v>
      </c>
    </row>
    <row r="262" spans="1:8" ht="15" customHeight="1">
      <c r="A262" s="264"/>
      <c r="B262" s="318" t="s">
        <v>434</v>
      </c>
      <c r="C262" s="259" t="s">
        <v>433</v>
      </c>
      <c r="D262" s="259"/>
      <c r="E262" s="259"/>
      <c r="F262" s="316">
        <f t="shared" si="48"/>
        <v>260</v>
      </c>
      <c r="G262" s="316">
        <f t="shared" si="48"/>
        <v>305</v>
      </c>
      <c r="H262" s="316">
        <f t="shared" si="48"/>
        <v>0</v>
      </c>
    </row>
    <row r="263" spans="1:8" ht="30" customHeight="1">
      <c r="A263" s="32"/>
      <c r="B263" s="301" t="s">
        <v>61</v>
      </c>
      <c r="C263" s="30" t="s">
        <v>433</v>
      </c>
      <c r="D263" s="30" t="s">
        <v>80</v>
      </c>
      <c r="E263" s="30"/>
      <c r="F263" s="98">
        <f t="shared" si="48"/>
        <v>260</v>
      </c>
      <c r="G263" s="98">
        <f t="shared" si="48"/>
        <v>305</v>
      </c>
      <c r="H263" s="98">
        <f t="shared" si="48"/>
        <v>0</v>
      </c>
    </row>
    <row r="264" spans="1:8" ht="30" customHeight="1">
      <c r="A264" s="32"/>
      <c r="B264" s="294" t="s">
        <v>62</v>
      </c>
      <c r="C264" s="30" t="s">
        <v>433</v>
      </c>
      <c r="D264" s="30" t="s">
        <v>63</v>
      </c>
      <c r="E264" s="30"/>
      <c r="F264" s="98">
        <f t="shared" si="48"/>
        <v>260</v>
      </c>
      <c r="G264" s="98">
        <f t="shared" si="48"/>
        <v>305</v>
      </c>
      <c r="H264" s="98">
        <f t="shared" si="48"/>
        <v>0</v>
      </c>
    </row>
    <row r="265" spans="1:8" ht="15" customHeight="1">
      <c r="A265" s="114"/>
      <c r="B265" s="294" t="s">
        <v>496</v>
      </c>
      <c r="C265" s="30" t="s">
        <v>433</v>
      </c>
      <c r="D265" s="30" t="s">
        <v>63</v>
      </c>
      <c r="E265" s="30" t="s">
        <v>212</v>
      </c>
      <c r="F265" s="98">
        <v>260</v>
      </c>
      <c r="G265" s="98">
        <v>305</v>
      </c>
      <c r="H265" s="98">
        <v>0</v>
      </c>
    </row>
    <row r="266" spans="1:8" ht="15" customHeight="1">
      <c r="A266" s="264"/>
      <c r="B266" s="318" t="s">
        <v>210</v>
      </c>
      <c r="C266" s="259" t="s">
        <v>211</v>
      </c>
      <c r="D266" s="259"/>
      <c r="E266" s="259"/>
      <c r="F266" s="316">
        <f aca="true" t="shared" si="49" ref="F266:H268">F267</f>
        <v>200</v>
      </c>
      <c r="G266" s="316">
        <f t="shared" si="49"/>
        <v>220</v>
      </c>
      <c r="H266" s="316">
        <f t="shared" si="49"/>
        <v>0</v>
      </c>
    </row>
    <row r="267" spans="1:8" ht="30" customHeight="1">
      <c r="A267" s="32"/>
      <c r="B267" s="301" t="s">
        <v>61</v>
      </c>
      <c r="C267" s="30" t="s">
        <v>211</v>
      </c>
      <c r="D267" s="30" t="s">
        <v>80</v>
      </c>
      <c r="E267" s="30"/>
      <c r="F267" s="98">
        <f t="shared" si="49"/>
        <v>200</v>
      </c>
      <c r="G267" s="98">
        <f t="shared" si="49"/>
        <v>220</v>
      </c>
      <c r="H267" s="98">
        <f t="shared" si="49"/>
        <v>0</v>
      </c>
    </row>
    <row r="268" spans="1:8" ht="30" customHeight="1">
      <c r="A268" s="32"/>
      <c r="B268" s="294" t="s">
        <v>62</v>
      </c>
      <c r="C268" s="30" t="s">
        <v>211</v>
      </c>
      <c r="D268" s="30" t="s">
        <v>63</v>
      </c>
      <c r="E268" s="30"/>
      <c r="F268" s="98">
        <f t="shared" si="49"/>
        <v>200</v>
      </c>
      <c r="G268" s="98">
        <f t="shared" si="49"/>
        <v>220</v>
      </c>
      <c r="H268" s="98">
        <f t="shared" si="49"/>
        <v>0</v>
      </c>
    </row>
    <row r="269" spans="1:8" ht="15" customHeight="1">
      <c r="A269" s="114"/>
      <c r="B269" s="294" t="s">
        <v>496</v>
      </c>
      <c r="C269" s="30" t="s">
        <v>211</v>
      </c>
      <c r="D269" s="30" t="s">
        <v>63</v>
      </c>
      <c r="E269" s="30" t="s">
        <v>212</v>
      </c>
      <c r="F269" s="98">
        <v>200</v>
      </c>
      <c r="G269" s="98">
        <v>220</v>
      </c>
      <c r="H269" s="98">
        <v>0</v>
      </c>
    </row>
    <row r="270" spans="1:8" ht="45" customHeight="1">
      <c r="A270" s="89">
        <v>14</v>
      </c>
      <c r="B270" s="302" t="s">
        <v>537</v>
      </c>
      <c r="C270" s="118" t="s">
        <v>464</v>
      </c>
      <c r="D270" s="105"/>
      <c r="E270" s="105"/>
      <c r="F270" s="92">
        <f>F271+F285</f>
        <v>22381.940560000003</v>
      </c>
      <c r="G270" s="92">
        <f>G271+G285</f>
        <v>0</v>
      </c>
      <c r="H270" s="92">
        <f>H271+H285</f>
        <v>0</v>
      </c>
    </row>
    <row r="271" spans="1:8" ht="15" customHeight="1">
      <c r="A271" s="93"/>
      <c r="B271" s="295" t="s">
        <v>466</v>
      </c>
      <c r="C271" s="94" t="s">
        <v>465</v>
      </c>
      <c r="D271" s="94"/>
      <c r="E271" s="94"/>
      <c r="F271" s="96">
        <f>F272+F277+F281</f>
        <v>10710.907560000001</v>
      </c>
      <c r="G271" s="96">
        <f>G272+G277+G281</f>
        <v>0</v>
      </c>
      <c r="H271" s="96">
        <f>H272+H277+H281</f>
        <v>0</v>
      </c>
    </row>
    <row r="272" spans="1:8" ht="45" customHeight="1">
      <c r="A272" s="264"/>
      <c r="B272" s="314" t="s">
        <v>141</v>
      </c>
      <c r="C272" s="259" t="s">
        <v>480</v>
      </c>
      <c r="D272" s="260"/>
      <c r="E272" s="260"/>
      <c r="F272" s="316">
        <f aca="true" t="shared" si="50" ref="F272:H273">F273</f>
        <v>8996.62756</v>
      </c>
      <c r="G272" s="316">
        <f t="shared" si="50"/>
        <v>0</v>
      </c>
      <c r="H272" s="316">
        <f t="shared" si="50"/>
        <v>0</v>
      </c>
    </row>
    <row r="273" spans="1:8" ht="30" customHeight="1">
      <c r="A273" s="32"/>
      <c r="B273" s="301" t="s">
        <v>61</v>
      </c>
      <c r="C273" s="30" t="s">
        <v>480</v>
      </c>
      <c r="D273" s="31">
        <v>200</v>
      </c>
      <c r="E273" s="31"/>
      <c r="F273" s="98">
        <f t="shared" si="50"/>
        <v>8996.62756</v>
      </c>
      <c r="G273" s="98">
        <f t="shared" si="50"/>
        <v>0</v>
      </c>
      <c r="H273" s="98">
        <f t="shared" si="50"/>
        <v>0</v>
      </c>
    </row>
    <row r="274" spans="1:8" ht="30" customHeight="1">
      <c r="A274" s="32"/>
      <c r="B274" s="294" t="s">
        <v>62</v>
      </c>
      <c r="C274" s="30" t="s">
        <v>480</v>
      </c>
      <c r="D274" s="30" t="s">
        <v>63</v>
      </c>
      <c r="E274" s="112"/>
      <c r="F274" s="98">
        <f>F275+F276</f>
        <v>8996.62756</v>
      </c>
      <c r="G274" s="98">
        <f>G275+G276</f>
        <v>0</v>
      </c>
      <c r="H274" s="98">
        <f>H275+H276</f>
        <v>0</v>
      </c>
    </row>
    <row r="275" spans="1:8" ht="15" customHeight="1">
      <c r="A275" s="114"/>
      <c r="B275" s="294" t="s">
        <v>137</v>
      </c>
      <c r="C275" s="30" t="s">
        <v>480</v>
      </c>
      <c r="D275" s="30" t="s">
        <v>63</v>
      </c>
      <c r="E275" s="30" t="s">
        <v>138</v>
      </c>
      <c r="F275" s="98">
        <f>(2800+150)+6300-452.37244-51</f>
        <v>8746.62756</v>
      </c>
      <c r="G275" s="98">
        <v>0</v>
      </c>
      <c r="H275" s="98">
        <v>0</v>
      </c>
    </row>
    <row r="276" spans="1:8" ht="15" customHeight="1">
      <c r="A276" s="114"/>
      <c r="B276" s="294" t="s">
        <v>147</v>
      </c>
      <c r="C276" s="30" t="s">
        <v>480</v>
      </c>
      <c r="D276" s="30" t="s">
        <v>63</v>
      </c>
      <c r="E276" s="30" t="s">
        <v>148</v>
      </c>
      <c r="F276" s="98">
        <f>100+150</f>
        <v>250</v>
      </c>
      <c r="G276" s="98">
        <v>0</v>
      </c>
      <c r="H276" s="98">
        <v>0</v>
      </c>
    </row>
    <row r="277" spans="1:8" ht="15" customHeight="1">
      <c r="A277" s="357"/>
      <c r="B277" s="314" t="s">
        <v>293</v>
      </c>
      <c r="C277" s="259" t="s">
        <v>516</v>
      </c>
      <c r="D277" s="259"/>
      <c r="E277" s="259"/>
      <c r="F277" s="316">
        <f>F278</f>
        <v>1714.28</v>
      </c>
      <c r="G277" s="316">
        <f aca="true" t="shared" si="51" ref="G277:H279">G278</f>
        <v>0</v>
      </c>
      <c r="H277" s="316">
        <f t="shared" si="51"/>
        <v>0</v>
      </c>
    </row>
    <row r="278" spans="1:8" ht="30" customHeight="1">
      <c r="A278" s="114"/>
      <c r="B278" s="301" t="s">
        <v>61</v>
      </c>
      <c r="C278" s="30" t="s">
        <v>516</v>
      </c>
      <c r="D278" s="30" t="s">
        <v>80</v>
      </c>
      <c r="E278" s="30"/>
      <c r="F278" s="98">
        <f>F279</f>
        <v>1714.28</v>
      </c>
      <c r="G278" s="98">
        <f t="shared" si="51"/>
        <v>0</v>
      </c>
      <c r="H278" s="98">
        <f t="shared" si="51"/>
        <v>0</v>
      </c>
    </row>
    <row r="279" spans="1:8" ht="30" customHeight="1">
      <c r="A279" s="114"/>
      <c r="B279" s="294" t="s">
        <v>62</v>
      </c>
      <c r="C279" s="30" t="s">
        <v>516</v>
      </c>
      <c r="D279" s="30" t="s">
        <v>63</v>
      </c>
      <c r="E279" s="30"/>
      <c r="F279" s="98">
        <f>F280</f>
        <v>1714.28</v>
      </c>
      <c r="G279" s="98">
        <f t="shared" si="51"/>
        <v>0</v>
      </c>
      <c r="H279" s="98">
        <f t="shared" si="51"/>
        <v>0</v>
      </c>
    </row>
    <row r="280" spans="1:8" ht="15" customHeight="1">
      <c r="A280" s="114"/>
      <c r="B280" s="294" t="s">
        <v>147</v>
      </c>
      <c r="C280" s="30" t="s">
        <v>516</v>
      </c>
      <c r="D280" s="30" t="s">
        <v>63</v>
      </c>
      <c r="E280" s="30" t="s">
        <v>148</v>
      </c>
      <c r="F280" s="98">
        <f>1500+214.28</f>
        <v>1714.28</v>
      </c>
      <c r="G280" s="98">
        <v>0</v>
      </c>
      <c r="H280" s="98">
        <v>0</v>
      </c>
    </row>
    <row r="281" spans="1:8" ht="45" customHeight="1" hidden="1">
      <c r="A281" s="264"/>
      <c r="B281" s="318" t="s">
        <v>469</v>
      </c>
      <c r="C281" s="259" t="s">
        <v>468</v>
      </c>
      <c r="D281" s="259"/>
      <c r="E281" s="259"/>
      <c r="F281" s="316">
        <f aca="true" t="shared" si="52" ref="F281:H283">F282</f>
        <v>0</v>
      </c>
      <c r="G281" s="316">
        <f t="shared" si="52"/>
        <v>0</v>
      </c>
      <c r="H281" s="316">
        <f t="shared" si="52"/>
        <v>0</v>
      </c>
    </row>
    <row r="282" spans="1:8" ht="30" customHeight="1" hidden="1">
      <c r="A282" s="32"/>
      <c r="B282" s="301" t="s">
        <v>61</v>
      </c>
      <c r="C282" s="30" t="s">
        <v>468</v>
      </c>
      <c r="D282" s="30" t="s">
        <v>80</v>
      </c>
      <c r="E282" s="30"/>
      <c r="F282" s="98">
        <f t="shared" si="52"/>
        <v>0</v>
      </c>
      <c r="G282" s="98">
        <f t="shared" si="52"/>
        <v>0</v>
      </c>
      <c r="H282" s="98">
        <f t="shared" si="52"/>
        <v>0</v>
      </c>
    </row>
    <row r="283" spans="1:8" ht="30" customHeight="1" hidden="1">
      <c r="A283" s="32"/>
      <c r="B283" s="294" t="s">
        <v>62</v>
      </c>
      <c r="C283" s="30" t="s">
        <v>468</v>
      </c>
      <c r="D283" s="30" t="s">
        <v>63</v>
      </c>
      <c r="E283" s="30"/>
      <c r="F283" s="98">
        <f t="shared" si="52"/>
        <v>0</v>
      </c>
      <c r="G283" s="98">
        <f t="shared" si="52"/>
        <v>0</v>
      </c>
      <c r="H283" s="98">
        <f t="shared" si="52"/>
        <v>0</v>
      </c>
    </row>
    <row r="284" spans="1:8" ht="15" customHeight="1" hidden="1">
      <c r="A284" s="114"/>
      <c r="B284" s="294" t="s">
        <v>147</v>
      </c>
      <c r="C284" s="30" t="s">
        <v>468</v>
      </c>
      <c r="D284" s="30" t="s">
        <v>63</v>
      </c>
      <c r="E284" s="30" t="s">
        <v>148</v>
      </c>
      <c r="F284" s="98">
        <f>2000+10000-2000-10000</f>
        <v>0</v>
      </c>
      <c r="G284" s="98">
        <v>0</v>
      </c>
      <c r="H284" s="98">
        <v>0</v>
      </c>
    </row>
    <row r="285" spans="1:8" ht="30" customHeight="1">
      <c r="A285" s="93"/>
      <c r="B285" s="295" t="s">
        <v>538</v>
      </c>
      <c r="C285" s="94" t="s">
        <v>534</v>
      </c>
      <c r="D285" s="94"/>
      <c r="E285" s="94"/>
      <c r="F285" s="96">
        <f>F286</f>
        <v>11671.033</v>
      </c>
      <c r="G285" s="96">
        <f>G286</f>
        <v>0</v>
      </c>
      <c r="H285" s="96">
        <f>H286</f>
        <v>0</v>
      </c>
    </row>
    <row r="286" spans="1:8" ht="15" customHeight="1">
      <c r="A286" s="264"/>
      <c r="B286" s="318" t="s">
        <v>535</v>
      </c>
      <c r="C286" s="259" t="s">
        <v>536</v>
      </c>
      <c r="D286" s="259"/>
      <c r="E286" s="259"/>
      <c r="F286" s="316">
        <f aca="true" t="shared" si="53" ref="F286:H288">F287</f>
        <v>11671.033</v>
      </c>
      <c r="G286" s="316">
        <f t="shared" si="53"/>
        <v>0</v>
      </c>
      <c r="H286" s="316">
        <f t="shared" si="53"/>
        <v>0</v>
      </c>
    </row>
    <row r="287" spans="1:8" ht="30" customHeight="1">
      <c r="A287" s="32"/>
      <c r="B287" s="301" t="s">
        <v>61</v>
      </c>
      <c r="C287" s="30" t="s">
        <v>536</v>
      </c>
      <c r="D287" s="30" t="s">
        <v>80</v>
      </c>
      <c r="E287" s="30"/>
      <c r="F287" s="98">
        <f t="shared" si="53"/>
        <v>11671.033</v>
      </c>
      <c r="G287" s="98">
        <f t="shared" si="53"/>
        <v>0</v>
      </c>
      <c r="H287" s="98">
        <f t="shared" si="53"/>
        <v>0</v>
      </c>
    </row>
    <row r="288" spans="1:8" ht="30" customHeight="1">
      <c r="A288" s="32"/>
      <c r="B288" s="294" t="s">
        <v>62</v>
      </c>
      <c r="C288" s="30" t="s">
        <v>536</v>
      </c>
      <c r="D288" s="30" t="s">
        <v>63</v>
      </c>
      <c r="E288" s="30"/>
      <c r="F288" s="98">
        <f t="shared" si="53"/>
        <v>11671.033</v>
      </c>
      <c r="G288" s="98">
        <f t="shared" si="53"/>
        <v>0</v>
      </c>
      <c r="H288" s="98">
        <f t="shared" si="53"/>
        <v>0</v>
      </c>
    </row>
    <row r="289" spans="1:8" ht="15" customHeight="1">
      <c r="A289" s="114"/>
      <c r="B289" s="294" t="s">
        <v>147</v>
      </c>
      <c r="C289" s="30" t="s">
        <v>536</v>
      </c>
      <c r="D289" s="30" t="s">
        <v>63</v>
      </c>
      <c r="E289" s="30" t="s">
        <v>148</v>
      </c>
      <c r="F289" s="98">
        <f>(2000+10000)-328.967</f>
        <v>11671.033</v>
      </c>
      <c r="G289" s="98">
        <v>0</v>
      </c>
      <c r="H289" s="98">
        <v>0</v>
      </c>
    </row>
    <row r="290" spans="1:8" s="80" customFormat="1" ht="15" customHeight="1">
      <c r="A290" s="121"/>
      <c r="B290" s="386" t="s">
        <v>213</v>
      </c>
      <c r="C290" s="387"/>
      <c r="D290" s="387"/>
      <c r="E290" s="388"/>
      <c r="F290" s="88">
        <f>F291+F338+F350+F363</f>
        <v>26101.848699999995</v>
      </c>
      <c r="G290" s="88">
        <f>G291+G338+G350+G363</f>
        <v>21910.651999999995</v>
      </c>
      <c r="H290" s="88">
        <f>H291+H338+H350+H363</f>
        <v>22667.976</v>
      </c>
    </row>
    <row r="291" spans="1:8" s="80" customFormat="1" ht="45" customHeight="1">
      <c r="A291" s="89">
        <v>15</v>
      </c>
      <c r="B291" s="302" t="s">
        <v>214</v>
      </c>
      <c r="C291" s="90" t="s">
        <v>215</v>
      </c>
      <c r="D291" s="113"/>
      <c r="E291" s="113"/>
      <c r="F291" s="92">
        <f>F292+F326+F332</f>
        <v>21173.774999999998</v>
      </c>
      <c r="G291" s="92">
        <f>G292+G326+G332</f>
        <v>20583.851999999995</v>
      </c>
      <c r="H291" s="92">
        <f>H292+H326+H332</f>
        <v>21303.075999999997</v>
      </c>
    </row>
    <row r="292" spans="1:8" s="80" customFormat="1" ht="30" customHeight="1">
      <c r="A292" s="347"/>
      <c r="B292" s="348" t="s">
        <v>216</v>
      </c>
      <c r="C292" s="349" t="s">
        <v>217</v>
      </c>
      <c r="D292" s="350"/>
      <c r="E292" s="350"/>
      <c r="F292" s="351">
        <f>F293</f>
        <v>18557.212</v>
      </c>
      <c r="G292" s="351">
        <f>G293</f>
        <v>18341.025999999998</v>
      </c>
      <c r="H292" s="351">
        <f>H293</f>
        <v>18970.537999999997</v>
      </c>
    </row>
    <row r="293" spans="1:8" s="80" customFormat="1" ht="15" customHeight="1">
      <c r="A293" s="122"/>
      <c r="B293" s="294" t="s">
        <v>218</v>
      </c>
      <c r="C293" s="30" t="s">
        <v>219</v>
      </c>
      <c r="D293" s="31"/>
      <c r="E293" s="31"/>
      <c r="F293" s="98">
        <f>F294+F318+F306+F310+F314+F322</f>
        <v>18557.212</v>
      </c>
      <c r="G293" s="98">
        <f>G294+G318+G306+G310+G314+G322</f>
        <v>18341.025999999998</v>
      </c>
      <c r="H293" s="98">
        <f>H294+H318+H306+H310+H314+H322</f>
        <v>18970.537999999997</v>
      </c>
    </row>
    <row r="294" spans="1:8" s="80" customFormat="1" ht="15" customHeight="1">
      <c r="A294" s="123"/>
      <c r="B294" s="303" t="s">
        <v>220</v>
      </c>
      <c r="C294" s="94" t="s">
        <v>221</v>
      </c>
      <c r="D294" s="104"/>
      <c r="E294" s="104"/>
      <c r="F294" s="108">
        <f>F295+F298+F303</f>
        <v>17941.747</v>
      </c>
      <c r="G294" s="108">
        <f>G295+G298+G303</f>
        <v>18333.926</v>
      </c>
      <c r="H294" s="108">
        <f>H295+H298+H303</f>
        <v>18963.438</v>
      </c>
    </row>
    <row r="295" spans="1:8" s="80" customFormat="1" ht="60" customHeight="1">
      <c r="A295" s="122"/>
      <c r="B295" s="294" t="s">
        <v>96</v>
      </c>
      <c r="C295" s="30" t="s">
        <v>221</v>
      </c>
      <c r="D295" s="31">
        <v>100</v>
      </c>
      <c r="E295" s="31"/>
      <c r="F295" s="98">
        <f aca="true" t="shared" si="54" ref="F295:H296">F296</f>
        <v>14610.054</v>
      </c>
      <c r="G295" s="98">
        <f t="shared" si="54"/>
        <v>15672.456</v>
      </c>
      <c r="H295" s="98">
        <f t="shared" si="54"/>
        <v>16298.954</v>
      </c>
    </row>
    <row r="296" spans="1:8" s="80" customFormat="1" ht="30" customHeight="1">
      <c r="A296" s="122"/>
      <c r="B296" s="294" t="s">
        <v>222</v>
      </c>
      <c r="C296" s="30" t="s">
        <v>221</v>
      </c>
      <c r="D296" s="31">
        <v>120</v>
      </c>
      <c r="E296" s="31"/>
      <c r="F296" s="98">
        <f t="shared" si="54"/>
        <v>14610.054</v>
      </c>
      <c r="G296" s="98">
        <f t="shared" si="54"/>
        <v>15672.456</v>
      </c>
      <c r="H296" s="98">
        <f t="shared" si="54"/>
        <v>16298.954</v>
      </c>
    </row>
    <row r="297" spans="1:8" s="80" customFormat="1" ht="45" customHeight="1">
      <c r="A297" s="122"/>
      <c r="B297" s="294" t="s">
        <v>9</v>
      </c>
      <c r="C297" s="30" t="s">
        <v>221</v>
      </c>
      <c r="D297" s="30" t="s">
        <v>223</v>
      </c>
      <c r="E297" s="30" t="s">
        <v>224</v>
      </c>
      <c r="F297" s="98">
        <f>15060.054+10-353-107</f>
        <v>14610.054</v>
      </c>
      <c r="G297" s="98">
        <f>15662.456+10</f>
        <v>15672.456</v>
      </c>
      <c r="H297" s="98">
        <f>16288.954+10</f>
        <v>16298.954</v>
      </c>
    </row>
    <row r="298" spans="1:8" s="80" customFormat="1" ht="30" customHeight="1">
      <c r="A298" s="122"/>
      <c r="B298" s="294" t="s">
        <v>61</v>
      </c>
      <c r="C298" s="30" t="s">
        <v>221</v>
      </c>
      <c r="D298" s="30" t="s">
        <v>80</v>
      </c>
      <c r="E298" s="30"/>
      <c r="F298" s="98">
        <f>F299</f>
        <v>3130.693</v>
      </c>
      <c r="G298" s="98">
        <f>G299</f>
        <v>2460.4700000000003</v>
      </c>
      <c r="H298" s="98">
        <f>H299</f>
        <v>2463.484</v>
      </c>
    </row>
    <row r="299" spans="1:8" s="80" customFormat="1" ht="30" customHeight="1">
      <c r="A299" s="122"/>
      <c r="B299" s="294" t="s">
        <v>62</v>
      </c>
      <c r="C299" s="30" t="s">
        <v>221</v>
      </c>
      <c r="D299" s="30" t="s">
        <v>63</v>
      </c>
      <c r="E299" s="31"/>
      <c r="F299" s="98">
        <f>F300+F301</f>
        <v>3130.693</v>
      </c>
      <c r="G299" s="98">
        <f>G300+G301</f>
        <v>2460.4700000000003</v>
      </c>
      <c r="H299" s="98">
        <f>H300+H301</f>
        <v>2463.484</v>
      </c>
    </row>
    <row r="300" spans="1:8" s="80" customFormat="1" ht="45" customHeight="1">
      <c r="A300" s="122"/>
      <c r="B300" s="294" t="s">
        <v>225</v>
      </c>
      <c r="C300" s="30" t="s">
        <v>221</v>
      </c>
      <c r="D300" s="30" t="s">
        <v>63</v>
      </c>
      <c r="E300" s="30" t="s">
        <v>226</v>
      </c>
      <c r="F300" s="98">
        <f>5+6+4+20</f>
        <v>35</v>
      </c>
      <c r="G300" s="98">
        <f>5+6+4+20</f>
        <v>35</v>
      </c>
      <c r="H300" s="98">
        <f>5+6+4+20</f>
        <v>35</v>
      </c>
    </row>
    <row r="301" spans="1:8" s="80" customFormat="1" ht="45" customHeight="1">
      <c r="A301" s="122"/>
      <c r="B301" s="294" t="s">
        <v>9</v>
      </c>
      <c r="C301" s="30" t="s">
        <v>221</v>
      </c>
      <c r="D301" s="30" t="s">
        <v>63</v>
      </c>
      <c r="E301" s="30" t="s">
        <v>224</v>
      </c>
      <c r="F301" s="98">
        <f>(36.75+17.651+78.632+54.66+20+13.5+95+48+70+50+1.5+50+100+50+200+100+350+400+10+300+15+100+20+50+120+185+180)+100+180+100</f>
        <v>3095.693</v>
      </c>
      <c r="G301" s="98">
        <f>18.347+57.623+20+15+95+48+70+50+1.5+50+100+50+200+100+350+400+10+300+15+100+20+50+120+185</f>
        <v>2425.4700000000003</v>
      </c>
      <c r="H301" s="98">
        <f>19.067+59.917+20+15+95+48+70+50+1.5+50+100+50+200+100+350+400+10+300+15+100+20+50+120+185</f>
        <v>2428.484</v>
      </c>
    </row>
    <row r="302" spans="1:8" s="80" customFormat="1" ht="15" customHeight="1">
      <c r="A302" s="122"/>
      <c r="B302" s="294" t="s">
        <v>101</v>
      </c>
      <c r="C302" s="30" t="s">
        <v>221</v>
      </c>
      <c r="D302" s="30" t="s">
        <v>102</v>
      </c>
      <c r="E302" s="30"/>
      <c r="F302" s="98">
        <f>F303</f>
        <v>201</v>
      </c>
      <c r="G302" s="98">
        <f>G303</f>
        <v>201</v>
      </c>
      <c r="H302" s="98">
        <f>H303</f>
        <v>201</v>
      </c>
    </row>
    <row r="303" spans="1:8" s="80" customFormat="1" ht="15" customHeight="1">
      <c r="A303" s="122"/>
      <c r="B303" s="294" t="s">
        <v>103</v>
      </c>
      <c r="C303" s="30" t="s">
        <v>221</v>
      </c>
      <c r="D303" s="30" t="s">
        <v>104</v>
      </c>
      <c r="E303" s="31"/>
      <c r="F303" s="98">
        <f>F304+F305</f>
        <v>201</v>
      </c>
      <c r="G303" s="98">
        <f>G304+G305</f>
        <v>201</v>
      </c>
      <c r="H303" s="98">
        <f>H304+H305</f>
        <v>201</v>
      </c>
    </row>
    <row r="304" spans="1:8" s="80" customFormat="1" ht="45" customHeight="1">
      <c r="A304" s="122"/>
      <c r="B304" s="294" t="s">
        <v>225</v>
      </c>
      <c r="C304" s="30" t="s">
        <v>221</v>
      </c>
      <c r="D304" s="30" t="s">
        <v>104</v>
      </c>
      <c r="E304" s="30" t="s">
        <v>226</v>
      </c>
      <c r="F304" s="98">
        <v>1</v>
      </c>
      <c r="G304" s="98">
        <v>1</v>
      </c>
      <c r="H304" s="98">
        <v>1</v>
      </c>
    </row>
    <row r="305" spans="1:8" s="80" customFormat="1" ht="45" customHeight="1">
      <c r="A305" s="122"/>
      <c r="B305" s="294" t="s">
        <v>9</v>
      </c>
      <c r="C305" s="30" t="s">
        <v>221</v>
      </c>
      <c r="D305" s="30" t="s">
        <v>104</v>
      </c>
      <c r="E305" s="30" t="s">
        <v>224</v>
      </c>
      <c r="F305" s="98">
        <v>200</v>
      </c>
      <c r="G305" s="98">
        <v>200</v>
      </c>
      <c r="H305" s="98">
        <v>200</v>
      </c>
    </row>
    <row r="306" spans="1:8" s="80" customFormat="1" ht="45" customHeight="1">
      <c r="A306" s="123"/>
      <c r="B306" s="295" t="s">
        <v>227</v>
      </c>
      <c r="C306" s="94" t="s">
        <v>228</v>
      </c>
      <c r="D306" s="94"/>
      <c r="E306" s="94"/>
      <c r="F306" s="108">
        <f>F308</f>
        <v>323.3</v>
      </c>
      <c r="G306" s="108">
        <f>G308</f>
        <v>0</v>
      </c>
      <c r="H306" s="108">
        <f>H308</f>
        <v>0</v>
      </c>
    </row>
    <row r="307" spans="1:8" s="80" customFormat="1" ht="15" customHeight="1">
      <c r="A307" s="122"/>
      <c r="B307" s="299" t="s">
        <v>229</v>
      </c>
      <c r="C307" s="30" t="s">
        <v>228</v>
      </c>
      <c r="D307" s="30" t="s">
        <v>230</v>
      </c>
      <c r="E307" s="30"/>
      <c r="F307" s="98">
        <f aca="true" t="shared" si="55" ref="F307:H312">F308</f>
        <v>323.3</v>
      </c>
      <c r="G307" s="98">
        <f t="shared" si="55"/>
        <v>0</v>
      </c>
      <c r="H307" s="98">
        <f t="shared" si="55"/>
        <v>0</v>
      </c>
    </row>
    <row r="308" spans="1:8" s="80" customFormat="1" ht="15" customHeight="1">
      <c r="A308" s="122"/>
      <c r="B308" s="299" t="s">
        <v>231</v>
      </c>
      <c r="C308" s="30" t="s">
        <v>228</v>
      </c>
      <c r="D308" s="30" t="s">
        <v>232</v>
      </c>
      <c r="E308" s="30"/>
      <c r="F308" s="98">
        <f t="shared" si="55"/>
        <v>323.3</v>
      </c>
      <c r="G308" s="98">
        <f t="shared" si="55"/>
        <v>0</v>
      </c>
      <c r="H308" s="98">
        <f t="shared" si="55"/>
        <v>0</v>
      </c>
    </row>
    <row r="309" spans="1:8" s="80" customFormat="1" ht="45" customHeight="1">
      <c r="A309" s="122"/>
      <c r="B309" s="294" t="s">
        <v>9</v>
      </c>
      <c r="C309" s="30" t="s">
        <v>228</v>
      </c>
      <c r="D309" s="30" t="s">
        <v>232</v>
      </c>
      <c r="E309" s="30" t="s">
        <v>224</v>
      </c>
      <c r="F309" s="98">
        <v>323.3</v>
      </c>
      <c r="G309" s="98">
        <v>0</v>
      </c>
      <c r="H309" s="98">
        <v>0</v>
      </c>
    </row>
    <row r="310" spans="1:8" s="80" customFormat="1" ht="60" customHeight="1" hidden="1">
      <c r="A310" s="123"/>
      <c r="B310" s="295" t="s">
        <v>233</v>
      </c>
      <c r="C310" s="94" t="s">
        <v>234</v>
      </c>
      <c r="D310" s="94"/>
      <c r="E310" s="94"/>
      <c r="F310" s="108">
        <f>F312</f>
        <v>0</v>
      </c>
      <c r="G310" s="108">
        <f>G312</f>
        <v>0</v>
      </c>
      <c r="H310" s="108">
        <f>H312</f>
        <v>0</v>
      </c>
    </row>
    <row r="311" spans="1:8" s="80" customFormat="1" ht="15" customHeight="1" hidden="1">
      <c r="A311" s="122"/>
      <c r="B311" s="299" t="s">
        <v>229</v>
      </c>
      <c r="C311" s="30" t="s">
        <v>234</v>
      </c>
      <c r="D311" s="30" t="s">
        <v>230</v>
      </c>
      <c r="E311" s="30"/>
      <c r="F311" s="98">
        <f t="shared" si="55"/>
        <v>0</v>
      </c>
      <c r="G311" s="98">
        <f t="shared" si="55"/>
        <v>0</v>
      </c>
      <c r="H311" s="98">
        <f t="shared" si="55"/>
        <v>0</v>
      </c>
    </row>
    <row r="312" spans="1:8" s="80" customFormat="1" ht="15" customHeight="1" hidden="1">
      <c r="A312" s="122"/>
      <c r="B312" s="299" t="s">
        <v>231</v>
      </c>
      <c r="C312" s="30" t="s">
        <v>234</v>
      </c>
      <c r="D312" s="30" t="s">
        <v>232</v>
      </c>
      <c r="E312" s="30"/>
      <c r="F312" s="98">
        <f t="shared" si="55"/>
        <v>0</v>
      </c>
      <c r="G312" s="98">
        <f t="shared" si="55"/>
        <v>0</v>
      </c>
      <c r="H312" s="98">
        <f t="shared" si="55"/>
        <v>0</v>
      </c>
    </row>
    <row r="313" spans="1:8" s="80" customFormat="1" ht="45" customHeight="1" hidden="1">
      <c r="A313" s="122"/>
      <c r="B313" s="294" t="s">
        <v>9</v>
      </c>
      <c r="C313" s="30" t="s">
        <v>234</v>
      </c>
      <c r="D313" s="30" t="s">
        <v>232</v>
      </c>
      <c r="E313" s="30" t="s">
        <v>224</v>
      </c>
      <c r="F313" s="98">
        <f>213+4.4-217.4</f>
        <v>0</v>
      </c>
      <c r="G313" s="98">
        <f>213+4.4-217.4</f>
        <v>0</v>
      </c>
      <c r="H313" s="98">
        <f>213+4.4-217.4</f>
        <v>0</v>
      </c>
    </row>
    <row r="314" spans="1:8" s="80" customFormat="1" ht="45" customHeight="1">
      <c r="A314" s="123"/>
      <c r="B314" s="295" t="s">
        <v>237</v>
      </c>
      <c r="C314" s="94" t="s">
        <v>238</v>
      </c>
      <c r="D314" s="94"/>
      <c r="E314" s="94"/>
      <c r="F314" s="108">
        <f>F316</f>
        <v>257.925</v>
      </c>
      <c r="G314" s="108">
        <f>G316</f>
        <v>0</v>
      </c>
      <c r="H314" s="108">
        <f>H316</f>
        <v>0</v>
      </c>
    </row>
    <row r="315" spans="1:8" s="80" customFormat="1" ht="15" customHeight="1">
      <c r="A315" s="122"/>
      <c r="B315" s="299" t="s">
        <v>229</v>
      </c>
      <c r="C315" s="30" t="s">
        <v>238</v>
      </c>
      <c r="D315" s="30" t="s">
        <v>230</v>
      </c>
      <c r="E315" s="30"/>
      <c r="F315" s="98">
        <f aca="true" t="shared" si="56" ref="F315:H316">F316</f>
        <v>257.925</v>
      </c>
      <c r="G315" s="98">
        <f t="shared" si="56"/>
        <v>0</v>
      </c>
      <c r="H315" s="98">
        <f t="shared" si="56"/>
        <v>0</v>
      </c>
    </row>
    <row r="316" spans="1:8" s="80" customFormat="1" ht="15" customHeight="1">
      <c r="A316" s="122"/>
      <c r="B316" s="299" t="s">
        <v>231</v>
      </c>
      <c r="C316" s="30" t="s">
        <v>238</v>
      </c>
      <c r="D316" s="30" t="s">
        <v>232</v>
      </c>
      <c r="E316" s="30"/>
      <c r="F316" s="98">
        <f t="shared" si="56"/>
        <v>257.925</v>
      </c>
      <c r="G316" s="98">
        <f t="shared" si="56"/>
        <v>0</v>
      </c>
      <c r="H316" s="98">
        <f t="shared" si="56"/>
        <v>0</v>
      </c>
    </row>
    <row r="317" spans="1:8" s="80" customFormat="1" ht="30" customHeight="1">
      <c r="A317" s="122"/>
      <c r="B317" s="294" t="s">
        <v>239</v>
      </c>
      <c r="C317" s="30" t="s">
        <v>238</v>
      </c>
      <c r="D317" s="30" t="s">
        <v>232</v>
      </c>
      <c r="E317" s="30" t="s">
        <v>240</v>
      </c>
      <c r="F317" s="98">
        <v>257.925</v>
      </c>
      <c r="G317" s="98">
        <v>0</v>
      </c>
      <c r="H317" s="98">
        <v>0</v>
      </c>
    </row>
    <row r="318" spans="1:8" s="80" customFormat="1" ht="45" customHeight="1">
      <c r="A318" s="123"/>
      <c r="B318" s="295" t="s">
        <v>235</v>
      </c>
      <c r="C318" s="94" t="s">
        <v>236</v>
      </c>
      <c r="D318" s="94"/>
      <c r="E318" s="94"/>
      <c r="F318" s="108">
        <f>F320</f>
        <v>27.2</v>
      </c>
      <c r="G318" s="108">
        <f>G320</f>
        <v>0</v>
      </c>
      <c r="H318" s="108">
        <f>H320</f>
        <v>0</v>
      </c>
    </row>
    <row r="319" spans="1:8" s="80" customFormat="1" ht="15" customHeight="1">
      <c r="A319" s="122"/>
      <c r="B319" s="299" t="s">
        <v>229</v>
      </c>
      <c r="C319" s="30" t="s">
        <v>236</v>
      </c>
      <c r="D319" s="30" t="s">
        <v>230</v>
      </c>
      <c r="E319" s="30"/>
      <c r="F319" s="98">
        <f aca="true" t="shared" si="57" ref="F319:H320">F320</f>
        <v>27.2</v>
      </c>
      <c r="G319" s="98">
        <f t="shared" si="57"/>
        <v>0</v>
      </c>
      <c r="H319" s="98">
        <f t="shared" si="57"/>
        <v>0</v>
      </c>
    </row>
    <row r="320" spans="1:8" s="80" customFormat="1" ht="15" customHeight="1">
      <c r="A320" s="122"/>
      <c r="B320" s="299" t="s">
        <v>231</v>
      </c>
      <c r="C320" s="30" t="s">
        <v>236</v>
      </c>
      <c r="D320" s="30" t="s">
        <v>232</v>
      </c>
      <c r="E320" s="30"/>
      <c r="F320" s="98">
        <f t="shared" si="57"/>
        <v>27.2</v>
      </c>
      <c r="G320" s="98">
        <f t="shared" si="57"/>
        <v>0</v>
      </c>
      <c r="H320" s="98">
        <f t="shared" si="57"/>
        <v>0</v>
      </c>
    </row>
    <row r="321" spans="1:8" s="80" customFormat="1" ht="45" customHeight="1">
      <c r="A321" s="122"/>
      <c r="B321" s="294" t="s">
        <v>9</v>
      </c>
      <c r="C321" s="30" t="s">
        <v>236</v>
      </c>
      <c r="D321" s="30" t="s">
        <v>232</v>
      </c>
      <c r="E321" s="30" t="s">
        <v>224</v>
      </c>
      <c r="F321" s="98">
        <v>27.2</v>
      </c>
      <c r="G321" s="98">
        <v>0</v>
      </c>
      <c r="H321" s="98">
        <v>0</v>
      </c>
    </row>
    <row r="322" spans="1:8" s="80" customFormat="1" ht="60" customHeight="1">
      <c r="A322" s="123"/>
      <c r="B322" s="303" t="s">
        <v>509</v>
      </c>
      <c r="C322" s="104" t="s">
        <v>241</v>
      </c>
      <c r="D322" s="94"/>
      <c r="E322" s="94"/>
      <c r="F322" s="108">
        <f aca="true" t="shared" si="58" ref="F322:H323">F323</f>
        <v>7.04</v>
      </c>
      <c r="G322" s="108">
        <f t="shared" si="58"/>
        <v>7.1</v>
      </c>
      <c r="H322" s="108">
        <f t="shared" si="58"/>
        <v>7.1</v>
      </c>
    </row>
    <row r="323" spans="1:8" s="80" customFormat="1" ht="30" customHeight="1">
      <c r="A323" s="122"/>
      <c r="B323" s="294" t="s">
        <v>61</v>
      </c>
      <c r="C323" s="31" t="s">
        <v>241</v>
      </c>
      <c r="D323" s="30" t="s">
        <v>80</v>
      </c>
      <c r="E323" s="30"/>
      <c r="F323" s="98">
        <f t="shared" si="58"/>
        <v>7.04</v>
      </c>
      <c r="G323" s="98">
        <f t="shared" si="58"/>
        <v>7.1</v>
      </c>
      <c r="H323" s="98">
        <f t="shared" si="58"/>
        <v>7.1</v>
      </c>
    </row>
    <row r="324" spans="1:8" s="80" customFormat="1" ht="30" customHeight="1">
      <c r="A324" s="122"/>
      <c r="B324" s="294" t="s">
        <v>62</v>
      </c>
      <c r="C324" s="31" t="s">
        <v>241</v>
      </c>
      <c r="D324" s="30" t="s">
        <v>63</v>
      </c>
      <c r="E324" s="30"/>
      <c r="F324" s="98">
        <f aca="true" t="shared" si="59" ref="F324:H330">F325</f>
        <v>7.04</v>
      </c>
      <c r="G324" s="98">
        <f t="shared" si="59"/>
        <v>7.1</v>
      </c>
      <c r="H324" s="98">
        <f t="shared" si="59"/>
        <v>7.1</v>
      </c>
    </row>
    <row r="325" spans="1:8" s="80" customFormat="1" ht="30" customHeight="1">
      <c r="A325" s="122"/>
      <c r="B325" s="294" t="s">
        <v>123</v>
      </c>
      <c r="C325" s="31" t="s">
        <v>241</v>
      </c>
      <c r="D325" s="30" t="s">
        <v>63</v>
      </c>
      <c r="E325" s="30" t="s">
        <v>124</v>
      </c>
      <c r="F325" s="98">
        <f>2+5.1-0.06</f>
        <v>7.04</v>
      </c>
      <c r="G325" s="98">
        <f>2+5.1</f>
        <v>7.1</v>
      </c>
      <c r="H325" s="98">
        <f>2+5.1</f>
        <v>7.1</v>
      </c>
    </row>
    <row r="326" spans="1:8" s="80" customFormat="1" ht="30" customHeight="1">
      <c r="A326" s="347"/>
      <c r="B326" s="348" t="s">
        <v>242</v>
      </c>
      <c r="C326" s="349" t="s">
        <v>243</v>
      </c>
      <c r="D326" s="349"/>
      <c r="E326" s="349"/>
      <c r="F326" s="351">
        <f t="shared" si="59"/>
        <v>852.688</v>
      </c>
      <c r="G326" s="351">
        <f t="shared" si="59"/>
        <v>886.796</v>
      </c>
      <c r="H326" s="351">
        <f t="shared" si="59"/>
        <v>922.267</v>
      </c>
    </row>
    <row r="327" spans="1:8" s="80" customFormat="1" ht="15" customHeight="1">
      <c r="A327" s="122"/>
      <c r="B327" s="294" t="s">
        <v>218</v>
      </c>
      <c r="C327" s="30" t="s">
        <v>244</v>
      </c>
      <c r="D327" s="30"/>
      <c r="E327" s="30"/>
      <c r="F327" s="98">
        <f t="shared" si="59"/>
        <v>852.688</v>
      </c>
      <c r="G327" s="98">
        <f t="shared" si="59"/>
        <v>886.796</v>
      </c>
      <c r="H327" s="98">
        <f t="shared" si="59"/>
        <v>922.267</v>
      </c>
    </row>
    <row r="328" spans="1:8" s="80" customFormat="1" ht="30" customHeight="1">
      <c r="A328" s="140"/>
      <c r="B328" s="312" t="s">
        <v>245</v>
      </c>
      <c r="C328" s="141" t="s">
        <v>246</v>
      </c>
      <c r="D328" s="141"/>
      <c r="E328" s="141"/>
      <c r="F328" s="142">
        <f t="shared" si="59"/>
        <v>852.688</v>
      </c>
      <c r="G328" s="142">
        <f t="shared" si="59"/>
        <v>886.796</v>
      </c>
      <c r="H328" s="142">
        <f t="shared" si="59"/>
        <v>922.267</v>
      </c>
    </row>
    <row r="329" spans="1:8" s="80" customFormat="1" ht="60" customHeight="1">
      <c r="A329" s="122"/>
      <c r="B329" s="294" t="s">
        <v>96</v>
      </c>
      <c r="C329" s="30" t="s">
        <v>246</v>
      </c>
      <c r="D329" s="30" t="s">
        <v>97</v>
      </c>
      <c r="E329" s="30"/>
      <c r="F329" s="98">
        <f t="shared" si="59"/>
        <v>852.688</v>
      </c>
      <c r="G329" s="98">
        <f t="shared" si="59"/>
        <v>886.796</v>
      </c>
      <c r="H329" s="98">
        <f t="shared" si="59"/>
        <v>922.267</v>
      </c>
    </row>
    <row r="330" spans="1:8" s="80" customFormat="1" ht="30" customHeight="1">
      <c r="A330" s="122"/>
      <c r="B330" s="294" t="s">
        <v>222</v>
      </c>
      <c r="C330" s="30" t="s">
        <v>246</v>
      </c>
      <c r="D330" s="30" t="s">
        <v>223</v>
      </c>
      <c r="E330" s="30"/>
      <c r="F330" s="98">
        <f t="shared" si="59"/>
        <v>852.688</v>
      </c>
      <c r="G330" s="98">
        <f t="shared" si="59"/>
        <v>886.796</v>
      </c>
      <c r="H330" s="98">
        <f t="shared" si="59"/>
        <v>922.267</v>
      </c>
    </row>
    <row r="331" spans="1:8" s="80" customFormat="1" ht="45" customHeight="1">
      <c r="A331" s="122"/>
      <c r="B331" s="294" t="s">
        <v>225</v>
      </c>
      <c r="C331" s="30" t="s">
        <v>246</v>
      </c>
      <c r="D331" s="30" t="s">
        <v>223</v>
      </c>
      <c r="E331" s="30" t="s">
        <v>226</v>
      </c>
      <c r="F331" s="98">
        <v>852.688</v>
      </c>
      <c r="G331" s="98">
        <v>886.796</v>
      </c>
      <c r="H331" s="98">
        <v>922.267</v>
      </c>
    </row>
    <row r="332" spans="1:8" s="80" customFormat="1" ht="45" customHeight="1">
      <c r="A332" s="347"/>
      <c r="B332" s="348" t="s">
        <v>247</v>
      </c>
      <c r="C332" s="349" t="s">
        <v>248</v>
      </c>
      <c r="D332" s="350"/>
      <c r="E332" s="350"/>
      <c r="F332" s="351">
        <f aca="true" t="shared" si="60" ref="F332:H336">F333</f>
        <v>1763.875</v>
      </c>
      <c r="G332" s="351">
        <f t="shared" si="60"/>
        <v>1356.03</v>
      </c>
      <c r="H332" s="351">
        <f t="shared" si="60"/>
        <v>1410.271</v>
      </c>
    </row>
    <row r="333" spans="1:8" s="80" customFormat="1" ht="15" customHeight="1">
      <c r="A333" s="122"/>
      <c r="B333" s="294" t="s">
        <v>218</v>
      </c>
      <c r="C333" s="30" t="s">
        <v>249</v>
      </c>
      <c r="D333" s="31"/>
      <c r="E333" s="31"/>
      <c r="F333" s="98">
        <f t="shared" si="60"/>
        <v>1763.875</v>
      </c>
      <c r="G333" s="98">
        <f t="shared" si="60"/>
        <v>1356.03</v>
      </c>
      <c r="H333" s="98">
        <f t="shared" si="60"/>
        <v>1410.271</v>
      </c>
    </row>
    <row r="334" spans="1:8" s="80" customFormat="1" ht="15" customHeight="1">
      <c r="A334" s="140"/>
      <c r="B334" s="312" t="s">
        <v>250</v>
      </c>
      <c r="C334" s="141" t="s">
        <v>251</v>
      </c>
      <c r="D334" s="150"/>
      <c r="E334" s="150"/>
      <c r="F334" s="142">
        <f t="shared" si="60"/>
        <v>1763.875</v>
      </c>
      <c r="G334" s="142">
        <f t="shared" si="60"/>
        <v>1356.03</v>
      </c>
      <c r="H334" s="142">
        <f t="shared" si="60"/>
        <v>1410.271</v>
      </c>
    </row>
    <row r="335" spans="1:8" s="80" customFormat="1" ht="60" customHeight="1">
      <c r="A335" s="122"/>
      <c r="B335" s="294" t="s">
        <v>96</v>
      </c>
      <c r="C335" s="30" t="s">
        <v>251</v>
      </c>
      <c r="D335" s="31">
        <v>100</v>
      </c>
      <c r="E335" s="31"/>
      <c r="F335" s="98">
        <f t="shared" si="60"/>
        <v>1763.875</v>
      </c>
      <c r="G335" s="98">
        <f t="shared" si="60"/>
        <v>1356.03</v>
      </c>
      <c r="H335" s="98">
        <f t="shared" si="60"/>
        <v>1410.271</v>
      </c>
    </row>
    <row r="336" spans="1:8" s="80" customFormat="1" ht="30" customHeight="1">
      <c r="A336" s="122"/>
      <c r="B336" s="294" t="s">
        <v>222</v>
      </c>
      <c r="C336" s="30" t="s">
        <v>251</v>
      </c>
      <c r="D336" s="30" t="s">
        <v>223</v>
      </c>
      <c r="E336" s="31"/>
      <c r="F336" s="98">
        <f t="shared" si="60"/>
        <v>1763.875</v>
      </c>
      <c r="G336" s="98">
        <f t="shared" si="60"/>
        <v>1356.03</v>
      </c>
      <c r="H336" s="98">
        <f t="shared" si="60"/>
        <v>1410.271</v>
      </c>
    </row>
    <row r="337" spans="1:8" s="80" customFormat="1" ht="45" customHeight="1">
      <c r="A337" s="122"/>
      <c r="B337" s="294" t="s">
        <v>9</v>
      </c>
      <c r="C337" s="30" t="s">
        <v>251</v>
      </c>
      <c r="D337" s="30" t="s">
        <v>223</v>
      </c>
      <c r="E337" s="30" t="s">
        <v>224</v>
      </c>
      <c r="F337" s="98">
        <f>1303.875+353+107</f>
        <v>1763.875</v>
      </c>
      <c r="G337" s="98">
        <v>1356.03</v>
      </c>
      <c r="H337" s="98">
        <v>1410.271</v>
      </c>
    </row>
    <row r="338" spans="1:8" s="80" customFormat="1" ht="30" customHeight="1">
      <c r="A338" s="89">
        <v>16</v>
      </c>
      <c r="B338" s="302" t="s">
        <v>252</v>
      </c>
      <c r="C338" s="91" t="s">
        <v>253</v>
      </c>
      <c r="D338" s="124"/>
      <c r="E338" s="105"/>
      <c r="F338" s="92">
        <f aca="true" t="shared" si="61" ref="F338:H340">F339</f>
        <v>401.18218</v>
      </c>
      <c r="G338" s="92">
        <f t="shared" si="61"/>
        <v>30</v>
      </c>
      <c r="H338" s="92">
        <f t="shared" si="61"/>
        <v>30</v>
      </c>
    </row>
    <row r="339" spans="1:8" s="80" customFormat="1" ht="15" customHeight="1">
      <c r="A339" s="125"/>
      <c r="B339" s="294" t="s">
        <v>218</v>
      </c>
      <c r="C339" s="31" t="s">
        <v>254</v>
      </c>
      <c r="D339" s="34"/>
      <c r="E339" s="30"/>
      <c r="F339" s="97">
        <f t="shared" si="61"/>
        <v>401.18218</v>
      </c>
      <c r="G339" s="97">
        <f t="shared" si="61"/>
        <v>30</v>
      </c>
      <c r="H339" s="97">
        <f t="shared" si="61"/>
        <v>30</v>
      </c>
    </row>
    <row r="340" spans="1:8" s="80" customFormat="1" ht="15" customHeight="1">
      <c r="A340" s="125"/>
      <c r="B340" s="294" t="s">
        <v>218</v>
      </c>
      <c r="C340" s="31" t="s">
        <v>255</v>
      </c>
      <c r="D340" s="34"/>
      <c r="E340" s="30"/>
      <c r="F340" s="97">
        <f t="shared" si="61"/>
        <v>401.18218</v>
      </c>
      <c r="G340" s="97">
        <f t="shared" si="61"/>
        <v>30</v>
      </c>
      <c r="H340" s="97">
        <f t="shared" si="61"/>
        <v>30</v>
      </c>
    </row>
    <row r="341" spans="1:8" s="80" customFormat="1" ht="15" customHeight="1">
      <c r="A341" s="285"/>
      <c r="B341" s="312" t="s">
        <v>256</v>
      </c>
      <c r="C341" s="141" t="s">
        <v>257</v>
      </c>
      <c r="D341" s="352"/>
      <c r="E341" s="141"/>
      <c r="F341" s="353">
        <f>F342+F346+F348</f>
        <v>401.18218</v>
      </c>
      <c r="G341" s="353">
        <f>G342+G346+G348</f>
        <v>30</v>
      </c>
      <c r="H341" s="353">
        <f>H342+H346+H348</f>
        <v>30</v>
      </c>
    </row>
    <row r="342" spans="1:8" s="80" customFormat="1" ht="30" customHeight="1">
      <c r="A342" s="125"/>
      <c r="B342" s="294" t="s">
        <v>61</v>
      </c>
      <c r="C342" s="30" t="s">
        <v>257</v>
      </c>
      <c r="D342" s="34" t="s">
        <v>80</v>
      </c>
      <c r="E342" s="30"/>
      <c r="F342" s="97">
        <f aca="true" t="shared" si="62" ref="F342:H343">F343</f>
        <v>286.56311999999997</v>
      </c>
      <c r="G342" s="97">
        <f t="shared" si="62"/>
        <v>0</v>
      </c>
      <c r="H342" s="97">
        <f t="shared" si="62"/>
        <v>0</v>
      </c>
    </row>
    <row r="343" spans="1:8" s="80" customFormat="1" ht="30" customHeight="1">
      <c r="A343" s="122"/>
      <c r="B343" s="294" t="s">
        <v>62</v>
      </c>
      <c r="C343" s="30" t="s">
        <v>257</v>
      </c>
      <c r="D343" s="34" t="s">
        <v>63</v>
      </c>
      <c r="E343" s="30"/>
      <c r="F343" s="98">
        <f t="shared" si="62"/>
        <v>286.56311999999997</v>
      </c>
      <c r="G343" s="98">
        <f t="shared" si="62"/>
        <v>0</v>
      </c>
      <c r="H343" s="98">
        <f t="shared" si="62"/>
        <v>0</v>
      </c>
    </row>
    <row r="344" spans="1:8" s="80" customFormat="1" ht="15" customHeight="1">
      <c r="A344" s="122"/>
      <c r="B344" s="294" t="s">
        <v>192</v>
      </c>
      <c r="C344" s="30" t="s">
        <v>257</v>
      </c>
      <c r="D344" s="30" t="s">
        <v>63</v>
      </c>
      <c r="E344" s="30" t="s">
        <v>193</v>
      </c>
      <c r="F344" s="98">
        <f>(3+105+160+52.66312)-34.1</f>
        <v>286.56311999999997</v>
      </c>
      <c r="G344" s="98">
        <v>0</v>
      </c>
      <c r="H344" s="98">
        <v>0</v>
      </c>
    </row>
    <row r="345" spans="1:8" s="80" customFormat="1" ht="15" customHeight="1">
      <c r="A345" s="122"/>
      <c r="B345" s="294" t="s">
        <v>101</v>
      </c>
      <c r="C345" s="30" t="s">
        <v>257</v>
      </c>
      <c r="D345" s="30" t="s">
        <v>102</v>
      </c>
      <c r="E345" s="30"/>
      <c r="F345" s="98">
        <f>F346+F348</f>
        <v>114.61906000000002</v>
      </c>
      <c r="G345" s="98">
        <f>G346+G348</f>
        <v>30</v>
      </c>
      <c r="H345" s="98">
        <f>H346+H348</f>
        <v>30</v>
      </c>
    </row>
    <row r="346" spans="1:8" s="80" customFormat="1" ht="15" customHeight="1">
      <c r="A346" s="122"/>
      <c r="B346" s="294" t="s">
        <v>258</v>
      </c>
      <c r="C346" s="30" t="s">
        <v>257</v>
      </c>
      <c r="D346" s="30" t="s">
        <v>259</v>
      </c>
      <c r="E346" s="30"/>
      <c r="F346" s="98">
        <f>F347</f>
        <v>84.61906000000002</v>
      </c>
      <c r="G346" s="98">
        <f>G347</f>
        <v>0</v>
      </c>
      <c r="H346" s="98">
        <f>H347</f>
        <v>0</v>
      </c>
    </row>
    <row r="347" spans="1:8" s="80" customFormat="1" ht="15" customHeight="1">
      <c r="A347" s="122"/>
      <c r="B347" s="294" t="s">
        <v>192</v>
      </c>
      <c r="C347" s="30" t="s">
        <v>257</v>
      </c>
      <c r="D347" s="30" t="s">
        <v>259</v>
      </c>
      <c r="E347" s="30" t="s">
        <v>193</v>
      </c>
      <c r="F347" s="98">
        <f>82.51206+54.77012-52.66312</f>
        <v>84.61906000000002</v>
      </c>
      <c r="G347" s="98">
        <v>0</v>
      </c>
      <c r="H347" s="98">
        <v>0</v>
      </c>
    </row>
    <row r="348" spans="1:8" s="80" customFormat="1" ht="15" customHeight="1">
      <c r="A348" s="122"/>
      <c r="B348" s="294" t="s">
        <v>103</v>
      </c>
      <c r="C348" s="30" t="s">
        <v>257</v>
      </c>
      <c r="D348" s="30" t="s">
        <v>104</v>
      </c>
      <c r="E348" s="30"/>
      <c r="F348" s="98">
        <f>F349</f>
        <v>30</v>
      </c>
      <c r="G348" s="98">
        <f>G349</f>
        <v>30</v>
      </c>
      <c r="H348" s="98">
        <f>H349</f>
        <v>30</v>
      </c>
    </row>
    <row r="349" spans="1:8" s="80" customFormat="1" ht="15" customHeight="1">
      <c r="A349" s="122"/>
      <c r="B349" s="294" t="s">
        <v>192</v>
      </c>
      <c r="C349" s="30" t="s">
        <v>257</v>
      </c>
      <c r="D349" s="30" t="s">
        <v>104</v>
      </c>
      <c r="E349" s="30" t="s">
        <v>193</v>
      </c>
      <c r="F349" s="98">
        <v>30</v>
      </c>
      <c r="G349" s="98">
        <v>30</v>
      </c>
      <c r="H349" s="98">
        <v>30</v>
      </c>
    </row>
    <row r="350" spans="1:8" s="80" customFormat="1" ht="30" customHeight="1" hidden="1">
      <c r="A350" s="89"/>
      <c r="B350" s="302" t="s">
        <v>260</v>
      </c>
      <c r="C350" s="91" t="s">
        <v>261</v>
      </c>
      <c r="D350" s="124"/>
      <c r="E350" s="105"/>
      <c r="F350" s="92">
        <f>F351</f>
        <v>0</v>
      </c>
      <c r="G350" s="92">
        <f>G351</f>
        <v>0</v>
      </c>
      <c r="H350" s="92">
        <f>H351</f>
        <v>0</v>
      </c>
    </row>
    <row r="351" spans="1:8" s="80" customFormat="1" ht="15" customHeight="1" hidden="1">
      <c r="A351" s="125"/>
      <c r="B351" s="294" t="s">
        <v>218</v>
      </c>
      <c r="C351" s="30" t="s">
        <v>400</v>
      </c>
      <c r="D351" s="34"/>
      <c r="E351" s="30"/>
      <c r="F351" s="126">
        <f>F353</f>
        <v>0</v>
      </c>
      <c r="G351" s="126">
        <f>G353</f>
        <v>0</v>
      </c>
      <c r="H351" s="126">
        <f>H353</f>
        <v>0</v>
      </c>
    </row>
    <row r="352" spans="1:8" s="80" customFormat="1" ht="15" customHeight="1" hidden="1">
      <c r="A352" s="125"/>
      <c r="B352" s="294" t="s">
        <v>218</v>
      </c>
      <c r="C352" s="30" t="s">
        <v>262</v>
      </c>
      <c r="D352" s="34"/>
      <c r="E352" s="30"/>
      <c r="F352" s="126">
        <f>F353</f>
        <v>0</v>
      </c>
      <c r="G352" s="126">
        <f>G353</f>
        <v>0</v>
      </c>
      <c r="H352" s="126">
        <f>H353</f>
        <v>0</v>
      </c>
    </row>
    <row r="353" spans="1:8" s="80" customFormat="1" ht="30" customHeight="1" hidden="1">
      <c r="A353" s="140"/>
      <c r="B353" s="312" t="s">
        <v>94</v>
      </c>
      <c r="C353" s="141" t="s">
        <v>263</v>
      </c>
      <c r="D353" s="352"/>
      <c r="E353" s="141"/>
      <c r="F353" s="142">
        <f>F354+F357+F361</f>
        <v>0</v>
      </c>
      <c r="G353" s="142">
        <f>G354+G357+G361</f>
        <v>0</v>
      </c>
      <c r="H353" s="142">
        <f>H354+H357+H361</f>
        <v>0</v>
      </c>
    </row>
    <row r="354" spans="1:8" s="80" customFormat="1" ht="60" customHeight="1" hidden="1">
      <c r="A354" s="122"/>
      <c r="B354" s="294" t="s">
        <v>96</v>
      </c>
      <c r="C354" s="30" t="s">
        <v>263</v>
      </c>
      <c r="D354" s="34" t="s">
        <v>97</v>
      </c>
      <c r="E354" s="30"/>
      <c r="F354" s="98">
        <f aca="true" t="shared" si="63" ref="F354:H355">F355</f>
        <v>0</v>
      </c>
      <c r="G354" s="98">
        <f t="shared" si="63"/>
        <v>0</v>
      </c>
      <c r="H354" s="98">
        <f t="shared" si="63"/>
        <v>0</v>
      </c>
    </row>
    <row r="355" spans="1:8" s="80" customFormat="1" ht="15" customHeight="1" hidden="1">
      <c r="A355" s="122"/>
      <c r="B355" s="294" t="s">
        <v>98</v>
      </c>
      <c r="C355" s="30" t="s">
        <v>263</v>
      </c>
      <c r="D355" s="30" t="s">
        <v>105</v>
      </c>
      <c r="E355" s="31"/>
      <c r="F355" s="98">
        <f t="shared" si="63"/>
        <v>0</v>
      </c>
      <c r="G355" s="98">
        <f t="shared" si="63"/>
        <v>0</v>
      </c>
      <c r="H355" s="98">
        <f t="shared" si="63"/>
        <v>0</v>
      </c>
    </row>
    <row r="356" spans="1:8" s="80" customFormat="1" ht="15" hidden="1">
      <c r="A356" s="122"/>
      <c r="B356" s="294" t="s">
        <v>264</v>
      </c>
      <c r="C356" s="30" t="s">
        <v>263</v>
      </c>
      <c r="D356" s="30" t="s">
        <v>105</v>
      </c>
      <c r="E356" s="30" t="s">
        <v>265</v>
      </c>
      <c r="F356" s="98">
        <v>0</v>
      </c>
      <c r="G356" s="98">
        <v>0</v>
      </c>
      <c r="H356" s="98">
        <v>0</v>
      </c>
    </row>
    <row r="357" spans="1:8" s="80" customFormat="1" ht="30" customHeight="1" hidden="1">
      <c r="A357" s="122"/>
      <c r="B357" s="294" t="s">
        <v>61</v>
      </c>
      <c r="C357" s="30" t="s">
        <v>263</v>
      </c>
      <c r="D357" s="30" t="s">
        <v>80</v>
      </c>
      <c r="E357" s="30"/>
      <c r="F357" s="98">
        <f aca="true" t="shared" si="64" ref="F357:H358">F358</f>
        <v>0</v>
      </c>
      <c r="G357" s="98">
        <f t="shared" si="64"/>
        <v>0</v>
      </c>
      <c r="H357" s="98">
        <f t="shared" si="64"/>
        <v>0</v>
      </c>
    </row>
    <row r="358" spans="1:8" s="80" customFormat="1" ht="30" customHeight="1" hidden="1">
      <c r="A358" s="122"/>
      <c r="B358" s="294" t="s">
        <v>62</v>
      </c>
      <c r="C358" s="30" t="s">
        <v>263</v>
      </c>
      <c r="D358" s="30" t="s">
        <v>63</v>
      </c>
      <c r="E358" s="31"/>
      <c r="F358" s="98">
        <f t="shared" si="64"/>
        <v>0</v>
      </c>
      <c r="G358" s="98">
        <f t="shared" si="64"/>
        <v>0</v>
      </c>
      <c r="H358" s="98">
        <f t="shared" si="64"/>
        <v>0</v>
      </c>
    </row>
    <row r="359" spans="1:8" s="80" customFormat="1" ht="15" customHeight="1" hidden="1">
      <c r="A359" s="122"/>
      <c r="B359" s="294" t="s">
        <v>264</v>
      </c>
      <c r="C359" s="30" t="s">
        <v>263</v>
      </c>
      <c r="D359" s="30" t="s">
        <v>63</v>
      </c>
      <c r="E359" s="30" t="s">
        <v>265</v>
      </c>
      <c r="F359" s="98">
        <v>0</v>
      </c>
      <c r="G359" s="98">
        <v>0</v>
      </c>
      <c r="H359" s="98">
        <v>0</v>
      </c>
    </row>
    <row r="360" spans="1:8" s="80" customFormat="1" ht="15" customHeight="1" hidden="1">
      <c r="A360" s="122"/>
      <c r="B360" s="294" t="s">
        <v>101</v>
      </c>
      <c r="C360" s="30" t="s">
        <v>263</v>
      </c>
      <c r="D360" s="30" t="s">
        <v>102</v>
      </c>
      <c r="E360" s="30"/>
      <c r="F360" s="98">
        <f aca="true" t="shared" si="65" ref="F360:H361">F361</f>
        <v>0</v>
      </c>
      <c r="G360" s="98">
        <f t="shared" si="65"/>
        <v>0</v>
      </c>
      <c r="H360" s="98">
        <f t="shared" si="65"/>
        <v>0</v>
      </c>
    </row>
    <row r="361" spans="1:8" s="80" customFormat="1" ht="15" customHeight="1" hidden="1">
      <c r="A361" s="122"/>
      <c r="B361" s="294" t="s">
        <v>103</v>
      </c>
      <c r="C361" s="30" t="s">
        <v>263</v>
      </c>
      <c r="D361" s="30" t="s">
        <v>104</v>
      </c>
      <c r="E361" s="31"/>
      <c r="F361" s="98">
        <f t="shared" si="65"/>
        <v>0</v>
      </c>
      <c r="G361" s="98">
        <f t="shared" si="65"/>
        <v>0</v>
      </c>
      <c r="H361" s="98">
        <f t="shared" si="65"/>
        <v>0</v>
      </c>
    </row>
    <row r="362" spans="1:8" s="80" customFormat="1" ht="15" customHeight="1" hidden="1">
      <c r="A362" s="122"/>
      <c r="B362" s="294" t="s">
        <v>264</v>
      </c>
      <c r="C362" s="30" t="s">
        <v>263</v>
      </c>
      <c r="D362" s="30" t="s">
        <v>104</v>
      </c>
      <c r="E362" s="30" t="s">
        <v>265</v>
      </c>
      <c r="F362" s="98">
        <v>0</v>
      </c>
      <c r="G362" s="98">
        <v>0</v>
      </c>
      <c r="H362" s="98">
        <v>0</v>
      </c>
    </row>
    <row r="363" spans="1:8" s="80" customFormat="1" ht="45" customHeight="1">
      <c r="A363" s="89">
        <v>17</v>
      </c>
      <c r="B363" s="313" t="s">
        <v>474</v>
      </c>
      <c r="C363" s="118" t="s">
        <v>266</v>
      </c>
      <c r="D363" s="113"/>
      <c r="E363" s="113"/>
      <c r="F363" s="92">
        <f aca="true" t="shared" si="66" ref="F363:H364">F364</f>
        <v>4526.891519999999</v>
      </c>
      <c r="G363" s="92">
        <f t="shared" si="66"/>
        <v>1296.8</v>
      </c>
      <c r="H363" s="92">
        <f t="shared" si="66"/>
        <v>1334.9</v>
      </c>
    </row>
    <row r="364" spans="1:8" s="80" customFormat="1" ht="15" customHeight="1">
      <c r="A364" s="125"/>
      <c r="B364" s="294" t="s">
        <v>218</v>
      </c>
      <c r="C364" s="34" t="s">
        <v>267</v>
      </c>
      <c r="D364" s="31"/>
      <c r="E364" s="31"/>
      <c r="F364" s="97">
        <f t="shared" si="66"/>
        <v>4526.891519999999</v>
      </c>
      <c r="G364" s="97">
        <f t="shared" si="66"/>
        <v>1296.8</v>
      </c>
      <c r="H364" s="97">
        <f t="shared" si="66"/>
        <v>1334.9</v>
      </c>
    </row>
    <row r="365" spans="1:8" s="80" customFormat="1" ht="15" customHeight="1">
      <c r="A365" s="125"/>
      <c r="B365" s="294" t="s">
        <v>218</v>
      </c>
      <c r="C365" s="34" t="s">
        <v>268</v>
      </c>
      <c r="D365" s="31"/>
      <c r="E365" s="31"/>
      <c r="F365" s="97">
        <f>F366+F373+F377+F381+F385+F389+F396+F400+F407+F414+F420+F424+F431+F435+F440</f>
        <v>4526.891519999999</v>
      </c>
      <c r="G365" s="97">
        <f>G366+G373+G377+G381+G385+G389+G396+G400+G407+G414+G420+G424+G435+G440</f>
        <v>1296.8</v>
      </c>
      <c r="H365" s="97">
        <f>H366+H373+H377+H381+H385+H389+H396+H400+H407+H414+H420+H424+H435+H440</f>
        <v>1334.9</v>
      </c>
    </row>
    <row r="366" spans="1:8" s="80" customFormat="1" ht="30" customHeight="1">
      <c r="A366" s="93"/>
      <c r="B366" s="303" t="s">
        <v>94</v>
      </c>
      <c r="C366" s="120" t="s">
        <v>269</v>
      </c>
      <c r="D366" s="104"/>
      <c r="E366" s="104"/>
      <c r="F366" s="96">
        <f>F367+F370</f>
        <v>4.703</v>
      </c>
      <c r="G366" s="96">
        <f>G367+G370</f>
        <v>0</v>
      </c>
      <c r="H366" s="96">
        <f>H367+H370</f>
        <v>0</v>
      </c>
    </row>
    <row r="367" spans="1:8" s="80" customFormat="1" ht="30" customHeight="1" hidden="1">
      <c r="A367" s="125"/>
      <c r="B367" s="294" t="s">
        <v>61</v>
      </c>
      <c r="C367" s="34" t="s">
        <v>269</v>
      </c>
      <c r="D367" s="31">
        <v>200</v>
      </c>
      <c r="E367" s="31"/>
      <c r="F367" s="97">
        <f aca="true" t="shared" si="67" ref="F367:H368">F368</f>
        <v>0</v>
      </c>
      <c r="G367" s="97">
        <f t="shared" si="67"/>
        <v>0</v>
      </c>
      <c r="H367" s="97">
        <f t="shared" si="67"/>
        <v>0</v>
      </c>
    </row>
    <row r="368" spans="1:8" s="80" customFormat="1" ht="30" customHeight="1" hidden="1">
      <c r="A368" s="125"/>
      <c r="B368" s="294" t="s">
        <v>62</v>
      </c>
      <c r="C368" s="34" t="s">
        <v>269</v>
      </c>
      <c r="D368" s="31">
        <v>240</v>
      </c>
      <c r="E368" s="31"/>
      <c r="F368" s="97">
        <f t="shared" si="67"/>
        <v>0</v>
      </c>
      <c r="G368" s="97">
        <f t="shared" si="67"/>
        <v>0</v>
      </c>
      <c r="H368" s="97">
        <f t="shared" si="67"/>
        <v>0</v>
      </c>
    </row>
    <row r="369" spans="1:8" s="80" customFormat="1" ht="15" customHeight="1" hidden="1">
      <c r="A369" s="125"/>
      <c r="B369" s="294" t="s">
        <v>99</v>
      </c>
      <c r="C369" s="34" t="s">
        <v>269</v>
      </c>
      <c r="D369" s="31">
        <v>240</v>
      </c>
      <c r="E369" s="30" t="s">
        <v>100</v>
      </c>
      <c r="F369" s="97">
        <v>0</v>
      </c>
      <c r="G369" s="97">
        <v>0</v>
      </c>
      <c r="H369" s="97">
        <v>0</v>
      </c>
    </row>
    <row r="370" spans="1:8" s="80" customFormat="1" ht="15" customHeight="1">
      <c r="A370" s="125"/>
      <c r="B370" s="294" t="s">
        <v>101</v>
      </c>
      <c r="C370" s="34" t="s">
        <v>269</v>
      </c>
      <c r="D370" s="31">
        <v>800</v>
      </c>
      <c r="E370" s="30"/>
      <c r="F370" s="97">
        <f aca="true" t="shared" si="68" ref="F370:H371">F371</f>
        <v>4.703</v>
      </c>
      <c r="G370" s="97">
        <f t="shared" si="68"/>
        <v>0</v>
      </c>
      <c r="H370" s="97">
        <f t="shared" si="68"/>
        <v>0</v>
      </c>
    </row>
    <row r="371" spans="1:8" s="80" customFormat="1" ht="15" customHeight="1">
      <c r="A371" s="125"/>
      <c r="B371" s="294" t="s">
        <v>258</v>
      </c>
      <c r="C371" s="34" t="s">
        <v>269</v>
      </c>
      <c r="D371" s="31">
        <v>830</v>
      </c>
      <c r="E371" s="31"/>
      <c r="F371" s="97">
        <f t="shared" si="68"/>
        <v>4.703</v>
      </c>
      <c r="G371" s="97">
        <f t="shared" si="68"/>
        <v>0</v>
      </c>
      <c r="H371" s="97">
        <f t="shared" si="68"/>
        <v>0</v>
      </c>
    </row>
    <row r="372" spans="1:8" s="80" customFormat="1" ht="15" customHeight="1">
      <c r="A372" s="125"/>
      <c r="B372" s="294" t="s">
        <v>99</v>
      </c>
      <c r="C372" s="34" t="s">
        <v>269</v>
      </c>
      <c r="D372" s="31">
        <v>830</v>
      </c>
      <c r="E372" s="30" t="s">
        <v>100</v>
      </c>
      <c r="F372" s="97">
        <v>4.703</v>
      </c>
      <c r="G372" s="97">
        <v>0</v>
      </c>
      <c r="H372" s="97">
        <v>0</v>
      </c>
    </row>
    <row r="373" spans="1:8" s="80" customFormat="1" ht="30" customHeight="1">
      <c r="A373" s="93"/>
      <c r="B373" s="303" t="s">
        <v>271</v>
      </c>
      <c r="C373" s="104" t="s">
        <v>272</v>
      </c>
      <c r="D373" s="104"/>
      <c r="E373" s="104"/>
      <c r="F373" s="108">
        <f>F375</f>
        <v>436</v>
      </c>
      <c r="G373" s="108">
        <f>G375</f>
        <v>454</v>
      </c>
      <c r="H373" s="108">
        <f>H375</f>
        <v>472</v>
      </c>
    </row>
    <row r="374" spans="1:8" s="80" customFormat="1" ht="15" customHeight="1">
      <c r="A374" s="125"/>
      <c r="B374" s="294" t="s">
        <v>273</v>
      </c>
      <c r="C374" s="31" t="s">
        <v>272</v>
      </c>
      <c r="D374" s="31">
        <v>300</v>
      </c>
      <c r="E374" s="31"/>
      <c r="F374" s="98">
        <f aca="true" t="shared" si="69" ref="F374:H375">F375</f>
        <v>436</v>
      </c>
      <c r="G374" s="98">
        <f t="shared" si="69"/>
        <v>454</v>
      </c>
      <c r="H374" s="98">
        <f t="shared" si="69"/>
        <v>472</v>
      </c>
    </row>
    <row r="375" spans="1:8" s="80" customFormat="1" ht="30" customHeight="1">
      <c r="A375" s="125"/>
      <c r="B375" s="294" t="s">
        <v>274</v>
      </c>
      <c r="C375" s="31" t="s">
        <v>272</v>
      </c>
      <c r="D375" s="30" t="s">
        <v>275</v>
      </c>
      <c r="E375" s="31"/>
      <c r="F375" s="98">
        <f t="shared" si="69"/>
        <v>436</v>
      </c>
      <c r="G375" s="98">
        <f t="shared" si="69"/>
        <v>454</v>
      </c>
      <c r="H375" s="98">
        <f t="shared" si="69"/>
        <v>472</v>
      </c>
    </row>
    <row r="376" spans="1:8" s="80" customFormat="1" ht="15" customHeight="1">
      <c r="A376" s="125"/>
      <c r="B376" s="294" t="s">
        <v>276</v>
      </c>
      <c r="C376" s="31" t="s">
        <v>272</v>
      </c>
      <c r="D376" s="30" t="s">
        <v>275</v>
      </c>
      <c r="E376" s="31">
        <v>1001</v>
      </c>
      <c r="F376" s="98">
        <v>436</v>
      </c>
      <c r="G376" s="98">
        <v>454</v>
      </c>
      <c r="H376" s="98">
        <v>472</v>
      </c>
    </row>
    <row r="377" spans="1:8" s="80" customFormat="1" ht="30" customHeight="1">
      <c r="A377" s="93"/>
      <c r="B377" s="303" t="s">
        <v>277</v>
      </c>
      <c r="C377" s="94" t="s">
        <v>278</v>
      </c>
      <c r="D377" s="104"/>
      <c r="E377" s="104"/>
      <c r="F377" s="108">
        <f>F379</f>
        <v>100</v>
      </c>
      <c r="G377" s="108">
        <f>G379</f>
        <v>100</v>
      </c>
      <c r="H377" s="108">
        <f>H379</f>
        <v>100</v>
      </c>
    </row>
    <row r="378" spans="1:8" s="80" customFormat="1" ht="15" customHeight="1">
      <c r="A378" s="125"/>
      <c r="B378" s="294" t="s">
        <v>101</v>
      </c>
      <c r="C378" s="30" t="s">
        <v>278</v>
      </c>
      <c r="D378" s="31">
        <v>800</v>
      </c>
      <c r="E378" s="31"/>
      <c r="F378" s="98">
        <f aca="true" t="shared" si="70" ref="F378:H383">F379</f>
        <v>100</v>
      </c>
      <c r="G378" s="98">
        <f t="shared" si="70"/>
        <v>100</v>
      </c>
      <c r="H378" s="98">
        <f t="shared" si="70"/>
        <v>100</v>
      </c>
    </row>
    <row r="379" spans="1:8" s="80" customFormat="1" ht="15" customHeight="1">
      <c r="A379" s="125"/>
      <c r="B379" s="294" t="s">
        <v>279</v>
      </c>
      <c r="C379" s="30" t="s">
        <v>278</v>
      </c>
      <c r="D379" s="30" t="s">
        <v>280</v>
      </c>
      <c r="E379" s="31"/>
      <c r="F379" s="98">
        <f t="shared" si="70"/>
        <v>100</v>
      </c>
      <c r="G379" s="98">
        <f t="shared" si="70"/>
        <v>100</v>
      </c>
      <c r="H379" s="98">
        <f t="shared" si="70"/>
        <v>100</v>
      </c>
    </row>
    <row r="380" spans="1:8" s="80" customFormat="1" ht="15" customHeight="1">
      <c r="A380" s="125"/>
      <c r="B380" s="294" t="s">
        <v>281</v>
      </c>
      <c r="C380" s="30" t="s">
        <v>278</v>
      </c>
      <c r="D380" s="30" t="s">
        <v>280</v>
      </c>
      <c r="E380" s="30" t="s">
        <v>282</v>
      </c>
      <c r="F380" s="98">
        <v>100</v>
      </c>
      <c r="G380" s="98">
        <v>100</v>
      </c>
      <c r="H380" s="98">
        <v>100</v>
      </c>
    </row>
    <row r="381" spans="1:8" s="80" customFormat="1" ht="15" customHeight="1">
      <c r="A381" s="93"/>
      <c r="B381" s="303" t="s">
        <v>283</v>
      </c>
      <c r="C381" s="120" t="s">
        <v>284</v>
      </c>
      <c r="D381" s="94"/>
      <c r="E381" s="94"/>
      <c r="F381" s="108">
        <f t="shared" si="70"/>
        <v>180</v>
      </c>
      <c r="G381" s="108">
        <f t="shared" si="70"/>
        <v>180</v>
      </c>
      <c r="H381" s="108">
        <f t="shared" si="70"/>
        <v>180</v>
      </c>
    </row>
    <row r="382" spans="1:8" s="80" customFormat="1" ht="30" customHeight="1">
      <c r="A382" s="125"/>
      <c r="B382" s="294" t="s">
        <v>61</v>
      </c>
      <c r="C382" s="34" t="s">
        <v>378</v>
      </c>
      <c r="D382" s="30" t="s">
        <v>80</v>
      </c>
      <c r="E382" s="30"/>
      <c r="F382" s="98">
        <f t="shared" si="70"/>
        <v>180</v>
      </c>
      <c r="G382" s="98">
        <f t="shared" si="70"/>
        <v>180</v>
      </c>
      <c r="H382" s="98">
        <f t="shared" si="70"/>
        <v>180</v>
      </c>
    </row>
    <row r="383" spans="1:8" s="80" customFormat="1" ht="30" customHeight="1">
      <c r="A383" s="125"/>
      <c r="B383" s="294" t="s">
        <v>62</v>
      </c>
      <c r="C383" s="34" t="s">
        <v>284</v>
      </c>
      <c r="D383" s="30" t="s">
        <v>63</v>
      </c>
      <c r="E383" s="30"/>
      <c r="F383" s="98">
        <f t="shared" si="70"/>
        <v>180</v>
      </c>
      <c r="G383" s="98">
        <f t="shared" si="70"/>
        <v>180</v>
      </c>
      <c r="H383" s="98">
        <f t="shared" si="70"/>
        <v>180</v>
      </c>
    </row>
    <row r="384" spans="1:8" s="80" customFormat="1" ht="15" customHeight="1">
      <c r="A384" s="125"/>
      <c r="B384" s="294" t="s">
        <v>181</v>
      </c>
      <c r="C384" s="34" t="s">
        <v>284</v>
      </c>
      <c r="D384" s="30" t="s">
        <v>63</v>
      </c>
      <c r="E384" s="30" t="s">
        <v>182</v>
      </c>
      <c r="F384" s="98">
        <v>180</v>
      </c>
      <c r="G384" s="98">
        <v>180</v>
      </c>
      <c r="H384" s="98">
        <v>180</v>
      </c>
    </row>
    <row r="385" spans="1:8" s="80" customFormat="1" ht="30" customHeight="1">
      <c r="A385" s="103"/>
      <c r="B385" s="303" t="s">
        <v>183</v>
      </c>
      <c r="C385" s="94" t="s">
        <v>479</v>
      </c>
      <c r="D385" s="94"/>
      <c r="E385" s="94"/>
      <c r="F385" s="108">
        <f aca="true" t="shared" si="71" ref="F385:H387">F386</f>
        <v>199</v>
      </c>
      <c r="G385" s="108">
        <f t="shared" si="71"/>
        <v>0</v>
      </c>
      <c r="H385" s="108">
        <f t="shared" si="71"/>
        <v>0</v>
      </c>
    </row>
    <row r="386" spans="1:8" s="80" customFormat="1" ht="30" customHeight="1">
      <c r="A386" s="32"/>
      <c r="B386" s="301" t="s">
        <v>61</v>
      </c>
      <c r="C386" s="30" t="s">
        <v>479</v>
      </c>
      <c r="D386" s="30" t="s">
        <v>80</v>
      </c>
      <c r="E386" s="30"/>
      <c r="F386" s="98">
        <f t="shared" si="71"/>
        <v>199</v>
      </c>
      <c r="G386" s="98">
        <f t="shared" si="71"/>
        <v>0</v>
      </c>
      <c r="H386" s="98">
        <f t="shared" si="71"/>
        <v>0</v>
      </c>
    </row>
    <row r="387" spans="1:8" s="80" customFormat="1" ht="30" customHeight="1">
      <c r="A387" s="32"/>
      <c r="B387" s="294" t="s">
        <v>62</v>
      </c>
      <c r="C387" s="30" t="s">
        <v>479</v>
      </c>
      <c r="D387" s="30" t="s">
        <v>63</v>
      </c>
      <c r="E387" s="30"/>
      <c r="F387" s="98">
        <f t="shared" si="71"/>
        <v>199</v>
      </c>
      <c r="G387" s="98">
        <f t="shared" si="71"/>
        <v>0</v>
      </c>
      <c r="H387" s="98">
        <f t="shared" si="71"/>
        <v>0</v>
      </c>
    </row>
    <row r="388" spans="1:8" s="80" customFormat="1" ht="15" customHeight="1">
      <c r="A388" s="32"/>
      <c r="B388" s="294" t="s">
        <v>181</v>
      </c>
      <c r="C388" s="30" t="s">
        <v>479</v>
      </c>
      <c r="D388" s="30" t="s">
        <v>63</v>
      </c>
      <c r="E388" s="30" t="s">
        <v>182</v>
      </c>
      <c r="F388" s="98">
        <f>100+99</f>
        <v>199</v>
      </c>
      <c r="G388" s="98">
        <v>0</v>
      </c>
      <c r="H388" s="98">
        <v>0</v>
      </c>
    </row>
    <row r="389" spans="1:8" s="80" customFormat="1" ht="45" customHeight="1">
      <c r="A389" s="93"/>
      <c r="B389" s="303" t="s">
        <v>286</v>
      </c>
      <c r="C389" s="104" t="s">
        <v>285</v>
      </c>
      <c r="D389" s="94"/>
      <c r="E389" s="94"/>
      <c r="F389" s="108">
        <f>F390+F393</f>
        <v>784.01435</v>
      </c>
      <c r="G389" s="108">
        <f>G390+G393</f>
        <v>0</v>
      </c>
      <c r="H389" s="108">
        <f>H390+H393</f>
        <v>0</v>
      </c>
    </row>
    <row r="390" spans="1:8" s="80" customFormat="1" ht="30" customHeight="1">
      <c r="A390" s="125"/>
      <c r="B390" s="294" t="s">
        <v>61</v>
      </c>
      <c r="C390" s="31" t="s">
        <v>285</v>
      </c>
      <c r="D390" s="30" t="s">
        <v>80</v>
      </c>
      <c r="E390" s="30"/>
      <c r="F390" s="98">
        <f aca="true" t="shared" si="72" ref="F390:H391">F391</f>
        <v>784.01435</v>
      </c>
      <c r="G390" s="98">
        <f t="shared" si="72"/>
        <v>0</v>
      </c>
      <c r="H390" s="98">
        <f t="shared" si="72"/>
        <v>0</v>
      </c>
    </row>
    <row r="391" spans="1:8" s="80" customFormat="1" ht="30" customHeight="1">
      <c r="A391" s="125"/>
      <c r="B391" s="294" t="s">
        <v>62</v>
      </c>
      <c r="C391" s="31" t="s">
        <v>285</v>
      </c>
      <c r="D391" s="30" t="s">
        <v>63</v>
      </c>
      <c r="E391" s="30"/>
      <c r="F391" s="98">
        <f t="shared" si="72"/>
        <v>784.01435</v>
      </c>
      <c r="G391" s="98">
        <f t="shared" si="72"/>
        <v>0</v>
      </c>
      <c r="H391" s="98">
        <f t="shared" si="72"/>
        <v>0</v>
      </c>
    </row>
    <row r="392" spans="1:8" s="80" customFormat="1" ht="15" customHeight="1">
      <c r="A392" s="125"/>
      <c r="B392" s="296" t="s">
        <v>156</v>
      </c>
      <c r="C392" s="31" t="s">
        <v>285</v>
      </c>
      <c r="D392" s="30" t="s">
        <v>63</v>
      </c>
      <c r="E392" s="30" t="s">
        <v>157</v>
      </c>
      <c r="F392" s="98">
        <f>(300+200)+74.01435+160+40+10</f>
        <v>784.01435</v>
      </c>
      <c r="G392" s="98">
        <v>0</v>
      </c>
      <c r="H392" s="98">
        <v>0</v>
      </c>
    </row>
    <row r="393" spans="1:8" s="80" customFormat="1" ht="15" customHeight="1" hidden="1">
      <c r="A393" s="125"/>
      <c r="B393" s="294" t="s">
        <v>101</v>
      </c>
      <c r="C393" s="31" t="s">
        <v>285</v>
      </c>
      <c r="D393" s="30" t="s">
        <v>102</v>
      </c>
      <c r="E393" s="30"/>
      <c r="F393" s="98">
        <f aca="true" t="shared" si="73" ref="F393:H394">F394</f>
        <v>0</v>
      </c>
      <c r="G393" s="98">
        <f t="shared" si="73"/>
        <v>0</v>
      </c>
      <c r="H393" s="98">
        <f t="shared" si="73"/>
        <v>0</v>
      </c>
    </row>
    <row r="394" spans="1:8" s="80" customFormat="1" ht="15" customHeight="1" hidden="1">
      <c r="A394" s="125"/>
      <c r="B394" s="296" t="s">
        <v>258</v>
      </c>
      <c r="C394" s="31" t="s">
        <v>285</v>
      </c>
      <c r="D394" s="30" t="s">
        <v>259</v>
      </c>
      <c r="E394" s="30"/>
      <c r="F394" s="98">
        <f t="shared" si="73"/>
        <v>0</v>
      </c>
      <c r="G394" s="98">
        <f t="shared" si="73"/>
        <v>0</v>
      </c>
      <c r="H394" s="98">
        <f t="shared" si="73"/>
        <v>0</v>
      </c>
    </row>
    <row r="395" spans="1:8" s="80" customFormat="1" ht="15" customHeight="1" hidden="1">
      <c r="A395" s="125"/>
      <c r="B395" s="296" t="s">
        <v>156</v>
      </c>
      <c r="C395" s="31" t="s">
        <v>285</v>
      </c>
      <c r="D395" s="30" t="s">
        <v>259</v>
      </c>
      <c r="E395" s="30" t="s">
        <v>157</v>
      </c>
      <c r="F395" s="98">
        <v>0</v>
      </c>
      <c r="G395" s="98">
        <v>0</v>
      </c>
      <c r="H395" s="98">
        <v>0</v>
      </c>
    </row>
    <row r="396" spans="1:8" s="80" customFormat="1" ht="30" customHeight="1">
      <c r="A396" s="285"/>
      <c r="B396" s="309" t="s">
        <v>475</v>
      </c>
      <c r="C396" s="150" t="s">
        <v>477</v>
      </c>
      <c r="D396" s="141"/>
      <c r="E396" s="141"/>
      <c r="F396" s="142">
        <f>F397</f>
        <v>683.9471599999999</v>
      </c>
      <c r="G396" s="142">
        <f aca="true" t="shared" si="74" ref="G396:H398">G397</f>
        <v>0</v>
      </c>
      <c r="H396" s="142">
        <f t="shared" si="74"/>
        <v>0</v>
      </c>
    </row>
    <row r="397" spans="1:8" s="80" customFormat="1" ht="15" customHeight="1">
      <c r="A397" s="125"/>
      <c r="B397" s="294" t="s">
        <v>101</v>
      </c>
      <c r="C397" s="31" t="s">
        <v>477</v>
      </c>
      <c r="D397" s="30" t="s">
        <v>102</v>
      </c>
      <c r="E397" s="30"/>
      <c r="F397" s="98">
        <f>F398</f>
        <v>683.9471599999999</v>
      </c>
      <c r="G397" s="98">
        <f t="shared" si="74"/>
        <v>0</v>
      </c>
      <c r="H397" s="98">
        <f t="shared" si="74"/>
        <v>0</v>
      </c>
    </row>
    <row r="398" spans="1:8" s="80" customFormat="1" ht="15" customHeight="1">
      <c r="A398" s="125"/>
      <c r="B398" s="294" t="s">
        <v>518</v>
      </c>
      <c r="C398" s="31" t="s">
        <v>477</v>
      </c>
      <c r="D398" s="30" t="s">
        <v>517</v>
      </c>
      <c r="E398" s="30"/>
      <c r="F398" s="98">
        <f>F399</f>
        <v>683.9471599999999</v>
      </c>
      <c r="G398" s="98">
        <f t="shared" si="74"/>
        <v>0</v>
      </c>
      <c r="H398" s="98">
        <f t="shared" si="74"/>
        <v>0</v>
      </c>
    </row>
    <row r="399" spans="1:8" s="80" customFormat="1" ht="15" customHeight="1">
      <c r="A399" s="125"/>
      <c r="B399" s="296" t="s">
        <v>476</v>
      </c>
      <c r="C399" s="31" t="s">
        <v>477</v>
      </c>
      <c r="D399" s="30" t="s">
        <v>517</v>
      </c>
      <c r="E399" s="30" t="s">
        <v>478</v>
      </c>
      <c r="F399" s="98">
        <f>850-166.05284</f>
        <v>683.9471599999999</v>
      </c>
      <c r="G399" s="98">
        <v>0</v>
      </c>
      <c r="H399" s="98">
        <v>0</v>
      </c>
    </row>
    <row r="400" spans="1:8" s="80" customFormat="1" ht="15" customHeight="1" hidden="1">
      <c r="A400" s="93"/>
      <c r="B400" s="303" t="s">
        <v>287</v>
      </c>
      <c r="C400" s="94" t="s">
        <v>304</v>
      </c>
      <c r="D400" s="94"/>
      <c r="E400" s="94"/>
      <c r="F400" s="108">
        <f>F401+F404</f>
        <v>0</v>
      </c>
      <c r="G400" s="108">
        <f>G401+G404</f>
        <v>0</v>
      </c>
      <c r="H400" s="108">
        <f>H401+H404</f>
        <v>0</v>
      </c>
    </row>
    <row r="401" spans="1:8" s="80" customFormat="1" ht="30" customHeight="1" hidden="1">
      <c r="A401" s="125"/>
      <c r="B401" s="294" t="s">
        <v>61</v>
      </c>
      <c r="C401" s="30" t="s">
        <v>304</v>
      </c>
      <c r="D401" s="30" t="s">
        <v>80</v>
      </c>
      <c r="E401" s="30"/>
      <c r="F401" s="98">
        <f aca="true" t="shared" si="75" ref="F401:H402">F402</f>
        <v>0</v>
      </c>
      <c r="G401" s="98">
        <f t="shared" si="75"/>
        <v>0</v>
      </c>
      <c r="H401" s="98">
        <f t="shared" si="75"/>
        <v>0</v>
      </c>
    </row>
    <row r="402" spans="1:8" s="80" customFormat="1" ht="30" customHeight="1" hidden="1">
      <c r="A402" s="125"/>
      <c r="B402" s="294" t="s">
        <v>62</v>
      </c>
      <c r="C402" s="30" t="s">
        <v>304</v>
      </c>
      <c r="D402" s="30" t="s">
        <v>63</v>
      </c>
      <c r="E402" s="30"/>
      <c r="F402" s="98">
        <f t="shared" si="75"/>
        <v>0</v>
      </c>
      <c r="G402" s="98">
        <f t="shared" si="75"/>
        <v>0</v>
      </c>
      <c r="H402" s="98">
        <f t="shared" si="75"/>
        <v>0</v>
      </c>
    </row>
    <row r="403" spans="1:8" s="80" customFormat="1" ht="15" customHeight="1" hidden="1">
      <c r="A403" s="125"/>
      <c r="B403" s="296" t="s">
        <v>131</v>
      </c>
      <c r="C403" s="30" t="s">
        <v>304</v>
      </c>
      <c r="D403" s="30" t="s">
        <v>63</v>
      </c>
      <c r="E403" s="30" t="s">
        <v>288</v>
      </c>
      <c r="F403" s="98">
        <v>0</v>
      </c>
      <c r="G403" s="98">
        <v>0</v>
      </c>
      <c r="H403" s="98">
        <v>0</v>
      </c>
    </row>
    <row r="404" spans="1:8" s="80" customFormat="1" ht="15" customHeight="1" hidden="1">
      <c r="A404" s="125"/>
      <c r="B404" s="296" t="s">
        <v>273</v>
      </c>
      <c r="C404" s="30" t="s">
        <v>304</v>
      </c>
      <c r="D404" s="30" t="s">
        <v>289</v>
      </c>
      <c r="E404" s="30"/>
      <c r="F404" s="98">
        <f aca="true" t="shared" si="76" ref="F404:H405">F405</f>
        <v>0</v>
      </c>
      <c r="G404" s="98">
        <f t="shared" si="76"/>
        <v>0</v>
      </c>
      <c r="H404" s="98">
        <f t="shared" si="76"/>
        <v>0</v>
      </c>
    </row>
    <row r="405" spans="1:8" s="80" customFormat="1" ht="15" customHeight="1" hidden="1">
      <c r="A405" s="125"/>
      <c r="B405" s="294" t="s">
        <v>290</v>
      </c>
      <c r="C405" s="30" t="s">
        <v>304</v>
      </c>
      <c r="D405" s="30" t="s">
        <v>291</v>
      </c>
      <c r="E405" s="30"/>
      <c r="F405" s="98">
        <f t="shared" si="76"/>
        <v>0</v>
      </c>
      <c r="G405" s="98">
        <f t="shared" si="76"/>
        <v>0</v>
      </c>
      <c r="H405" s="98">
        <f t="shared" si="76"/>
        <v>0</v>
      </c>
    </row>
    <row r="406" spans="1:8" s="80" customFormat="1" ht="15" customHeight="1" hidden="1">
      <c r="A406" s="125"/>
      <c r="B406" s="296" t="s">
        <v>131</v>
      </c>
      <c r="C406" s="30" t="s">
        <v>304</v>
      </c>
      <c r="D406" s="30" t="s">
        <v>291</v>
      </c>
      <c r="E406" s="30" t="s">
        <v>288</v>
      </c>
      <c r="F406" s="98">
        <v>0</v>
      </c>
      <c r="G406" s="98">
        <v>0</v>
      </c>
      <c r="H406" s="98">
        <v>0</v>
      </c>
    </row>
    <row r="407" spans="1:8" s="80" customFormat="1" ht="30" customHeight="1">
      <c r="A407" s="93"/>
      <c r="B407" s="295" t="s">
        <v>173</v>
      </c>
      <c r="C407" s="120" t="s">
        <v>292</v>
      </c>
      <c r="D407" s="104"/>
      <c r="E407" s="94"/>
      <c r="F407" s="108">
        <f>F408+F412</f>
        <v>220.02701</v>
      </c>
      <c r="G407" s="108">
        <f>G408+G412</f>
        <v>0</v>
      </c>
      <c r="H407" s="108">
        <f>H408+H412</f>
        <v>0</v>
      </c>
    </row>
    <row r="408" spans="1:8" s="80" customFormat="1" ht="30" customHeight="1" hidden="1">
      <c r="A408" s="125"/>
      <c r="B408" s="299" t="s">
        <v>61</v>
      </c>
      <c r="C408" s="34" t="s">
        <v>292</v>
      </c>
      <c r="D408" s="31">
        <v>200</v>
      </c>
      <c r="E408" s="30"/>
      <c r="F408" s="98">
        <f aca="true" t="shared" si="77" ref="F408:H409">F409</f>
        <v>0</v>
      </c>
      <c r="G408" s="98">
        <f t="shared" si="77"/>
        <v>0</v>
      </c>
      <c r="H408" s="98">
        <f t="shared" si="77"/>
        <v>0</v>
      </c>
    </row>
    <row r="409" spans="1:8" s="80" customFormat="1" ht="30" customHeight="1" hidden="1">
      <c r="A409" s="125"/>
      <c r="B409" s="294" t="s">
        <v>62</v>
      </c>
      <c r="C409" s="34" t="s">
        <v>292</v>
      </c>
      <c r="D409" s="31">
        <v>240</v>
      </c>
      <c r="E409" s="30"/>
      <c r="F409" s="98">
        <f t="shared" si="77"/>
        <v>0</v>
      </c>
      <c r="G409" s="98">
        <f t="shared" si="77"/>
        <v>0</v>
      </c>
      <c r="H409" s="98">
        <f t="shared" si="77"/>
        <v>0</v>
      </c>
    </row>
    <row r="410" spans="1:8" s="80" customFormat="1" ht="15" customHeight="1" hidden="1">
      <c r="A410" s="125"/>
      <c r="B410" s="294" t="s">
        <v>147</v>
      </c>
      <c r="C410" s="34" t="s">
        <v>292</v>
      </c>
      <c r="D410" s="30" t="s">
        <v>63</v>
      </c>
      <c r="E410" s="30" t="s">
        <v>148</v>
      </c>
      <c r="F410" s="98">
        <v>0</v>
      </c>
      <c r="G410" s="98">
        <v>0</v>
      </c>
      <c r="H410" s="98">
        <v>0</v>
      </c>
    </row>
    <row r="411" spans="1:8" s="80" customFormat="1" ht="15" customHeight="1">
      <c r="A411" s="125"/>
      <c r="B411" s="294" t="s">
        <v>101</v>
      </c>
      <c r="C411" s="34" t="s">
        <v>292</v>
      </c>
      <c r="D411" s="30" t="s">
        <v>102</v>
      </c>
      <c r="E411" s="30"/>
      <c r="F411" s="98">
        <f aca="true" t="shared" si="78" ref="F411:H412">F412</f>
        <v>220.02701</v>
      </c>
      <c r="G411" s="98">
        <f t="shared" si="78"/>
        <v>0</v>
      </c>
      <c r="H411" s="98">
        <f t="shared" si="78"/>
        <v>0</v>
      </c>
    </row>
    <row r="412" spans="1:8" s="80" customFormat="1" ht="15" customHeight="1">
      <c r="A412" s="125"/>
      <c r="B412" s="294" t="s">
        <v>258</v>
      </c>
      <c r="C412" s="34" t="s">
        <v>292</v>
      </c>
      <c r="D412" s="30" t="s">
        <v>259</v>
      </c>
      <c r="E412" s="30"/>
      <c r="F412" s="98">
        <f t="shared" si="78"/>
        <v>220.02701</v>
      </c>
      <c r="G412" s="98">
        <f t="shared" si="78"/>
        <v>0</v>
      </c>
      <c r="H412" s="98">
        <f t="shared" si="78"/>
        <v>0</v>
      </c>
    </row>
    <row r="413" spans="1:8" s="80" customFormat="1" ht="15" customHeight="1">
      <c r="A413" s="125"/>
      <c r="B413" s="294" t="s">
        <v>147</v>
      </c>
      <c r="C413" s="34" t="s">
        <v>292</v>
      </c>
      <c r="D413" s="30" t="s">
        <v>259</v>
      </c>
      <c r="E413" s="30" t="s">
        <v>148</v>
      </c>
      <c r="F413" s="98">
        <f>195.17201+18+6.855</f>
        <v>220.02701</v>
      </c>
      <c r="G413" s="98">
        <v>0</v>
      </c>
      <c r="H413" s="98">
        <v>0</v>
      </c>
    </row>
    <row r="414" spans="1:8" s="80" customFormat="1" ht="15" customHeight="1">
      <c r="A414" s="123"/>
      <c r="B414" s="303" t="s">
        <v>293</v>
      </c>
      <c r="C414" s="120" t="s">
        <v>294</v>
      </c>
      <c r="D414" s="94"/>
      <c r="E414" s="94"/>
      <c r="F414" s="108">
        <f>F415+F418</f>
        <v>215</v>
      </c>
      <c r="G414" s="108">
        <f>G415+G418</f>
        <v>0</v>
      </c>
      <c r="H414" s="108">
        <f>H415+H418</f>
        <v>0</v>
      </c>
    </row>
    <row r="415" spans="1:8" s="80" customFormat="1" ht="30" customHeight="1">
      <c r="A415" s="122"/>
      <c r="B415" s="294" t="s">
        <v>61</v>
      </c>
      <c r="C415" s="34" t="s">
        <v>294</v>
      </c>
      <c r="D415" s="30" t="s">
        <v>80</v>
      </c>
      <c r="E415" s="30"/>
      <c r="F415" s="98">
        <f aca="true" t="shared" si="79" ref="F415:H416">F416</f>
        <v>215</v>
      </c>
      <c r="G415" s="98">
        <f t="shared" si="79"/>
        <v>0</v>
      </c>
      <c r="H415" s="98">
        <f t="shared" si="79"/>
        <v>0</v>
      </c>
    </row>
    <row r="416" spans="1:8" s="80" customFormat="1" ht="30" customHeight="1">
      <c r="A416" s="122"/>
      <c r="B416" s="294" t="s">
        <v>62</v>
      </c>
      <c r="C416" s="34" t="s">
        <v>294</v>
      </c>
      <c r="D416" s="30" t="s">
        <v>63</v>
      </c>
      <c r="E416" s="30"/>
      <c r="F416" s="98">
        <f t="shared" si="79"/>
        <v>215</v>
      </c>
      <c r="G416" s="98">
        <f t="shared" si="79"/>
        <v>0</v>
      </c>
      <c r="H416" s="98">
        <f t="shared" si="79"/>
        <v>0</v>
      </c>
    </row>
    <row r="417" spans="1:8" s="80" customFormat="1" ht="15" customHeight="1">
      <c r="A417" s="122"/>
      <c r="B417" s="294" t="s">
        <v>147</v>
      </c>
      <c r="C417" s="34" t="s">
        <v>294</v>
      </c>
      <c r="D417" s="30" t="s">
        <v>63</v>
      </c>
      <c r="E417" s="30" t="s">
        <v>148</v>
      </c>
      <c r="F417" s="98">
        <f>15+200</f>
        <v>215</v>
      </c>
      <c r="G417" s="98">
        <v>0</v>
      </c>
      <c r="H417" s="98">
        <v>0</v>
      </c>
    </row>
    <row r="418" spans="1:8" s="80" customFormat="1" ht="15" customHeight="1" hidden="1">
      <c r="A418" s="122"/>
      <c r="B418" s="294" t="s">
        <v>258</v>
      </c>
      <c r="C418" s="34" t="s">
        <v>294</v>
      </c>
      <c r="D418" s="30" t="s">
        <v>259</v>
      </c>
      <c r="E418" s="30"/>
      <c r="F418" s="98">
        <f>F419</f>
        <v>0</v>
      </c>
      <c r="G418" s="98">
        <f>G419</f>
        <v>0</v>
      </c>
      <c r="H418" s="98">
        <f>H419</f>
        <v>0</v>
      </c>
    </row>
    <row r="419" spans="1:8" s="80" customFormat="1" ht="15" customHeight="1" hidden="1">
      <c r="A419" s="122"/>
      <c r="B419" s="294" t="s">
        <v>147</v>
      </c>
      <c r="C419" s="34" t="s">
        <v>294</v>
      </c>
      <c r="D419" s="30" t="s">
        <v>259</v>
      </c>
      <c r="E419" s="30" t="s">
        <v>148</v>
      </c>
      <c r="F419" s="98">
        <v>0</v>
      </c>
      <c r="G419" s="98">
        <v>0</v>
      </c>
      <c r="H419" s="98">
        <v>0</v>
      </c>
    </row>
    <row r="420" spans="1:8" s="80" customFormat="1" ht="45" customHeight="1">
      <c r="A420" s="123"/>
      <c r="B420" s="303" t="s">
        <v>295</v>
      </c>
      <c r="C420" s="120" t="s">
        <v>296</v>
      </c>
      <c r="D420" s="94"/>
      <c r="E420" s="94"/>
      <c r="F420" s="108">
        <f aca="true" t="shared" si="80" ref="F420:H422">F421</f>
        <v>300</v>
      </c>
      <c r="G420" s="108">
        <f t="shared" si="80"/>
        <v>0</v>
      </c>
      <c r="H420" s="108">
        <f t="shared" si="80"/>
        <v>0</v>
      </c>
    </row>
    <row r="421" spans="1:8" s="80" customFormat="1" ht="30" customHeight="1">
      <c r="A421" s="122"/>
      <c r="B421" s="294" t="s">
        <v>61</v>
      </c>
      <c r="C421" s="34" t="s">
        <v>296</v>
      </c>
      <c r="D421" s="30" t="s">
        <v>80</v>
      </c>
      <c r="E421" s="30"/>
      <c r="F421" s="98">
        <f t="shared" si="80"/>
        <v>300</v>
      </c>
      <c r="G421" s="98">
        <f t="shared" si="80"/>
        <v>0</v>
      </c>
      <c r="H421" s="98">
        <f t="shared" si="80"/>
        <v>0</v>
      </c>
    </row>
    <row r="422" spans="1:8" s="80" customFormat="1" ht="30" customHeight="1">
      <c r="A422" s="122"/>
      <c r="B422" s="294" t="s">
        <v>62</v>
      </c>
      <c r="C422" s="34" t="s">
        <v>296</v>
      </c>
      <c r="D422" s="30" t="s">
        <v>63</v>
      </c>
      <c r="E422" s="30"/>
      <c r="F422" s="98">
        <f t="shared" si="80"/>
        <v>300</v>
      </c>
      <c r="G422" s="98">
        <f t="shared" si="80"/>
        <v>0</v>
      </c>
      <c r="H422" s="98">
        <f t="shared" si="80"/>
        <v>0</v>
      </c>
    </row>
    <row r="423" spans="1:8" s="80" customFormat="1" ht="15" customHeight="1">
      <c r="A423" s="122"/>
      <c r="B423" s="294" t="s">
        <v>297</v>
      </c>
      <c r="C423" s="34" t="s">
        <v>296</v>
      </c>
      <c r="D423" s="30" t="s">
        <v>63</v>
      </c>
      <c r="E423" s="30" t="s">
        <v>298</v>
      </c>
      <c r="F423" s="98">
        <v>300</v>
      </c>
      <c r="G423" s="98">
        <v>0</v>
      </c>
      <c r="H423" s="98">
        <v>0</v>
      </c>
    </row>
    <row r="424" spans="1:8" s="80" customFormat="1" ht="30" customHeight="1">
      <c r="A424" s="123"/>
      <c r="B424" s="303" t="s">
        <v>299</v>
      </c>
      <c r="C424" s="94" t="s">
        <v>300</v>
      </c>
      <c r="D424" s="104"/>
      <c r="E424" s="104"/>
      <c r="F424" s="108">
        <f>F425+F428</f>
        <v>556.5</v>
      </c>
      <c r="G424" s="108">
        <f>G425+G428</f>
        <v>562.8</v>
      </c>
      <c r="H424" s="108">
        <f>H425+H428</f>
        <v>582.9</v>
      </c>
    </row>
    <row r="425" spans="1:8" s="80" customFormat="1" ht="60" customHeight="1">
      <c r="A425" s="122"/>
      <c r="B425" s="294" t="s">
        <v>96</v>
      </c>
      <c r="C425" s="30" t="s">
        <v>300</v>
      </c>
      <c r="D425" s="31">
        <v>100</v>
      </c>
      <c r="E425" s="31"/>
      <c r="F425" s="98">
        <f aca="true" t="shared" si="81" ref="F425:H426">F426</f>
        <v>535.751</v>
      </c>
      <c r="G425" s="98">
        <f t="shared" si="81"/>
        <v>551.928</v>
      </c>
      <c r="H425" s="98">
        <f t="shared" si="81"/>
        <v>574.725</v>
      </c>
    </row>
    <row r="426" spans="1:8" s="80" customFormat="1" ht="30" customHeight="1">
      <c r="A426" s="122"/>
      <c r="B426" s="294" t="s">
        <v>222</v>
      </c>
      <c r="C426" s="30" t="s">
        <v>300</v>
      </c>
      <c r="D426" s="30" t="s">
        <v>223</v>
      </c>
      <c r="E426" s="31"/>
      <c r="F426" s="98">
        <f t="shared" si="81"/>
        <v>535.751</v>
      </c>
      <c r="G426" s="98">
        <f t="shared" si="81"/>
        <v>551.928</v>
      </c>
      <c r="H426" s="98">
        <f t="shared" si="81"/>
        <v>574.725</v>
      </c>
    </row>
    <row r="427" spans="1:8" s="80" customFormat="1" ht="15" customHeight="1">
      <c r="A427" s="122"/>
      <c r="B427" s="294" t="s">
        <v>301</v>
      </c>
      <c r="C427" s="30" t="s">
        <v>300</v>
      </c>
      <c r="D427" s="30" t="s">
        <v>223</v>
      </c>
      <c r="E427" s="30" t="s">
        <v>302</v>
      </c>
      <c r="F427" s="98">
        <f>465.751+6+58.219+5.781</f>
        <v>535.751</v>
      </c>
      <c r="G427" s="98">
        <f>484.381+7+60.547</f>
        <v>551.928</v>
      </c>
      <c r="H427" s="98">
        <f>566.725+8</f>
        <v>574.725</v>
      </c>
    </row>
    <row r="428" spans="1:8" s="80" customFormat="1" ht="30" customHeight="1">
      <c r="A428" s="122"/>
      <c r="B428" s="294" t="s">
        <v>61</v>
      </c>
      <c r="C428" s="30" t="s">
        <v>300</v>
      </c>
      <c r="D428" s="30" t="s">
        <v>80</v>
      </c>
      <c r="E428" s="30"/>
      <c r="F428" s="98">
        <f aca="true" t="shared" si="82" ref="F428:H429">F429</f>
        <v>20.749</v>
      </c>
      <c r="G428" s="98">
        <f t="shared" si="82"/>
        <v>10.872000000000002</v>
      </c>
      <c r="H428" s="98">
        <f t="shared" si="82"/>
        <v>8.175</v>
      </c>
    </row>
    <row r="429" spans="1:8" s="80" customFormat="1" ht="30" customHeight="1">
      <c r="A429" s="122"/>
      <c r="B429" s="294" t="s">
        <v>62</v>
      </c>
      <c r="C429" s="30" t="s">
        <v>300</v>
      </c>
      <c r="D429" s="30" t="s">
        <v>63</v>
      </c>
      <c r="E429" s="31"/>
      <c r="F429" s="98">
        <f t="shared" si="82"/>
        <v>20.749</v>
      </c>
      <c r="G429" s="98">
        <f t="shared" si="82"/>
        <v>10.872000000000002</v>
      </c>
      <c r="H429" s="98">
        <f t="shared" si="82"/>
        <v>8.175</v>
      </c>
    </row>
    <row r="430" spans="1:8" s="80" customFormat="1" ht="15" customHeight="1">
      <c r="A430" s="122"/>
      <c r="B430" s="294" t="s">
        <v>301</v>
      </c>
      <c r="C430" s="30" t="s">
        <v>300</v>
      </c>
      <c r="D430" s="30" t="s">
        <v>63</v>
      </c>
      <c r="E430" s="30" t="s">
        <v>302</v>
      </c>
      <c r="F430" s="98">
        <f>2+18.749</f>
        <v>20.749</v>
      </c>
      <c r="G430" s="98">
        <f>3+16.719-8.847</f>
        <v>10.872000000000002</v>
      </c>
      <c r="H430" s="98">
        <f>4+4.175</f>
        <v>8.175</v>
      </c>
    </row>
    <row r="431" spans="1:8" s="80" customFormat="1" ht="45" customHeight="1">
      <c r="A431" s="140"/>
      <c r="B431" s="312" t="s">
        <v>548</v>
      </c>
      <c r="C431" s="141" t="s">
        <v>549</v>
      </c>
      <c r="D431" s="141"/>
      <c r="E431" s="141"/>
      <c r="F431" s="142">
        <f aca="true" t="shared" si="83" ref="F431:H433">F432</f>
        <v>197.7</v>
      </c>
      <c r="G431" s="142">
        <f t="shared" si="83"/>
        <v>0</v>
      </c>
      <c r="H431" s="142">
        <f t="shared" si="83"/>
        <v>0</v>
      </c>
    </row>
    <row r="432" spans="1:8" s="80" customFormat="1" ht="60" customHeight="1">
      <c r="A432" s="122"/>
      <c r="B432" s="294" t="s">
        <v>96</v>
      </c>
      <c r="C432" s="34" t="s">
        <v>549</v>
      </c>
      <c r="D432" s="31">
        <v>100</v>
      </c>
      <c r="E432" s="30"/>
      <c r="F432" s="97">
        <f t="shared" si="83"/>
        <v>197.7</v>
      </c>
      <c r="G432" s="97">
        <f t="shared" si="83"/>
        <v>0</v>
      </c>
      <c r="H432" s="97">
        <f t="shared" si="83"/>
        <v>0</v>
      </c>
    </row>
    <row r="433" spans="1:8" s="80" customFormat="1" ht="30" customHeight="1">
      <c r="A433" s="122"/>
      <c r="B433" s="294" t="s">
        <v>222</v>
      </c>
      <c r="C433" s="34" t="s">
        <v>549</v>
      </c>
      <c r="D433" s="31">
        <v>120</v>
      </c>
      <c r="E433" s="30"/>
      <c r="F433" s="97">
        <f t="shared" si="83"/>
        <v>197.7</v>
      </c>
      <c r="G433" s="97">
        <f t="shared" si="83"/>
        <v>0</v>
      </c>
      <c r="H433" s="97">
        <f t="shared" si="83"/>
        <v>0</v>
      </c>
    </row>
    <row r="434" spans="1:8" s="80" customFormat="1" ht="15" customHeight="1">
      <c r="A434" s="122"/>
      <c r="B434" s="294" t="s">
        <v>192</v>
      </c>
      <c r="C434" s="34" t="s">
        <v>549</v>
      </c>
      <c r="D434" s="31">
        <v>120</v>
      </c>
      <c r="E434" s="30" t="s">
        <v>193</v>
      </c>
      <c r="F434" s="97">
        <v>197.7</v>
      </c>
      <c r="G434" s="97">
        <v>0</v>
      </c>
      <c r="H434" s="97">
        <v>0</v>
      </c>
    </row>
    <row r="435" spans="1:8" s="80" customFormat="1" ht="30" customHeight="1">
      <c r="A435" s="140"/>
      <c r="B435" s="312" t="s">
        <v>373</v>
      </c>
      <c r="C435" s="141" t="s">
        <v>270</v>
      </c>
      <c r="D435" s="141"/>
      <c r="E435" s="141"/>
      <c r="F435" s="142">
        <f aca="true" t="shared" si="84" ref="F435:H436">F436</f>
        <v>350</v>
      </c>
      <c r="G435" s="142">
        <f t="shared" si="84"/>
        <v>0</v>
      </c>
      <c r="H435" s="142">
        <f t="shared" si="84"/>
        <v>0</v>
      </c>
    </row>
    <row r="436" spans="1:8" s="80" customFormat="1" ht="30" customHeight="1">
      <c r="A436" s="122"/>
      <c r="B436" s="294" t="s">
        <v>61</v>
      </c>
      <c r="C436" s="34" t="s">
        <v>270</v>
      </c>
      <c r="D436" s="31">
        <v>200</v>
      </c>
      <c r="E436" s="30"/>
      <c r="F436" s="97">
        <f t="shared" si="84"/>
        <v>350</v>
      </c>
      <c r="G436" s="97">
        <f t="shared" si="84"/>
        <v>0</v>
      </c>
      <c r="H436" s="97">
        <f t="shared" si="84"/>
        <v>0</v>
      </c>
    </row>
    <row r="437" spans="1:8" s="80" customFormat="1" ht="30" customHeight="1">
      <c r="A437" s="122"/>
      <c r="B437" s="294" t="s">
        <v>62</v>
      </c>
      <c r="C437" s="34" t="s">
        <v>270</v>
      </c>
      <c r="D437" s="31">
        <v>240</v>
      </c>
      <c r="E437" s="30"/>
      <c r="F437" s="97">
        <f>F438+F439</f>
        <v>350</v>
      </c>
      <c r="G437" s="97">
        <f>G438+G439</f>
        <v>0</v>
      </c>
      <c r="H437" s="97">
        <f>H438+H439</f>
        <v>0</v>
      </c>
    </row>
    <row r="438" spans="1:8" s="80" customFormat="1" ht="15" customHeight="1">
      <c r="A438" s="122"/>
      <c r="B438" s="294" t="s">
        <v>147</v>
      </c>
      <c r="C438" s="34" t="s">
        <v>270</v>
      </c>
      <c r="D438" s="31">
        <v>240</v>
      </c>
      <c r="E438" s="30" t="s">
        <v>148</v>
      </c>
      <c r="F438" s="97">
        <v>350</v>
      </c>
      <c r="G438" s="97">
        <v>0</v>
      </c>
      <c r="H438" s="97">
        <v>0</v>
      </c>
    </row>
    <row r="439" spans="1:8" s="80" customFormat="1" ht="15" customHeight="1" hidden="1">
      <c r="A439" s="122"/>
      <c r="B439" s="294" t="s">
        <v>99</v>
      </c>
      <c r="C439" s="34" t="s">
        <v>270</v>
      </c>
      <c r="D439" s="31">
        <v>240</v>
      </c>
      <c r="E439" s="30" t="s">
        <v>100</v>
      </c>
      <c r="F439" s="97">
        <v>0</v>
      </c>
      <c r="G439" s="97">
        <v>0</v>
      </c>
      <c r="H439" s="97">
        <v>0</v>
      </c>
    </row>
    <row r="440" spans="1:8" s="80" customFormat="1" ht="60" customHeight="1">
      <c r="A440" s="140"/>
      <c r="B440" s="312" t="s">
        <v>544</v>
      </c>
      <c r="C440" s="141" t="s">
        <v>543</v>
      </c>
      <c r="D440" s="141"/>
      <c r="E440" s="141"/>
      <c r="F440" s="142">
        <f aca="true" t="shared" si="85" ref="F440:H442">F441</f>
        <v>300</v>
      </c>
      <c r="G440" s="142">
        <f t="shared" si="85"/>
        <v>0</v>
      </c>
      <c r="H440" s="142">
        <f t="shared" si="85"/>
        <v>0</v>
      </c>
    </row>
    <row r="441" spans="1:8" s="80" customFormat="1" ht="60" customHeight="1">
      <c r="A441" s="122"/>
      <c r="B441" s="294" t="s">
        <v>96</v>
      </c>
      <c r="C441" s="34" t="s">
        <v>543</v>
      </c>
      <c r="D441" s="31">
        <v>100</v>
      </c>
      <c r="E441" s="30"/>
      <c r="F441" s="97">
        <f t="shared" si="85"/>
        <v>300</v>
      </c>
      <c r="G441" s="97">
        <f t="shared" si="85"/>
        <v>0</v>
      </c>
      <c r="H441" s="97">
        <f t="shared" si="85"/>
        <v>0</v>
      </c>
    </row>
    <row r="442" spans="1:8" s="80" customFormat="1" ht="30" customHeight="1">
      <c r="A442" s="122"/>
      <c r="B442" s="294" t="s">
        <v>222</v>
      </c>
      <c r="C442" s="34" t="s">
        <v>543</v>
      </c>
      <c r="D442" s="31">
        <v>120</v>
      </c>
      <c r="E442" s="30"/>
      <c r="F442" s="97">
        <f t="shared" si="85"/>
        <v>300</v>
      </c>
      <c r="G442" s="97">
        <f t="shared" si="85"/>
        <v>0</v>
      </c>
      <c r="H442" s="97">
        <f t="shared" si="85"/>
        <v>0</v>
      </c>
    </row>
    <row r="443" spans="1:8" s="80" customFormat="1" ht="15" customHeight="1">
      <c r="A443" s="122"/>
      <c r="B443" s="294" t="s">
        <v>192</v>
      </c>
      <c r="C443" s="34" t="s">
        <v>543</v>
      </c>
      <c r="D443" s="31">
        <v>120</v>
      </c>
      <c r="E443" s="30" t="s">
        <v>193</v>
      </c>
      <c r="F443" s="97">
        <v>300</v>
      </c>
      <c r="G443" s="97">
        <v>0</v>
      </c>
      <c r="H443" s="97">
        <v>0</v>
      </c>
    </row>
    <row r="444" spans="1:8" s="84" customFormat="1" ht="15" customHeight="1">
      <c r="A444" s="389" t="s">
        <v>303</v>
      </c>
      <c r="B444" s="390"/>
      <c r="C444" s="390"/>
      <c r="D444" s="391"/>
      <c r="E444" s="127"/>
      <c r="F444" s="128">
        <f>F26+F290</f>
        <v>148366.15087</v>
      </c>
      <c r="G444" s="128">
        <f>G26+G290</f>
        <v>73998.66199999998</v>
      </c>
      <c r="H444" s="128">
        <f>H26+H290</f>
        <v>55848.076</v>
      </c>
    </row>
    <row r="445" ht="12.75">
      <c r="H445" s="129"/>
    </row>
    <row r="446" ht="12.75">
      <c r="H446" s="129"/>
    </row>
    <row r="447" ht="12.75">
      <c r="H447" s="129"/>
    </row>
    <row r="448" ht="12.75">
      <c r="H448" s="129"/>
    </row>
    <row r="449" ht="12.75">
      <c r="H449" s="129"/>
    </row>
    <row r="450" ht="12.75">
      <c r="H450" s="129"/>
    </row>
    <row r="451" ht="12.75">
      <c r="H451" s="129"/>
    </row>
    <row r="452" ht="12.75">
      <c r="H452" s="129"/>
    </row>
    <row r="453" ht="12.75">
      <c r="H453" s="129"/>
    </row>
    <row r="454" ht="12.75">
      <c r="H454" s="129"/>
    </row>
    <row r="455" ht="12.75">
      <c r="H455" s="129"/>
    </row>
    <row r="456" ht="12.75">
      <c r="H456" s="129"/>
    </row>
    <row r="457" ht="12.75">
      <c r="H457" s="129"/>
    </row>
    <row r="458" ht="12.75">
      <c r="H458" s="129"/>
    </row>
    <row r="459" ht="12.75">
      <c r="H459" s="129"/>
    </row>
    <row r="460" ht="12.75">
      <c r="H460" s="129"/>
    </row>
    <row r="461" ht="12.75">
      <c r="H461" s="129"/>
    </row>
    <row r="462" ht="12.75">
      <c r="H462" s="129"/>
    </row>
    <row r="463" ht="12.75">
      <c r="H463" s="129"/>
    </row>
    <row r="464" ht="12.75">
      <c r="H464" s="129"/>
    </row>
    <row r="465" ht="12.75">
      <c r="H465" s="129"/>
    </row>
    <row r="466" ht="12.75">
      <c r="H466" s="129"/>
    </row>
    <row r="467" ht="12.75">
      <c r="H467" s="129"/>
    </row>
    <row r="468" ht="12.75">
      <c r="H468" s="129"/>
    </row>
    <row r="469" ht="12.75">
      <c r="H469" s="129"/>
    </row>
    <row r="470" ht="12.75">
      <c r="H470" s="129"/>
    </row>
    <row r="471" ht="12.75">
      <c r="H471" s="129"/>
    </row>
    <row r="472" ht="12.75">
      <c r="H472" s="129"/>
    </row>
    <row r="473" ht="12.75">
      <c r="H473" s="129"/>
    </row>
    <row r="474" ht="12.75">
      <c r="H474" s="129"/>
    </row>
    <row r="475" ht="12.75">
      <c r="H475" s="129"/>
    </row>
    <row r="476" ht="12.75">
      <c r="H476" s="129"/>
    </row>
    <row r="477" ht="12.75">
      <c r="H477" s="129"/>
    </row>
    <row r="478" ht="12.75">
      <c r="H478" s="129"/>
    </row>
    <row r="479" ht="12.75">
      <c r="H479" s="129"/>
    </row>
    <row r="480" ht="12.75">
      <c r="H480" s="129"/>
    </row>
    <row r="481" ht="12.75">
      <c r="H481" s="129"/>
    </row>
    <row r="482" ht="12.75">
      <c r="H482" s="129"/>
    </row>
    <row r="483" ht="12.75">
      <c r="H483" s="129"/>
    </row>
  </sheetData>
  <sheetProtection/>
  <mergeCells count="24">
    <mergeCell ref="A9:H9"/>
    <mergeCell ref="A10:H10"/>
    <mergeCell ref="A11:H11"/>
    <mergeCell ref="F23:H23"/>
    <mergeCell ref="A23:A24"/>
    <mergeCell ref="B23:B24"/>
    <mergeCell ref="C23:C24"/>
    <mergeCell ref="A1:H1"/>
    <mergeCell ref="A2:H2"/>
    <mergeCell ref="A3:H3"/>
    <mergeCell ref="A4:H4"/>
    <mergeCell ref="A5:H5"/>
    <mergeCell ref="D23:D24"/>
    <mergeCell ref="A12:H12"/>
    <mergeCell ref="A13:H13"/>
    <mergeCell ref="A18:H18"/>
    <mergeCell ref="A17:H17"/>
    <mergeCell ref="B290:E290"/>
    <mergeCell ref="A444:D444"/>
    <mergeCell ref="A19:H19"/>
    <mergeCell ref="A20:H20"/>
    <mergeCell ref="A21:H21"/>
    <mergeCell ref="B26:E26"/>
    <mergeCell ref="E23:E24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1"/>
  <rowBreaks count="8" manualBreakCount="8">
    <brk id="49" max="7" man="1"/>
    <brk id="121" max="255" man="1"/>
    <brk id="167" max="255" man="1"/>
    <brk id="232" max="7" man="1"/>
    <brk id="293" max="255" man="1"/>
    <brk id="334" max="7" man="1"/>
    <brk id="444" max="255" man="1"/>
    <brk id="4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16"/>
  <sheetViews>
    <sheetView view="pageBreakPreview" zoomScaleSheetLayoutView="100" zoomScalePageLayoutView="0" workbookViewId="0" topLeftCell="A467">
      <selection activeCell="H461" sqref="H46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03" t="s">
        <v>429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10" ht="15" customHeight="1">
      <c r="A2" s="403" t="s">
        <v>36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5" customHeight="1">
      <c r="A3" s="403" t="s">
        <v>37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0" ht="15" customHeight="1">
      <c r="A4" s="403" t="s">
        <v>38</v>
      </c>
      <c r="B4" s="403"/>
      <c r="C4" s="403"/>
      <c r="D4" s="403"/>
      <c r="E4" s="403"/>
      <c r="F4" s="403"/>
      <c r="G4" s="403"/>
      <c r="H4" s="403"/>
      <c r="I4" s="403"/>
      <c r="J4" s="403"/>
    </row>
    <row r="5" spans="1:10" ht="15" customHeight="1">
      <c r="A5" s="403" t="s">
        <v>545</v>
      </c>
      <c r="B5" s="403"/>
      <c r="C5" s="403"/>
      <c r="D5" s="403"/>
      <c r="E5" s="403"/>
      <c r="F5" s="403"/>
      <c r="G5" s="403"/>
      <c r="H5" s="403"/>
      <c r="I5" s="403"/>
      <c r="J5" s="403"/>
    </row>
    <row r="6" ht="15" customHeight="1"/>
    <row r="7" ht="15" customHeight="1"/>
    <row r="8" ht="15" customHeight="1"/>
    <row r="9" spans="1:10" ht="15" customHeight="1">
      <c r="A9" s="403" t="s">
        <v>405</v>
      </c>
      <c r="B9" s="403"/>
      <c r="C9" s="403"/>
      <c r="D9" s="403"/>
      <c r="E9" s="403"/>
      <c r="F9" s="403"/>
      <c r="G9" s="403"/>
      <c r="H9" s="403"/>
      <c r="I9" s="403"/>
      <c r="J9" s="403"/>
    </row>
    <row r="10" spans="1:10" ht="15" customHeight="1">
      <c r="A10" s="403" t="s">
        <v>36</v>
      </c>
      <c r="B10" s="403"/>
      <c r="C10" s="403"/>
      <c r="D10" s="403"/>
      <c r="E10" s="403"/>
      <c r="F10" s="403"/>
      <c r="G10" s="403"/>
      <c r="H10" s="403"/>
      <c r="I10" s="403"/>
      <c r="J10" s="403"/>
    </row>
    <row r="11" spans="1:10" ht="15" customHeight="1">
      <c r="A11" s="403" t="s">
        <v>37</v>
      </c>
      <c r="B11" s="403"/>
      <c r="C11" s="403"/>
      <c r="D11" s="403"/>
      <c r="E11" s="403"/>
      <c r="F11" s="403"/>
      <c r="G11" s="403"/>
      <c r="H11" s="403"/>
      <c r="I11" s="403"/>
      <c r="J11" s="403"/>
    </row>
    <row r="12" spans="1:10" ht="15" customHeight="1">
      <c r="A12" s="403" t="s">
        <v>38</v>
      </c>
      <c r="B12" s="403"/>
      <c r="C12" s="403"/>
      <c r="D12" s="403"/>
      <c r="E12" s="403"/>
      <c r="F12" s="403"/>
      <c r="G12" s="403"/>
      <c r="H12" s="403"/>
      <c r="I12" s="403"/>
      <c r="J12" s="403"/>
    </row>
    <row r="13" spans="1:10" ht="15" customHeight="1">
      <c r="A13" s="403" t="s">
        <v>500</v>
      </c>
      <c r="B13" s="403"/>
      <c r="C13" s="403"/>
      <c r="D13" s="403"/>
      <c r="E13" s="403"/>
      <c r="F13" s="403"/>
      <c r="G13" s="403"/>
      <c r="H13" s="403"/>
      <c r="I13" s="403"/>
      <c r="J13" s="403"/>
    </row>
    <row r="14" ht="15" customHeight="1"/>
    <row r="15" ht="15" customHeight="1"/>
    <row r="16" ht="15" customHeight="1"/>
    <row r="17" spans="1:10" ht="15" customHeight="1">
      <c r="A17" s="392" t="s">
        <v>0</v>
      </c>
      <c r="B17" s="392"/>
      <c r="C17" s="392"/>
      <c r="D17" s="392"/>
      <c r="E17" s="392"/>
      <c r="F17" s="392"/>
      <c r="G17" s="392"/>
      <c r="H17" s="392"/>
      <c r="I17" s="392"/>
      <c r="J17" s="392"/>
    </row>
    <row r="18" spans="1:10" ht="15" customHeight="1">
      <c r="A18" s="392" t="s">
        <v>425</v>
      </c>
      <c r="B18" s="392"/>
      <c r="C18" s="392"/>
      <c r="D18" s="392"/>
      <c r="E18" s="392"/>
      <c r="F18" s="392"/>
      <c r="G18" s="392"/>
      <c r="H18" s="392"/>
      <c r="I18" s="392"/>
      <c r="J18" s="392"/>
    </row>
    <row r="19" spans="1:10" ht="15" customHeight="1">
      <c r="A19" s="409" t="s">
        <v>426</v>
      </c>
      <c r="B19" s="409"/>
      <c r="C19" s="409"/>
      <c r="D19" s="409"/>
      <c r="E19" s="409"/>
      <c r="F19" s="409"/>
      <c r="G19" s="409"/>
      <c r="H19" s="409"/>
      <c r="I19" s="409"/>
      <c r="J19" s="409"/>
    </row>
    <row r="20" spans="1:10" ht="15" customHeight="1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0" s="1" customFormat="1" ht="30" customHeight="1">
      <c r="A21" s="402" t="s">
        <v>41</v>
      </c>
      <c r="B21" s="408" t="s">
        <v>50</v>
      </c>
      <c r="C21" s="394" t="s">
        <v>1</v>
      </c>
      <c r="D21" s="394" t="s">
        <v>2</v>
      </c>
      <c r="E21" s="394" t="s">
        <v>3</v>
      </c>
      <c r="F21" s="394" t="s">
        <v>51</v>
      </c>
      <c r="G21" s="394" t="s">
        <v>52</v>
      </c>
      <c r="H21" s="399" t="s">
        <v>39</v>
      </c>
      <c r="I21" s="400"/>
      <c r="J21" s="401"/>
    </row>
    <row r="22" spans="1:10" s="1" customFormat="1" ht="30" customHeight="1">
      <c r="A22" s="407"/>
      <c r="B22" s="407"/>
      <c r="C22" s="407"/>
      <c r="D22" s="407"/>
      <c r="E22" s="407"/>
      <c r="F22" s="407"/>
      <c r="G22" s="407"/>
      <c r="H22" s="54" t="s">
        <v>402</v>
      </c>
      <c r="I22" s="54" t="s">
        <v>403</v>
      </c>
      <c r="J22" s="54" t="s">
        <v>423</v>
      </c>
    </row>
    <row r="23" spans="1:10" s="1" customFormat="1" ht="15" customHeight="1">
      <c r="A23" s="11" t="s">
        <v>42</v>
      </c>
      <c r="B23" s="12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4">
        <v>8</v>
      </c>
      <c r="I23" s="14">
        <v>9</v>
      </c>
      <c r="J23" s="14">
        <v>10</v>
      </c>
    </row>
    <row r="24" spans="1:10" s="1" customFormat="1" ht="45" customHeight="1">
      <c r="A24" s="15" t="s">
        <v>42</v>
      </c>
      <c r="B24" s="327" t="s">
        <v>45</v>
      </c>
      <c r="C24" s="16" t="s">
        <v>44</v>
      </c>
      <c r="D24" s="17"/>
      <c r="E24" s="17"/>
      <c r="F24" s="17"/>
      <c r="G24" s="17"/>
      <c r="H24" s="55">
        <f>H25+H411+H424</f>
        <v>146793.51571</v>
      </c>
      <c r="I24" s="55">
        <f>I25+I411+I424</f>
        <v>73075.866</v>
      </c>
      <c r="J24" s="55">
        <f>J25+J411+J424</f>
        <v>54889.808999999994</v>
      </c>
    </row>
    <row r="25" spans="1:10" ht="45" customHeight="1">
      <c r="A25" s="15" t="s">
        <v>5</v>
      </c>
      <c r="B25" s="327" t="s">
        <v>45</v>
      </c>
      <c r="C25" s="16"/>
      <c r="D25" s="18"/>
      <c r="E25" s="18"/>
      <c r="F25" s="18"/>
      <c r="G25" s="18"/>
      <c r="H25" s="61">
        <f>H26+H106+H116+H141+H185+H347+H357+H365+H396+H403</f>
        <v>129792.67471</v>
      </c>
      <c r="I25" s="61">
        <f>I26+I106+I116+I141+I185+I347+I357+I365+I396+I403</f>
        <v>55817.166</v>
      </c>
      <c r="J25" s="61">
        <f>J26+J106+J116+J141+J185+J347+J357+J365+J396+J403</f>
        <v>37631.109</v>
      </c>
    </row>
    <row r="26" spans="1:10" ht="15" customHeight="1">
      <c r="A26" s="19" t="s">
        <v>522</v>
      </c>
      <c r="B26" s="329" t="s">
        <v>6</v>
      </c>
      <c r="C26" s="20"/>
      <c r="D26" s="20" t="s">
        <v>7</v>
      </c>
      <c r="E26" s="21"/>
      <c r="F26" s="21"/>
      <c r="G26" s="21"/>
      <c r="H26" s="56">
        <f>H27+H57+H64+H71</f>
        <v>23324.85918</v>
      </c>
      <c r="I26" s="56">
        <f>I27+I57+I64+I71</f>
        <v>20278.956</v>
      </c>
      <c r="J26" s="56">
        <f>J27+J57+J64+J71</f>
        <v>20977.709</v>
      </c>
    </row>
    <row r="27" spans="1:11" ht="45" customHeight="1">
      <c r="A27" s="22"/>
      <c r="B27" s="330" t="s">
        <v>9</v>
      </c>
      <c r="C27" s="24"/>
      <c r="D27" s="24" t="s">
        <v>7</v>
      </c>
      <c r="E27" s="24" t="s">
        <v>224</v>
      </c>
      <c r="F27" s="24" t="s">
        <v>67</v>
      </c>
      <c r="G27" s="24" t="s">
        <v>67</v>
      </c>
      <c r="H27" s="57">
        <f>H28+H33</f>
        <v>20204.522</v>
      </c>
      <c r="I27" s="57">
        <f>I28+I33</f>
        <v>19843.956</v>
      </c>
      <c r="J27" s="57">
        <f>J28+J33</f>
        <v>20547.709</v>
      </c>
      <c r="K27" s="62"/>
    </row>
    <row r="28" spans="1:11" ht="60" customHeight="1">
      <c r="A28" s="205"/>
      <c r="B28" s="332" t="s">
        <v>387</v>
      </c>
      <c r="C28" s="206"/>
      <c r="D28" s="207" t="s">
        <v>7</v>
      </c>
      <c r="E28" s="207" t="s">
        <v>224</v>
      </c>
      <c r="F28" s="207" t="s">
        <v>392</v>
      </c>
      <c r="G28" s="206"/>
      <c r="H28" s="208">
        <f aca="true" t="shared" si="0" ref="H28:J31">H29</f>
        <v>184.4</v>
      </c>
      <c r="I28" s="208">
        <f t="shared" si="0"/>
        <v>190</v>
      </c>
      <c r="J28" s="208">
        <f t="shared" si="0"/>
        <v>210</v>
      </c>
      <c r="K28" s="62"/>
    </row>
    <row r="29" spans="1:11" ht="120" customHeight="1">
      <c r="A29" s="234"/>
      <c r="B29" s="333" t="s">
        <v>388</v>
      </c>
      <c r="C29" s="235"/>
      <c r="D29" s="236" t="s">
        <v>7</v>
      </c>
      <c r="E29" s="236" t="s">
        <v>224</v>
      </c>
      <c r="F29" s="236" t="s">
        <v>391</v>
      </c>
      <c r="G29" s="235"/>
      <c r="H29" s="237">
        <f t="shared" si="0"/>
        <v>184.4</v>
      </c>
      <c r="I29" s="237">
        <f t="shared" si="0"/>
        <v>190</v>
      </c>
      <c r="J29" s="237">
        <f t="shared" si="0"/>
        <v>210</v>
      </c>
      <c r="K29" s="62"/>
    </row>
    <row r="30" spans="1:11" ht="90" customHeight="1">
      <c r="A30" s="262"/>
      <c r="B30" s="314" t="s">
        <v>389</v>
      </c>
      <c r="C30" s="263"/>
      <c r="D30" s="260" t="s">
        <v>7</v>
      </c>
      <c r="E30" s="260" t="s">
        <v>224</v>
      </c>
      <c r="F30" s="260" t="s">
        <v>390</v>
      </c>
      <c r="G30" s="263"/>
      <c r="H30" s="261">
        <f t="shared" si="0"/>
        <v>184.4</v>
      </c>
      <c r="I30" s="261">
        <f t="shared" si="0"/>
        <v>190</v>
      </c>
      <c r="J30" s="261">
        <f t="shared" si="0"/>
        <v>210</v>
      </c>
      <c r="K30" s="62"/>
    </row>
    <row r="31" spans="1:11" ht="30" customHeight="1">
      <c r="A31" s="152"/>
      <c r="B31" s="299" t="s">
        <v>61</v>
      </c>
      <c r="C31" s="153"/>
      <c r="D31" s="31" t="s">
        <v>7</v>
      </c>
      <c r="E31" s="31" t="s">
        <v>224</v>
      </c>
      <c r="F31" s="154" t="s">
        <v>390</v>
      </c>
      <c r="G31" s="154">
        <v>200</v>
      </c>
      <c r="H31" s="155">
        <f t="shared" si="0"/>
        <v>184.4</v>
      </c>
      <c r="I31" s="155">
        <f t="shared" si="0"/>
        <v>190</v>
      </c>
      <c r="J31" s="155">
        <f t="shared" si="0"/>
        <v>210</v>
      </c>
      <c r="K31" s="62"/>
    </row>
    <row r="32" spans="1:11" ht="30" customHeight="1">
      <c r="A32" s="152"/>
      <c r="B32" s="294" t="s">
        <v>62</v>
      </c>
      <c r="C32" s="153"/>
      <c r="D32" s="31" t="s">
        <v>7</v>
      </c>
      <c r="E32" s="31" t="s">
        <v>224</v>
      </c>
      <c r="F32" s="154" t="s">
        <v>390</v>
      </c>
      <c r="G32" s="154">
        <v>240</v>
      </c>
      <c r="H32" s="155">
        <v>184.4</v>
      </c>
      <c r="I32" s="155">
        <v>190</v>
      </c>
      <c r="J32" s="155">
        <v>210</v>
      </c>
      <c r="K32" s="62"/>
    </row>
    <row r="33" spans="1:10" ht="45" customHeight="1">
      <c r="A33" s="201"/>
      <c r="B33" s="331" t="s">
        <v>214</v>
      </c>
      <c r="C33" s="203"/>
      <c r="D33" s="203" t="s">
        <v>7</v>
      </c>
      <c r="E33" s="203" t="s">
        <v>224</v>
      </c>
      <c r="F33" s="202" t="s">
        <v>215</v>
      </c>
      <c r="G33" s="203" t="s">
        <v>67</v>
      </c>
      <c r="H33" s="204">
        <f>H34+H52</f>
        <v>20020.122</v>
      </c>
      <c r="I33" s="204">
        <f>I34+I52</f>
        <v>19653.956</v>
      </c>
      <c r="J33" s="204">
        <f>J34+J52</f>
        <v>20337.709</v>
      </c>
    </row>
    <row r="34" spans="1:10" ht="30" customHeight="1">
      <c r="A34" s="25"/>
      <c r="B34" s="294" t="s">
        <v>216</v>
      </c>
      <c r="C34" s="30"/>
      <c r="D34" s="30" t="s">
        <v>7</v>
      </c>
      <c r="E34" s="30" t="s">
        <v>224</v>
      </c>
      <c r="F34" s="30" t="s">
        <v>217</v>
      </c>
      <c r="G34" s="31"/>
      <c r="H34" s="59">
        <f>H35</f>
        <v>18256.247</v>
      </c>
      <c r="I34" s="59">
        <f>I35</f>
        <v>18297.926</v>
      </c>
      <c r="J34" s="59">
        <f>J35</f>
        <v>18927.438</v>
      </c>
    </row>
    <row r="35" spans="1:10" ht="15" customHeight="1">
      <c r="A35" s="25"/>
      <c r="B35" s="294" t="s">
        <v>218</v>
      </c>
      <c r="C35" s="30"/>
      <c r="D35" s="30" t="s">
        <v>7</v>
      </c>
      <c r="E35" s="30" t="s">
        <v>224</v>
      </c>
      <c r="F35" s="30" t="s">
        <v>219</v>
      </c>
      <c r="G35" s="31"/>
      <c r="H35" s="59">
        <f>H36+H51+H45+H48</f>
        <v>18256.247</v>
      </c>
      <c r="I35" s="59">
        <f>I36+I51+I45+I48</f>
        <v>18297.926</v>
      </c>
      <c r="J35" s="59">
        <f>J36+J51+J45+J48</f>
        <v>18927.438</v>
      </c>
    </row>
    <row r="36" spans="1:10" ht="15" customHeight="1">
      <c r="A36" s="257"/>
      <c r="B36" s="314" t="s">
        <v>220</v>
      </c>
      <c r="C36" s="260"/>
      <c r="D36" s="260" t="s">
        <v>7</v>
      </c>
      <c r="E36" s="260" t="s">
        <v>224</v>
      </c>
      <c r="F36" s="259" t="s">
        <v>221</v>
      </c>
      <c r="G36" s="260" t="s">
        <v>67</v>
      </c>
      <c r="H36" s="261">
        <f>H38+H40+H42</f>
        <v>17905.747</v>
      </c>
      <c r="I36" s="261">
        <f>I38+I40+I42</f>
        <v>18297.926</v>
      </c>
      <c r="J36" s="261">
        <f>J38+J40+J42</f>
        <v>18927.438</v>
      </c>
    </row>
    <row r="37" spans="1:10" ht="60" customHeight="1">
      <c r="A37" s="28"/>
      <c r="B37" s="294" t="s">
        <v>96</v>
      </c>
      <c r="C37" s="31"/>
      <c r="D37" s="30" t="s">
        <v>7</v>
      </c>
      <c r="E37" s="31" t="s">
        <v>224</v>
      </c>
      <c r="F37" s="30" t="s">
        <v>221</v>
      </c>
      <c r="G37" s="31">
        <v>100</v>
      </c>
      <c r="H37" s="59">
        <f>H38</f>
        <v>14610.054</v>
      </c>
      <c r="I37" s="59">
        <f>I38</f>
        <v>15672.456</v>
      </c>
      <c r="J37" s="59">
        <f>J38</f>
        <v>16298.954</v>
      </c>
    </row>
    <row r="38" spans="1:10" ht="30" customHeight="1">
      <c r="A38" s="28"/>
      <c r="B38" s="294" t="s">
        <v>222</v>
      </c>
      <c r="C38" s="31"/>
      <c r="D38" s="31" t="s">
        <v>7</v>
      </c>
      <c r="E38" s="31" t="s">
        <v>224</v>
      </c>
      <c r="F38" s="30" t="s">
        <v>221</v>
      </c>
      <c r="G38" s="31">
        <v>120</v>
      </c>
      <c r="H38" s="60">
        <f>15060.054+10-353-107</f>
        <v>14610.054</v>
      </c>
      <c r="I38" s="60">
        <f>15662.456+10</f>
        <v>15672.456</v>
      </c>
      <c r="J38" s="60">
        <f>16288.954+10</f>
        <v>16298.954</v>
      </c>
    </row>
    <row r="39" spans="1:10" ht="30" customHeight="1">
      <c r="A39" s="28"/>
      <c r="B39" s="294" t="s">
        <v>61</v>
      </c>
      <c r="C39" s="31"/>
      <c r="D39" s="30" t="s">
        <v>7</v>
      </c>
      <c r="E39" s="31" t="s">
        <v>224</v>
      </c>
      <c r="F39" s="30" t="s">
        <v>221</v>
      </c>
      <c r="G39" s="31">
        <v>200</v>
      </c>
      <c r="H39" s="60">
        <f aca="true" t="shared" si="1" ref="H39:J44">H40</f>
        <v>3095.693</v>
      </c>
      <c r="I39" s="60">
        <f t="shared" si="1"/>
        <v>2425.4700000000003</v>
      </c>
      <c r="J39" s="60">
        <f t="shared" si="1"/>
        <v>2428.484</v>
      </c>
    </row>
    <row r="40" spans="1:10" ht="30" customHeight="1">
      <c r="A40" s="28"/>
      <c r="B40" s="294" t="s">
        <v>62</v>
      </c>
      <c r="C40" s="30"/>
      <c r="D40" s="30" t="s">
        <v>7</v>
      </c>
      <c r="E40" s="31" t="s">
        <v>224</v>
      </c>
      <c r="F40" s="30" t="s">
        <v>221</v>
      </c>
      <c r="G40" s="30" t="s">
        <v>63</v>
      </c>
      <c r="H40" s="60">
        <f>(36.75+17.651+78.632+54.66+20+13.5+95+48+70+50+1.5+50+100+50+200+100+350+400+10+300+15+100+20+50+120+185+180)+100+180+100</f>
        <v>3095.693</v>
      </c>
      <c r="I40" s="60">
        <f>18.347+57.623+20+15+95+48+70+50+1.5+50+100+50+200+100+350+400+10+300+15+100+20+50+120+185</f>
        <v>2425.4700000000003</v>
      </c>
      <c r="J40" s="60">
        <f>19.067+59.917+20+15+95+48+70+50+1.5+50+100+50+200+100+350+400+10+300+15+100+20+50+120+185</f>
        <v>2428.484</v>
      </c>
    </row>
    <row r="41" spans="1:10" ht="15" customHeight="1">
      <c r="A41" s="28"/>
      <c r="B41" s="294" t="s">
        <v>101</v>
      </c>
      <c r="C41" s="30"/>
      <c r="D41" s="30" t="s">
        <v>7</v>
      </c>
      <c r="E41" s="31" t="s">
        <v>224</v>
      </c>
      <c r="F41" s="30" t="s">
        <v>221</v>
      </c>
      <c r="G41" s="30" t="s">
        <v>102</v>
      </c>
      <c r="H41" s="60">
        <f t="shared" si="1"/>
        <v>200</v>
      </c>
      <c r="I41" s="60">
        <f t="shared" si="1"/>
        <v>200</v>
      </c>
      <c r="J41" s="60">
        <f t="shared" si="1"/>
        <v>200</v>
      </c>
    </row>
    <row r="42" spans="1:10" ht="15" customHeight="1">
      <c r="A42" s="28"/>
      <c r="B42" s="294" t="s">
        <v>103</v>
      </c>
      <c r="C42" s="30"/>
      <c r="D42" s="30" t="s">
        <v>7</v>
      </c>
      <c r="E42" s="31" t="s">
        <v>224</v>
      </c>
      <c r="F42" s="30" t="s">
        <v>221</v>
      </c>
      <c r="G42" s="30" t="s">
        <v>104</v>
      </c>
      <c r="H42" s="60">
        <v>200</v>
      </c>
      <c r="I42" s="60">
        <v>200</v>
      </c>
      <c r="J42" s="60">
        <v>200</v>
      </c>
    </row>
    <row r="43" spans="1:10" ht="45" customHeight="1">
      <c r="A43" s="257"/>
      <c r="B43" s="318" t="s">
        <v>227</v>
      </c>
      <c r="C43" s="259"/>
      <c r="D43" s="259" t="s">
        <v>7</v>
      </c>
      <c r="E43" s="260" t="s">
        <v>224</v>
      </c>
      <c r="F43" s="259" t="s">
        <v>228</v>
      </c>
      <c r="G43" s="259"/>
      <c r="H43" s="265">
        <f>H45</f>
        <v>323.3</v>
      </c>
      <c r="I43" s="265">
        <f>I45</f>
        <v>0</v>
      </c>
      <c r="J43" s="265">
        <f>J45</f>
        <v>0</v>
      </c>
    </row>
    <row r="44" spans="1:10" ht="15" customHeight="1">
      <c r="A44" s="28"/>
      <c r="B44" s="299" t="s">
        <v>229</v>
      </c>
      <c r="C44" s="30"/>
      <c r="D44" s="30" t="s">
        <v>7</v>
      </c>
      <c r="E44" s="31" t="s">
        <v>224</v>
      </c>
      <c r="F44" s="30" t="s">
        <v>228</v>
      </c>
      <c r="G44" s="30" t="s">
        <v>230</v>
      </c>
      <c r="H44" s="60">
        <f t="shared" si="1"/>
        <v>323.3</v>
      </c>
      <c r="I44" s="60">
        <f t="shared" si="1"/>
        <v>0</v>
      </c>
      <c r="J44" s="60">
        <f t="shared" si="1"/>
        <v>0</v>
      </c>
    </row>
    <row r="45" spans="1:10" ht="15" customHeight="1">
      <c r="A45" s="28"/>
      <c r="B45" s="334" t="s">
        <v>231</v>
      </c>
      <c r="C45" s="30"/>
      <c r="D45" s="30" t="s">
        <v>7</v>
      </c>
      <c r="E45" s="31" t="s">
        <v>224</v>
      </c>
      <c r="F45" s="30" t="s">
        <v>228</v>
      </c>
      <c r="G45" s="30" t="s">
        <v>232</v>
      </c>
      <c r="H45" s="60">
        <v>323.3</v>
      </c>
      <c r="I45" s="60">
        <v>0</v>
      </c>
      <c r="J45" s="60">
        <v>0</v>
      </c>
    </row>
    <row r="46" spans="1:10" ht="75" customHeight="1" hidden="1">
      <c r="A46" s="257"/>
      <c r="B46" s="318" t="s">
        <v>233</v>
      </c>
      <c r="C46" s="259"/>
      <c r="D46" s="259" t="s">
        <v>7</v>
      </c>
      <c r="E46" s="260" t="s">
        <v>224</v>
      </c>
      <c r="F46" s="259" t="s">
        <v>234</v>
      </c>
      <c r="G46" s="259"/>
      <c r="H46" s="265">
        <f>H48</f>
        <v>0</v>
      </c>
      <c r="I46" s="265">
        <f>I48</f>
        <v>0</v>
      </c>
      <c r="J46" s="265">
        <f>J48</f>
        <v>0</v>
      </c>
    </row>
    <row r="47" spans="1:10" ht="15" customHeight="1" hidden="1">
      <c r="A47" s="28"/>
      <c r="B47" s="299" t="s">
        <v>229</v>
      </c>
      <c r="C47" s="30"/>
      <c r="D47" s="30" t="s">
        <v>7</v>
      </c>
      <c r="E47" s="31" t="s">
        <v>224</v>
      </c>
      <c r="F47" s="30" t="s">
        <v>234</v>
      </c>
      <c r="G47" s="30" t="s">
        <v>230</v>
      </c>
      <c r="H47" s="60">
        <f aca="true" t="shared" si="2" ref="H47:J53">H48</f>
        <v>0</v>
      </c>
      <c r="I47" s="60">
        <f t="shared" si="2"/>
        <v>0</v>
      </c>
      <c r="J47" s="60">
        <f t="shared" si="2"/>
        <v>0</v>
      </c>
    </row>
    <row r="48" spans="1:10" ht="15" customHeight="1" hidden="1">
      <c r="A48" s="28"/>
      <c r="B48" s="334" t="s">
        <v>231</v>
      </c>
      <c r="C48" s="30"/>
      <c r="D48" s="30" t="s">
        <v>7</v>
      </c>
      <c r="E48" s="31" t="s">
        <v>224</v>
      </c>
      <c r="F48" s="30" t="s">
        <v>234</v>
      </c>
      <c r="G48" s="30" t="s">
        <v>232</v>
      </c>
      <c r="H48" s="60">
        <f>213+4.4-217.4</f>
        <v>0</v>
      </c>
      <c r="I48" s="60">
        <f>213+4.4-217.4</f>
        <v>0</v>
      </c>
      <c r="J48" s="60">
        <f>213+4.4-217.4</f>
        <v>0</v>
      </c>
    </row>
    <row r="49" spans="1:10" ht="45" customHeight="1">
      <c r="A49" s="257"/>
      <c r="B49" s="318" t="s">
        <v>235</v>
      </c>
      <c r="C49" s="259"/>
      <c r="D49" s="259" t="s">
        <v>7</v>
      </c>
      <c r="E49" s="260" t="s">
        <v>224</v>
      </c>
      <c r="F49" s="259" t="s">
        <v>236</v>
      </c>
      <c r="G49" s="259"/>
      <c r="H49" s="265">
        <f>H51</f>
        <v>27.2</v>
      </c>
      <c r="I49" s="265">
        <f>I51</f>
        <v>0</v>
      </c>
      <c r="J49" s="265">
        <f>J51</f>
        <v>0</v>
      </c>
    </row>
    <row r="50" spans="1:10" ht="15" customHeight="1">
      <c r="A50" s="28"/>
      <c r="B50" s="299" t="s">
        <v>229</v>
      </c>
      <c r="C50" s="30"/>
      <c r="D50" s="30" t="s">
        <v>7</v>
      </c>
      <c r="E50" s="31" t="s">
        <v>224</v>
      </c>
      <c r="F50" s="30" t="s">
        <v>236</v>
      </c>
      <c r="G50" s="30" t="s">
        <v>230</v>
      </c>
      <c r="H50" s="60">
        <f t="shared" si="2"/>
        <v>27.2</v>
      </c>
      <c r="I50" s="60">
        <f t="shared" si="2"/>
        <v>0</v>
      </c>
      <c r="J50" s="60">
        <f t="shared" si="2"/>
        <v>0</v>
      </c>
    </row>
    <row r="51" spans="1:10" ht="15" customHeight="1">
      <c r="A51" s="28"/>
      <c r="B51" s="334" t="s">
        <v>231</v>
      </c>
      <c r="C51" s="30"/>
      <c r="D51" s="30" t="s">
        <v>7</v>
      </c>
      <c r="E51" s="31" t="s">
        <v>224</v>
      </c>
      <c r="F51" s="30" t="s">
        <v>236</v>
      </c>
      <c r="G51" s="30" t="s">
        <v>232</v>
      </c>
      <c r="H51" s="60">
        <v>27.2</v>
      </c>
      <c r="I51" s="60">
        <v>0</v>
      </c>
      <c r="J51" s="60">
        <v>0</v>
      </c>
    </row>
    <row r="52" spans="1:10" ht="45" customHeight="1">
      <c r="A52" s="28"/>
      <c r="B52" s="294" t="s">
        <v>247</v>
      </c>
      <c r="C52" s="31"/>
      <c r="D52" s="31" t="s">
        <v>7</v>
      </c>
      <c r="E52" s="31" t="s">
        <v>224</v>
      </c>
      <c r="F52" s="30" t="s">
        <v>248</v>
      </c>
      <c r="G52" s="30"/>
      <c r="H52" s="59">
        <f t="shared" si="2"/>
        <v>1763.875</v>
      </c>
      <c r="I52" s="59">
        <f t="shared" si="2"/>
        <v>1356.03</v>
      </c>
      <c r="J52" s="59">
        <f t="shared" si="2"/>
        <v>1410.271</v>
      </c>
    </row>
    <row r="53" spans="1:10" ht="15" customHeight="1">
      <c r="A53" s="28"/>
      <c r="B53" s="294" t="s">
        <v>218</v>
      </c>
      <c r="C53" s="30"/>
      <c r="D53" s="30" t="s">
        <v>7</v>
      </c>
      <c r="E53" s="30" t="s">
        <v>224</v>
      </c>
      <c r="F53" s="30" t="s">
        <v>249</v>
      </c>
      <c r="G53" s="30"/>
      <c r="H53" s="59">
        <f t="shared" si="2"/>
        <v>1763.875</v>
      </c>
      <c r="I53" s="59">
        <f t="shared" si="2"/>
        <v>1356.03</v>
      </c>
      <c r="J53" s="59">
        <f t="shared" si="2"/>
        <v>1410.271</v>
      </c>
    </row>
    <row r="54" spans="1:10" ht="15" customHeight="1">
      <c r="A54" s="257"/>
      <c r="B54" s="314" t="s">
        <v>250</v>
      </c>
      <c r="C54" s="259"/>
      <c r="D54" s="260" t="s">
        <v>7</v>
      </c>
      <c r="E54" s="260" t="s">
        <v>224</v>
      </c>
      <c r="F54" s="259" t="s">
        <v>251</v>
      </c>
      <c r="G54" s="259"/>
      <c r="H54" s="261">
        <f>H56</f>
        <v>1763.875</v>
      </c>
      <c r="I54" s="261">
        <f>I56</f>
        <v>1356.03</v>
      </c>
      <c r="J54" s="261">
        <f>J56</f>
        <v>1410.271</v>
      </c>
    </row>
    <row r="55" spans="1:10" ht="60" customHeight="1">
      <c r="A55" s="28"/>
      <c r="B55" s="294" t="s">
        <v>96</v>
      </c>
      <c r="C55" s="30"/>
      <c r="D55" s="31" t="s">
        <v>7</v>
      </c>
      <c r="E55" s="31" t="s">
        <v>224</v>
      </c>
      <c r="F55" s="30" t="s">
        <v>251</v>
      </c>
      <c r="G55" s="30" t="s">
        <v>97</v>
      </c>
      <c r="H55" s="59">
        <f aca="true" t="shared" si="3" ref="H55:J60">H56</f>
        <v>1763.875</v>
      </c>
      <c r="I55" s="59">
        <f t="shared" si="3"/>
        <v>1356.03</v>
      </c>
      <c r="J55" s="59">
        <f t="shared" si="3"/>
        <v>1410.271</v>
      </c>
    </row>
    <row r="56" spans="1:10" ht="30" customHeight="1">
      <c r="A56" s="28"/>
      <c r="B56" s="294" t="s">
        <v>222</v>
      </c>
      <c r="C56" s="31"/>
      <c r="D56" s="31" t="s">
        <v>7</v>
      </c>
      <c r="E56" s="31" t="s">
        <v>224</v>
      </c>
      <c r="F56" s="30" t="s">
        <v>251</v>
      </c>
      <c r="G56" s="30" t="s">
        <v>223</v>
      </c>
      <c r="H56" s="60">
        <f>1303.875+353+107</f>
        <v>1763.875</v>
      </c>
      <c r="I56" s="60">
        <v>1356.03</v>
      </c>
      <c r="J56" s="60">
        <v>1410.271</v>
      </c>
    </row>
    <row r="57" spans="1:10" ht="45" customHeight="1">
      <c r="A57" s="22"/>
      <c r="B57" s="330" t="s">
        <v>239</v>
      </c>
      <c r="C57" s="24"/>
      <c r="D57" s="24" t="s">
        <v>7</v>
      </c>
      <c r="E57" s="23" t="s">
        <v>240</v>
      </c>
      <c r="F57" s="24" t="s">
        <v>67</v>
      </c>
      <c r="G57" s="24" t="s">
        <v>67</v>
      </c>
      <c r="H57" s="57">
        <f t="shared" si="3"/>
        <v>257.925</v>
      </c>
      <c r="I57" s="57">
        <f t="shared" si="3"/>
        <v>0</v>
      </c>
      <c r="J57" s="57">
        <f t="shared" si="3"/>
        <v>0</v>
      </c>
    </row>
    <row r="58" spans="1:10" ht="45" customHeight="1">
      <c r="A58" s="210"/>
      <c r="B58" s="331" t="s">
        <v>214</v>
      </c>
      <c r="C58" s="203"/>
      <c r="D58" s="203" t="s">
        <v>7</v>
      </c>
      <c r="E58" s="202" t="s">
        <v>240</v>
      </c>
      <c r="F58" s="202" t="s">
        <v>215</v>
      </c>
      <c r="G58" s="203" t="s">
        <v>67</v>
      </c>
      <c r="H58" s="204">
        <f t="shared" si="3"/>
        <v>257.925</v>
      </c>
      <c r="I58" s="204">
        <f t="shared" si="3"/>
        <v>0</v>
      </c>
      <c r="J58" s="204">
        <f t="shared" si="3"/>
        <v>0</v>
      </c>
    </row>
    <row r="59" spans="1:10" ht="30" customHeight="1">
      <c r="A59" s="28"/>
      <c r="B59" s="294" t="s">
        <v>216</v>
      </c>
      <c r="C59" s="30"/>
      <c r="D59" s="30" t="s">
        <v>7</v>
      </c>
      <c r="E59" s="30" t="s">
        <v>240</v>
      </c>
      <c r="F59" s="30" t="s">
        <v>217</v>
      </c>
      <c r="G59" s="27"/>
      <c r="H59" s="58">
        <f t="shared" si="3"/>
        <v>257.925</v>
      </c>
      <c r="I59" s="58">
        <f t="shared" si="3"/>
        <v>0</v>
      </c>
      <c r="J59" s="58">
        <f t="shared" si="3"/>
        <v>0</v>
      </c>
    </row>
    <row r="60" spans="1:10" ht="15" customHeight="1">
      <c r="A60" s="28"/>
      <c r="B60" s="294" t="s">
        <v>218</v>
      </c>
      <c r="C60" s="30"/>
      <c r="D60" s="30" t="s">
        <v>7</v>
      </c>
      <c r="E60" s="30" t="s">
        <v>240</v>
      </c>
      <c r="F60" s="30" t="s">
        <v>219</v>
      </c>
      <c r="G60" s="27"/>
      <c r="H60" s="58">
        <f t="shared" si="3"/>
        <v>257.925</v>
      </c>
      <c r="I60" s="58">
        <f t="shared" si="3"/>
        <v>0</v>
      </c>
      <c r="J60" s="58">
        <f t="shared" si="3"/>
        <v>0</v>
      </c>
    </row>
    <row r="61" spans="1:10" ht="45" customHeight="1">
      <c r="A61" s="257"/>
      <c r="B61" s="318" t="s">
        <v>237</v>
      </c>
      <c r="C61" s="260"/>
      <c r="D61" s="260" t="s">
        <v>7</v>
      </c>
      <c r="E61" s="259" t="s">
        <v>240</v>
      </c>
      <c r="F61" s="259" t="s">
        <v>238</v>
      </c>
      <c r="G61" s="266" t="s">
        <v>40</v>
      </c>
      <c r="H61" s="261">
        <f>H63</f>
        <v>257.925</v>
      </c>
      <c r="I61" s="261">
        <f>I63</f>
        <v>0</v>
      </c>
      <c r="J61" s="261">
        <f>J63</f>
        <v>0</v>
      </c>
    </row>
    <row r="62" spans="1:10" ht="15" customHeight="1">
      <c r="A62" s="28"/>
      <c r="B62" s="334" t="s">
        <v>229</v>
      </c>
      <c r="C62" s="31"/>
      <c r="D62" s="31" t="s">
        <v>7</v>
      </c>
      <c r="E62" s="30" t="s">
        <v>240</v>
      </c>
      <c r="F62" s="30" t="s">
        <v>238</v>
      </c>
      <c r="G62" s="33">
        <v>500</v>
      </c>
      <c r="H62" s="59">
        <f aca="true" t="shared" si="4" ref="H62:J67">H63</f>
        <v>257.925</v>
      </c>
      <c r="I62" s="59">
        <f t="shared" si="4"/>
        <v>0</v>
      </c>
      <c r="J62" s="59">
        <f t="shared" si="4"/>
        <v>0</v>
      </c>
    </row>
    <row r="63" spans="1:10" ht="15" customHeight="1">
      <c r="A63" s="28"/>
      <c r="B63" s="334" t="s">
        <v>231</v>
      </c>
      <c r="C63" s="31"/>
      <c r="D63" s="31" t="s">
        <v>7</v>
      </c>
      <c r="E63" s="30" t="s">
        <v>240</v>
      </c>
      <c r="F63" s="30" t="s">
        <v>238</v>
      </c>
      <c r="G63" s="34" t="s">
        <v>232</v>
      </c>
      <c r="H63" s="60">
        <v>257.925</v>
      </c>
      <c r="I63" s="60">
        <v>0</v>
      </c>
      <c r="J63" s="60">
        <v>0</v>
      </c>
    </row>
    <row r="64" spans="1:10" ht="15" customHeight="1">
      <c r="A64" s="35"/>
      <c r="B64" s="330" t="s">
        <v>281</v>
      </c>
      <c r="C64" s="24"/>
      <c r="D64" s="24" t="s">
        <v>7</v>
      </c>
      <c r="E64" s="23" t="s">
        <v>282</v>
      </c>
      <c r="F64" s="23"/>
      <c r="G64" s="24"/>
      <c r="H64" s="57">
        <f t="shared" si="4"/>
        <v>100</v>
      </c>
      <c r="I64" s="57">
        <f t="shared" si="4"/>
        <v>100</v>
      </c>
      <c r="J64" s="57">
        <f t="shared" si="4"/>
        <v>100</v>
      </c>
    </row>
    <row r="65" spans="1:10" ht="45" customHeight="1">
      <c r="A65" s="201"/>
      <c r="B65" s="335" t="s">
        <v>474</v>
      </c>
      <c r="C65" s="211"/>
      <c r="D65" s="211" t="s">
        <v>7</v>
      </c>
      <c r="E65" s="211" t="s">
        <v>282</v>
      </c>
      <c r="F65" s="211" t="s">
        <v>266</v>
      </c>
      <c r="G65" s="202"/>
      <c r="H65" s="204">
        <f t="shared" si="4"/>
        <v>100</v>
      </c>
      <c r="I65" s="204">
        <f t="shared" si="4"/>
        <v>100</v>
      </c>
      <c r="J65" s="204">
        <f t="shared" si="4"/>
        <v>100</v>
      </c>
    </row>
    <row r="66" spans="1:10" ht="15" customHeight="1">
      <c r="A66" s="25"/>
      <c r="B66" s="294" t="s">
        <v>218</v>
      </c>
      <c r="C66" s="36"/>
      <c r="D66" s="30" t="s">
        <v>7</v>
      </c>
      <c r="E66" s="30" t="s">
        <v>282</v>
      </c>
      <c r="F66" s="30" t="s">
        <v>267</v>
      </c>
      <c r="G66" s="26"/>
      <c r="H66" s="59">
        <f t="shared" si="4"/>
        <v>100</v>
      </c>
      <c r="I66" s="59">
        <f t="shared" si="4"/>
        <v>100</v>
      </c>
      <c r="J66" s="59">
        <f t="shared" si="4"/>
        <v>100</v>
      </c>
    </row>
    <row r="67" spans="1:10" ht="15" customHeight="1">
      <c r="A67" s="25"/>
      <c r="B67" s="294" t="s">
        <v>218</v>
      </c>
      <c r="C67" s="36"/>
      <c r="D67" s="30" t="s">
        <v>7</v>
      </c>
      <c r="E67" s="30" t="s">
        <v>282</v>
      </c>
      <c r="F67" s="30" t="s">
        <v>268</v>
      </c>
      <c r="G67" s="26"/>
      <c r="H67" s="59">
        <f t="shared" si="4"/>
        <v>100</v>
      </c>
      <c r="I67" s="59">
        <f t="shared" si="4"/>
        <v>100</v>
      </c>
      <c r="J67" s="59">
        <f t="shared" si="4"/>
        <v>100</v>
      </c>
    </row>
    <row r="68" spans="1:10" ht="45" customHeight="1">
      <c r="A68" s="257"/>
      <c r="B68" s="314" t="s">
        <v>277</v>
      </c>
      <c r="C68" s="259"/>
      <c r="D68" s="259" t="s">
        <v>7</v>
      </c>
      <c r="E68" s="259" t="s">
        <v>282</v>
      </c>
      <c r="F68" s="259" t="s">
        <v>278</v>
      </c>
      <c r="G68" s="259"/>
      <c r="H68" s="265">
        <f>H70</f>
        <v>100</v>
      </c>
      <c r="I68" s="265">
        <f>I70</f>
        <v>100</v>
      </c>
      <c r="J68" s="265">
        <f>J70</f>
        <v>100</v>
      </c>
    </row>
    <row r="69" spans="1:10" ht="15" customHeight="1">
      <c r="A69" s="28"/>
      <c r="B69" s="294" t="s">
        <v>101</v>
      </c>
      <c r="C69" s="30"/>
      <c r="D69" s="30" t="s">
        <v>7</v>
      </c>
      <c r="E69" s="30" t="s">
        <v>282</v>
      </c>
      <c r="F69" s="30" t="s">
        <v>278</v>
      </c>
      <c r="G69" s="30" t="s">
        <v>102</v>
      </c>
      <c r="H69" s="60">
        <f>H70</f>
        <v>100</v>
      </c>
      <c r="I69" s="60">
        <f>I70</f>
        <v>100</v>
      </c>
      <c r="J69" s="60">
        <f>J70</f>
        <v>100</v>
      </c>
    </row>
    <row r="70" spans="1:10" ht="15" customHeight="1">
      <c r="A70" s="28"/>
      <c r="B70" s="294" t="s">
        <v>279</v>
      </c>
      <c r="C70" s="30"/>
      <c r="D70" s="30" t="s">
        <v>7</v>
      </c>
      <c r="E70" s="30" t="s">
        <v>282</v>
      </c>
      <c r="F70" s="30" t="s">
        <v>278</v>
      </c>
      <c r="G70" s="30" t="s">
        <v>280</v>
      </c>
      <c r="H70" s="60">
        <v>100</v>
      </c>
      <c r="I70" s="60">
        <v>100</v>
      </c>
      <c r="J70" s="60">
        <v>100</v>
      </c>
    </row>
    <row r="71" spans="1:10" ht="15" customHeight="1">
      <c r="A71" s="35"/>
      <c r="B71" s="330" t="s">
        <v>192</v>
      </c>
      <c r="C71" s="24"/>
      <c r="D71" s="24" t="s">
        <v>7</v>
      </c>
      <c r="E71" s="37" t="s">
        <v>193</v>
      </c>
      <c r="F71" s="23"/>
      <c r="G71" s="24"/>
      <c r="H71" s="57">
        <f>H72+H82+H88+H97</f>
        <v>2762.41218</v>
      </c>
      <c r="I71" s="57">
        <f>I72+I82+I88+I97</f>
        <v>335</v>
      </c>
      <c r="J71" s="57">
        <f>J72+J82+J88+J97</f>
        <v>330</v>
      </c>
    </row>
    <row r="72" spans="1:10" ht="60" customHeight="1">
      <c r="A72" s="216"/>
      <c r="B72" s="332" t="s">
        <v>451</v>
      </c>
      <c r="C72" s="207"/>
      <c r="D72" s="213" t="s">
        <v>7</v>
      </c>
      <c r="E72" s="214" t="s">
        <v>193</v>
      </c>
      <c r="F72" s="214" t="s">
        <v>66</v>
      </c>
      <c r="G72" s="207"/>
      <c r="H72" s="208">
        <f>H73</f>
        <v>533.53</v>
      </c>
      <c r="I72" s="208">
        <f>I73</f>
        <v>0</v>
      </c>
      <c r="J72" s="208">
        <f>J73</f>
        <v>0</v>
      </c>
    </row>
    <row r="73" spans="1:10" ht="30" customHeight="1">
      <c r="A73" s="248"/>
      <c r="B73" s="336" t="s">
        <v>459</v>
      </c>
      <c r="C73" s="279"/>
      <c r="D73" s="147" t="s">
        <v>7</v>
      </c>
      <c r="E73" s="147" t="s">
        <v>193</v>
      </c>
      <c r="F73" s="147" t="s">
        <v>86</v>
      </c>
      <c r="G73" s="146"/>
      <c r="H73" s="251">
        <f>H74+H78</f>
        <v>533.53</v>
      </c>
      <c r="I73" s="251">
        <f>I74+I78</f>
        <v>0</v>
      </c>
      <c r="J73" s="251">
        <f>J74+J78</f>
        <v>0</v>
      </c>
    </row>
    <row r="74" spans="1:10" ht="30" customHeight="1">
      <c r="A74" s="280"/>
      <c r="B74" s="337" t="s">
        <v>195</v>
      </c>
      <c r="C74" s="281"/>
      <c r="D74" s="239" t="s">
        <v>7</v>
      </c>
      <c r="E74" s="239" t="s">
        <v>193</v>
      </c>
      <c r="F74" s="282" t="s">
        <v>88</v>
      </c>
      <c r="G74" s="283"/>
      <c r="H74" s="284">
        <f>H75</f>
        <v>20</v>
      </c>
      <c r="I74" s="284">
        <f aca="true" t="shared" si="5" ref="I74:J76">I75</f>
        <v>0</v>
      </c>
      <c r="J74" s="284">
        <f t="shared" si="5"/>
        <v>0</v>
      </c>
    </row>
    <row r="75" spans="1:10" ht="15" customHeight="1">
      <c r="A75" s="267"/>
      <c r="B75" s="314" t="s">
        <v>197</v>
      </c>
      <c r="C75" s="263"/>
      <c r="D75" s="259" t="s">
        <v>7</v>
      </c>
      <c r="E75" s="259" t="s">
        <v>193</v>
      </c>
      <c r="F75" s="259" t="s">
        <v>460</v>
      </c>
      <c r="G75" s="260"/>
      <c r="H75" s="261">
        <f>H76</f>
        <v>20</v>
      </c>
      <c r="I75" s="261">
        <f t="shared" si="5"/>
        <v>0</v>
      </c>
      <c r="J75" s="261">
        <f t="shared" si="5"/>
        <v>0</v>
      </c>
    </row>
    <row r="76" spans="1:10" ht="30" customHeight="1">
      <c r="A76" s="156"/>
      <c r="B76" s="299" t="s">
        <v>61</v>
      </c>
      <c r="C76" s="153"/>
      <c r="D76" s="30" t="s">
        <v>7</v>
      </c>
      <c r="E76" s="30" t="s">
        <v>193</v>
      </c>
      <c r="F76" s="131" t="s">
        <v>460</v>
      </c>
      <c r="G76" s="154">
        <v>200</v>
      </c>
      <c r="H76" s="155">
        <f>H77</f>
        <v>20</v>
      </c>
      <c r="I76" s="155">
        <f t="shared" si="5"/>
        <v>0</v>
      </c>
      <c r="J76" s="155">
        <f t="shared" si="5"/>
        <v>0</v>
      </c>
    </row>
    <row r="77" spans="1:10" ht="30" customHeight="1">
      <c r="A77" s="156"/>
      <c r="B77" s="294" t="s">
        <v>62</v>
      </c>
      <c r="C77" s="153"/>
      <c r="D77" s="30" t="s">
        <v>7</v>
      </c>
      <c r="E77" s="30" t="s">
        <v>193</v>
      </c>
      <c r="F77" s="131" t="s">
        <v>460</v>
      </c>
      <c r="G77" s="154">
        <v>240</v>
      </c>
      <c r="H77" s="155">
        <v>20</v>
      </c>
      <c r="I77" s="155">
        <v>0</v>
      </c>
      <c r="J77" s="155">
        <v>0</v>
      </c>
    </row>
    <row r="78" spans="1:10" ht="30" customHeight="1">
      <c r="A78" s="280"/>
      <c r="B78" s="337" t="s">
        <v>462</v>
      </c>
      <c r="C78" s="281"/>
      <c r="D78" s="239" t="s">
        <v>7</v>
      </c>
      <c r="E78" s="239" t="s">
        <v>193</v>
      </c>
      <c r="F78" s="282" t="s">
        <v>461</v>
      </c>
      <c r="G78" s="283"/>
      <c r="H78" s="284">
        <f>H79</f>
        <v>513.53</v>
      </c>
      <c r="I78" s="284">
        <f aca="true" t="shared" si="6" ref="I78:J80">I79</f>
        <v>0</v>
      </c>
      <c r="J78" s="284">
        <f t="shared" si="6"/>
        <v>0</v>
      </c>
    </row>
    <row r="79" spans="1:10" ht="45" customHeight="1">
      <c r="A79" s="267"/>
      <c r="B79" s="314" t="s">
        <v>190</v>
      </c>
      <c r="C79" s="263"/>
      <c r="D79" s="259" t="s">
        <v>7</v>
      </c>
      <c r="E79" s="259" t="s">
        <v>193</v>
      </c>
      <c r="F79" s="259" t="s">
        <v>463</v>
      </c>
      <c r="G79" s="260"/>
      <c r="H79" s="261">
        <f>H80</f>
        <v>513.53</v>
      </c>
      <c r="I79" s="261">
        <f t="shared" si="6"/>
        <v>0</v>
      </c>
      <c r="J79" s="261">
        <f t="shared" si="6"/>
        <v>0</v>
      </c>
    </row>
    <row r="80" spans="1:10" ht="30" customHeight="1">
      <c r="A80" s="156"/>
      <c r="B80" s="299" t="s">
        <v>61</v>
      </c>
      <c r="C80" s="153"/>
      <c r="D80" s="30" t="s">
        <v>7</v>
      </c>
      <c r="E80" s="30" t="s">
        <v>193</v>
      </c>
      <c r="F80" s="131" t="s">
        <v>463</v>
      </c>
      <c r="G80" s="154">
        <v>200</v>
      </c>
      <c r="H80" s="155">
        <f>H81</f>
        <v>513.53</v>
      </c>
      <c r="I80" s="155">
        <f t="shared" si="6"/>
        <v>0</v>
      </c>
      <c r="J80" s="155">
        <f t="shared" si="6"/>
        <v>0</v>
      </c>
    </row>
    <row r="81" spans="1:10" ht="30" customHeight="1">
      <c r="A81" s="156"/>
      <c r="B81" s="294" t="s">
        <v>62</v>
      </c>
      <c r="C81" s="153"/>
      <c r="D81" s="30" t="s">
        <v>7</v>
      </c>
      <c r="E81" s="30" t="s">
        <v>193</v>
      </c>
      <c r="F81" s="131" t="s">
        <v>463</v>
      </c>
      <c r="G81" s="154">
        <v>240</v>
      </c>
      <c r="H81" s="155">
        <f>(100+500)-86.47</f>
        <v>513.53</v>
      </c>
      <c r="I81" s="155">
        <v>0</v>
      </c>
      <c r="J81" s="155">
        <v>0</v>
      </c>
    </row>
    <row r="82" spans="1:10" ht="60" customHeight="1">
      <c r="A82" s="212"/>
      <c r="B82" s="338" t="s">
        <v>436</v>
      </c>
      <c r="C82" s="213"/>
      <c r="D82" s="213" t="s">
        <v>7</v>
      </c>
      <c r="E82" s="214" t="s">
        <v>193</v>
      </c>
      <c r="F82" s="213" t="s">
        <v>185</v>
      </c>
      <c r="G82" s="207"/>
      <c r="H82" s="208">
        <f aca="true" t="shared" si="7" ref="H82:J84">H83</f>
        <v>1330</v>
      </c>
      <c r="I82" s="208">
        <f t="shared" si="7"/>
        <v>305</v>
      </c>
      <c r="J82" s="208">
        <f t="shared" si="7"/>
        <v>300</v>
      </c>
    </row>
    <row r="83" spans="1:10" ht="30" customHeight="1">
      <c r="A83" s="248"/>
      <c r="B83" s="336" t="s">
        <v>186</v>
      </c>
      <c r="C83" s="147"/>
      <c r="D83" s="147" t="s">
        <v>7</v>
      </c>
      <c r="E83" s="147" t="s">
        <v>193</v>
      </c>
      <c r="F83" s="249" t="s">
        <v>187</v>
      </c>
      <c r="G83" s="250"/>
      <c r="H83" s="251">
        <f t="shared" si="7"/>
        <v>1330</v>
      </c>
      <c r="I83" s="251">
        <f t="shared" si="7"/>
        <v>305</v>
      </c>
      <c r="J83" s="251">
        <f t="shared" si="7"/>
        <v>300</v>
      </c>
    </row>
    <row r="84" spans="1:10" ht="45" customHeight="1">
      <c r="A84" s="238"/>
      <c r="B84" s="333" t="s">
        <v>188</v>
      </c>
      <c r="C84" s="239"/>
      <c r="D84" s="239" t="s">
        <v>7</v>
      </c>
      <c r="E84" s="239" t="s">
        <v>193</v>
      </c>
      <c r="F84" s="240" t="s">
        <v>189</v>
      </c>
      <c r="G84" s="241"/>
      <c r="H84" s="237">
        <f t="shared" si="7"/>
        <v>1330</v>
      </c>
      <c r="I84" s="237">
        <f t="shared" si="7"/>
        <v>305</v>
      </c>
      <c r="J84" s="237">
        <f t="shared" si="7"/>
        <v>300</v>
      </c>
    </row>
    <row r="85" spans="1:10" ht="45" customHeight="1">
      <c r="A85" s="267"/>
      <c r="B85" s="318" t="s">
        <v>190</v>
      </c>
      <c r="C85" s="259"/>
      <c r="D85" s="259" t="s">
        <v>7</v>
      </c>
      <c r="E85" s="259" t="s">
        <v>193</v>
      </c>
      <c r="F85" s="268" t="s">
        <v>191</v>
      </c>
      <c r="G85" s="263"/>
      <c r="H85" s="261">
        <f>H87</f>
        <v>1330</v>
      </c>
      <c r="I85" s="261">
        <f>I87</f>
        <v>305</v>
      </c>
      <c r="J85" s="261">
        <f>J87</f>
        <v>300</v>
      </c>
    </row>
    <row r="86" spans="1:10" ht="30" customHeight="1">
      <c r="A86" s="38"/>
      <c r="B86" s="299" t="s">
        <v>61</v>
      </c>
      <c r="C86" s="30"/>
      <c r="D86" s="30" t="s">
        <v>7</v>
      </c>
      <c r="E86" s="30" t="s">
        <v>193</v>
      </c>
      <c r="F86" s="34" t="s">
        <v>191</v>
      </c>
      <c r="G86" s="31">
        <v>200</v>
      </c>
      <c r="H86" s="59">
        <f>H87</f>
        <v>1330</v>
      </c>
      <c r="I86" s="59">
        <f>I87</f>
        <v>305</v>
      </c>
      <c r="J86" s="59">
        <f>J87</f>
        <v>300</v>
      </c>
    </row>
    <row r="87" spans="1:10" ht="30" customHeight="1">
      <c r="A87" s="38"/>
      <c r="B87" s="294" t="s">
        <v>62</v>
      </c>
      <c r="C87" s="30"/>
      <c r="D87" s="30" t="s">
        <v>7</v>
      </c>
      <c r="E87" s="30" t="s">
        <v>193</v>
      </c>
      <c r="F87" s="34" t="s">
        <v>191</v>
      </c>
      <c r="G87" s="30" t="s">
        <v>63</v>
      </c>
      <c r="H87" s="59">
        <f>710+620</f>
        <v>1330</v>
      </c>
      <c r="I87" s="59">
        <v>305</v>
      </c>
      <c r="J87" s="59">
        <v>300</v>
      </c>
    </row>
    <row r="88" spans="1:10" ht="30" customHeight="1">
      <c r="A88" s="201"/>
      <c r="B88" s="331" t="s">
        <v>252</v>
      </c>
      <c r="C88" s="202"/>
      <c r="D88" s="202" t="s">
        <v>7</v>
      </c>
      <c r="E88" s="202" t="s">
        <v>193</v>
      </c>
      <c r="F88" s="203" t="s">
        <v>253</v>
      </c>
      <c r="G88" s="202"/>
      <c r="H88" s="204">
        <f aca="true" t="shared" si="8" ref="H88:J90">H89</f>
        <v>401.18218</v>
      </c>
      <c r="I88" s="204">
        <f t="shared" si="8"/>
        <v>30</v>
      </c>
      <c r="J88" s="204">
        <f t="shared" si="8"/>
        <v>30</v>
      </c>
    </row>
    <row r="89" spans="1:10" ht="15" customHeight="1">
      <c r="A89" s="25"/>
      <c r="B89" s="294" t="s">
        <v>218</v>
      </c>
      <c r="C89" s="26"/>
      <c r="D89" s="30" t="s">
        <v>7</v>
      </c>
      <c r="E89" s="30" t="s">
        <v>193</v>
      </c>
      <c r="F89" s="31" t="s">
        <v>254</v>
      </c>
      <c r="G89" s="26"/>
      <c r="H89" s="59">
        <f t="shared" si="8"/>
        <v>401.18218</v>
      </c>
      <c r="I89" s="59">
        <f t="shared" si="8"/>
        <v>30</v>
      </c>
      <c r="J89" s="59">
        <f t="shared" si="8"/>
        <v>30</v>
      </c>
    </row>
    <row r="90" spans="1:10" ht="15" customHeight="1">
      <c r="A90" s="25"/>
      <c r="B90" s="294" t="s">
        <v>218</v>
      </c>
      <c r="C90" s="26"/>
      <c r="D90" s="30" t="s">
        <v>7</v>
      </c>
      <c r="E90" s="30" t="s">
        <v>193</v>
      </c>
      <c r="F90" s="31" t="s">
        <v>255</v>
      </c>
      <c r="G90" s="26"/>
      <c r="H90" s="59">
        <f t="shared" si="8"/>
        <v>401.18218</v>
      </c>
      <c r="I90" s="59">
        <f t="shared" si="8"/>
        <v>30</v>
      </c>
      <c r="J90" s="59">
        <f t="shared" si="8"/>
        <v>30</v>
      </c>
    </row>
    <row r="91" spans="1:10" ht="15" customHeight="1">
      <c r="A91" s="257"/>
      <c r="B91" s="314" t="s">
        <v>256</v>
      </c>
      <c r="C91" s="259"/>
      <c r="D91" s="259" t="s">
        <v>7</v>
      </c>
      <c r="E91" s="259" t="s">
        <v>193</v>
      </c>
      <c r="F91" s="259" t="s">
        <v>257</v>
      </c>
      <c r="G91" s="259"/>
      <c r="H91" s="265">
        <f>H93+H96+H95</f>
        <v>401.18218</v>
      </c>
      <c r="I91" s="265">
        <f>I93+I96+I95</f>
        <v>30</v>
      </c>
      <c r="J91" s="265">
        <f>J93+J96+J95</f>
        <v>30</v>
      </c>
    </row>
    <row r="92" spans="1:10" ht="30" customHeight="1">
      <c r="A92" s="28"/>
      <c r="B92" s="294" t="s">
        <v>61</v>
      </c>
      <c r="C92" s="30"/>
      <c r="D92" s="30" t="s">
        <v>7</v>
      </c>
      <c r="E92" s="30" t="s">
        <v>193</v>
      </c>
      <c r="F92" s="30" t="s">
        <v>257</v>
      </c>
      <c r="G92" s="30" t="s">
        <v>80</v>
      </c>
      <c r="H92" s="60">
        <f>H93</f>
        <v>286.56311999999997</v>
      </c>
      <c r="I92" s="60">
        <f>I93</f>
        <v>0</v>
      </c>
      <c r="J92" s="60">
        <f>J93</f>
        <v>0</v>
      </c>
    </row>
    <row r="93" spans="1:10" ht="30" customHeight="1">
      <c r="A93" s="28"/>
      <c r="B93" s="294" t="s">
        <v>62</v>
      </c>
      <c r="C93" s="30"/>
      <c r="D93" s="30" t="s">
        <v>7</v>
      </c>
      <c r="E93" s="30" t="s">
        <v>193</v>
      </c>
      <c r="F93" s="30" t="s">
        <v>257</v>
      </c>
      <c r="G93" s="30" t="s">
        <v>63</v>
      </c>
      <c r="H93" s="60">
        <f>(3+105+160+52.66312)-34.1</f>
        <v>286.56311999999997</v>
      </c>
      <c r="I93" s="60">
        <v>0</v>
      </c>
      <c r="J93" s="60">
        <v>0</v>
      </c>
    </row>
    <row r="94" spans="1:10" ht="15" customHeight="1">
      <c r="A94" s="28"/>
      <c r="B94" s="294" t="s">
        <v>101</v>
      </c>
      <c r="C94" s="30"/>
      <c r="D94" s="30" t="s">
        <v>7</v>
      </c>
      <c r="E94" s="30" t="s">
        <v>193</v>
      </c>
      <c r="F94" s="30" t="s">
        <v>257</v>
      </c>
      <c r="G94" s="30" t="s">
        <v>102</v>
      </c>
      <c r="H94" s="60">
        <f>H95+H96</f>
        <v>114.61906000000002</v>
      </c>
      <c r="I94" s="60">
        <f>I95+I96</f>
        <v>30</v>
      </c>
      <c r="J94" s="60">
        <f>J95+J96</f>
        <v>30</v>
      </c>
    </row>
    <row r="95" spans="1:10" ht="15" customHeight="1">
      <c r="A95" s="28"/>
      <c r="B95" s="294" t="s">
        <v>258</v>
      </c>
      <c r="C95" s="30"/>
      <c r="D95" s="30" t="s">
        <v>7</v>
      </c>
      <c r="E95" s="30" t="s">
        <v>193</v>
      </c>
      <c r="F95" s="30" t="s">
        <v>257</v>
      </c>
      <c r="G95" s="30" t="s">
        <v>259</v>
      </c>
      <c r="H95" s="60">
        <f>82.51206+54.77012-52.66312</f>
        <v>84.61906000000002</v>
      </c>
      <c r="I95" s="60">
        <v>0</v>
      </c>
      <c r="J95" s="60">
        <v>0</v>
      </c>
    </row>
    <row r="96" spans="1:10" ht="15" customHeight="1">
      <c r="A96" s="28"/>
      <c r="B96" s="294" t="s">
        <v>103</v>
      </c>
      <c r="C96" s="30"/>
      <c r="D96" s="30" t="s">
        <v>7</v>
      </c>
      <c r="E96" s="30" t="s">
        <v>193</v>
      </c>
      <c r="F96" s="30" t="s">
        <v>257</v>
      </c>
      <c r="G96" s="30" t="s">
        <v>104</v>
      </c>
      <c r="H96" s="60">
        <v>30</v>
      </c>
      <c r="I96" s="60">
        <v>30</v>
      </c>
      <c r="J96" s="60">
        <v>30</v>
      </c>
    </row>
    <row r="97" spans="1:10" ht="45" customHeight="1">
      <c r="A97" s="201"/>
      <c r="B97" s="331" t="s">
        <v>474</v>
      </c>
      <c r="C97" s="202"/>
      <c r="D97" s="202" t="s">
        <v>7</v>
      </c>
      <c r="E97" s="202" t="s">
        <v>193</v>
      </c>
      <c r="F97" s="203" t="s">
        <v>266</v>
      </c>
      <c r="G97" s="202"/>
      <c r="H97" s="204">
        <f>H98</f>
        <v>497.7</v>
      </c>
      <c r="I97" s="204">
        <f>I98</f>
        <v>0</v>
      </c>
      <c r="J97" s="204">
        <f>J98</f>
        <v>0</v>
      </c>
    </row>
    <row r="98" spans="1:10" ht="15" customHeight="1">
      <c r="A98" s="25"/>
      <c r="B98" s="294" t="s">
        <v>218</v>
      </c>
      <c r="C98" s="26"/>
      <c r="D98" s="30" t="s">
        <v>7</v>
      </c>
      <c r="E98" s="30" t="s">
        <v>193</v>
      </c>
      <c r="F98" s="31" t="s">
        <v>267</v>
      </c>
      <c r="G98" s="26"/>
      <c r="H98" s="59">
        <f>H99</f>
        <v>497.7</v>
      </c>
      <c r="I98" s="59">
        <f>I99</f>
        <v>0</v>
      </c>
      <c r="J98" s="59">
        <f>J99</f>
        <v>0</v>
      </c>
    </row>
    <row r="99" spans="1:10" ht="15" customHeight="1">
      <c r="A99" s="25"/>
      <c r="B99" s="294" t="s">
        <v>218</v>
      </c>
      <c r="C99" s="26"/>
      <c r="D99" s="30" t="s">
        <v>7</v>
      </c>
      <c r="E99" s="30" t="s">
        <v>193</v>
      </c>
      <c r="F99" s="31" t="s">
        <v>268</v>
      </c>
      <c r="G99" s="26"/>
      <c r="H99" s="59">
        <f>H100+H103</f>
        <v>497.7</v>
      </c>
      <c r="I99" s="59">
        <f>I100+I103</f>
        <v>0</v>
      </c>
      <c r="J99" s="59">
        <f>J100+J103</f>
        <v>0</v>
      </c>
    </row>
    <row r="100" spans="1:10" ht="45" customHeight="1">
      <c r="A100" s="257"/>
      <c r="B100" s="314" t="s">
        <v>548</v>
      </c>
      <c r="C100" s="259"/>
      <c r="D100" s="259" t="s">
        <v>7</v>
      </c>
      <c r="E100" s="259" t="s">
        <v>193</v>
      </c>
      <c r="F100" s="259" t="s">
        <v>549</v>
      </c>
      <c r="G100" s="259"/>
      <c r="H100" s="265">
        <f>H101</f>
        <v>197.7</v>
      </c>
      <c r="I100" s="265">
        <f>I101</f>
        <v>0</v>
      </c>
      <c r="J100" s="265">
        <f>J101</f>
        <v>0</v>
      </c>
    </row>
    <row r="101" spans="1:10" ht="60" customHeight="1">
      <c r="A101" s="28"/>
      <c r="B101" s="294" t="s">
        <v>96</v>
      </c>
      <c r="C101" s="30"/>
      <c r="D101" s="30" t="s">
        <v>7</v>
      </c>
      <c r="E101" s="30" t="s">
        <v>193</v>
      </c>
      <c r="F101" s="30" t="s">
        <v>549</v>
      </c>
      <c r="G101" s="30" t="s">
        <v>97</v>
      </c>
      <c r="H101" s="60">
        <f>H102</f>
        <v>197.7</v>
      </c>
      <c r="I101" s="60">
        <f>I102</f>
        <v>0</v>
      </c>
      <c r="J101" s="60">
        <f>J102</f>
        <v>0</v>
      </c>
    </row>
    <row r="102" spans="1:10" ht="30" customHeight="1">
      <c r="A102" s="28"/>
      <c r="B102" s="294" t="s">
        <v>222</v>
      </c>
      <c r="C102" s="30"/>
      <c r="D102" s="30" t="s">
        <v>7</v>
      </c>
      <c r="E102" s="30" t="s">
        <v>193</v>
      </c>
      <c r="F102" s="30" t="s">
        <v>549</v>
      </c>
      <c r="G102" s="30" t="s">
        <v>223</v>
      </c>
      <c r="H102" s="60">
        <v>197.7</v>
      </c>
      <c r="I102" s="60">
        <v>0</v>
      </c>
      <c r="J102" s="60">
        <v>0</v>
      </c>
    </row>
    <row r="103" spans="1:10" ht="60" customHeight="1">
      <c r="A103" s="257"/>
      <c r="B103" s="314" t="s">
        <v>544</v>
      </c>
      <c r="C103" s="259"/>
      <c r="D103" s="259" t="s">
        <v>7</v>
      </c>
      <c r="E103" s="259" t="s">
        <v>193</v>
      </c>
      <c r="F103" s="259" t="s">
        <v>543</v>
      </c>
      <c r="G103" s="259"/>
      <c r="H103" s="265">
        <f>H104</f>
        <v>300</v>
      </c>
      <c r="I103" s="265">
        <f>I104</f>
        <v>0</v>
      </c>
      <c r="J103" s="265">
        <f>J104</f>
        <v>0</v>
      </c>
    </row>
    <row r="104" spans="1:10" ht="60" customHeight="1">
      <c r="A104" s="28"/>
      <c r="B104" s="294" t="s">
        <v>96</v>
      </c>
      <c r="C104" s="30"/>
      <c r="D104" s="30" t="s">
        <v>7</v>
      </c>
      <c r="E104" s="30" t="s">
        <v>193</v>
      </c>
      <c r="F104" s="30" t="s">
        <v>543</v>
      </c>
      <c r="G104" s="30" t="s">
        <v>97</v>
      </c>
      <c r="H104" s="60">
        <f>H105</f>
        <v>300</v>
      </c>
      <c r="I104" s="60">
        <f>I105</f>
        <v>0</v>
      </c>
      <c r="J104" s="60">
        <f>J105</f>
        <v>0</v>
      </c>
    </row>
    <row r="105" spans="1:10" ht="30" customHeight="1">
      <c r="A105" s="28"/>
      <c r="B105" s="294" t="s">
        <v>222</v>
      </c>
      <c r="C105" s="30"/>
      <c r="D105" s="30" t="s">
        <v>7</v>
      </c>
      <c r="E105" s="30" t="s">
        <v>193</v>
      </c>
      <c r="F105" s="30" t="s">
        <v>543</v>
      </c>
      <c r="G105" s="30" t="s">
        <v>223</v>
      </c>
      <c r="H105" s="60">
        <v>300</v>
      </c>
      <c r="I105" s="60">
        <v>0</v>
      </c>
      <c r="J105" s="60">
        <v>0</v>
      </c>
    </row>
    <row r="106" spans="1:10" s="2" customFormat="1" ht="15" customHeight="1">
      <c r="A106" s="19" t="s">
        <v>523</v>
      </c>
      <c r="B106" s="339" t="s">
        <v>10</v>
      </c>
      <c r="C106" s="41"/>
      <c r="D106" s="41" t="s">
        <v>11</v>
      </c>
      <c r="E106" s="41"/>
      <c r="F106" s="41"/>
      <c r="G106" s="41"/>
      <c r="H106" s="64">
        <f aca="true" t="shared" si="9" ref="H106:J110">H107</f>
        <v>556.5</v>
      </c>
      <c r="I106" s="64">
        <f t="shared" si="9"/>
        <v>562.8</v>
      </c>
      <c r="J106" s="64">
        <f t="shared" si="9"/>
        <v>582.9</v>
      </c>
    </row>
    <row r="107" spans="1:10" ht="15" customHeight="1">
      <c r="A107" s="22"/>
      <c r="B107" s="330" t="s">
        <v>301</v>
      </c>
      <c r="C107" s="23"/>
      <c r="D107" s="23" t="s">
        <v>11</v>
      </c>
      <c r="E107" s="23" t="s">
        <v>302</v>
      </c>
      <c r="F107" s="23"/>
      <c r="G107" s="23"/>
      <c r="H107" s="57">
        <f t="shared" si="9"/>
        <v>556.5</v>
      </c>
      <c r="I107" s="57">
        <f t="shared" si="9"/>
        <v>562.8</v>
      </c>
      <c r="J107" s="57">
        <f t="shared" si="9"/>
        <v>582.9</v>
      </c>
    </row>
    <row r="108" spans="1:10" ht="45" customHeight="1">
      <c r="A108" s="209"/>
      <c r="B108" s="335" t="s">
        <v>474</v>
      </c>
      <c r="C108" s="211"/>
      <c r="D108" s="211" t="s">
        <v>11</v>
      </c>
      <c r="E108" s="202" t="s">
        <v>302</v>
      </c>
      <c r="F108" s="211" t="s">
        <v>266</v>
      </c>
      <c r="G108" s="202"/>
      <c r="H108" s="204">
        <f t="shared" si="9"/>
        <v>556.5</v>
      </c>
      <c r="I108" s="204">
        <f t="shared" si="9"/>
        <v>562.8</v>
      </c>
      <c r="J108" s="204">
        <f t="shared" si="9"/>
        <v>582.9</v>
      </c>
    </row>
    <row r="109" spans="1:10" ht="15" customHeight="1">
      <c r="A109" s="42"/>
      <c r="B109" s="294" t="s">
        <v>218</v>
      </c>
      <c r="C109" s="36"/>
      <c r="D109" s="30" t="s">
        <v>11</v>
      </c>
      <c r="E109" s="30" t="s">
        <v>302</v>
      </c>
      <c r="F109" s="30" t="s">
        <v>267</v>
      </c>
      <c r="G109" s="30"/>
      <c r="H109" s="59">
        <f t="shared" si="9"/>
        <v>556.5</v>
      </c>
      <c r="I109" s="59">
        <f t="shared" si="9"/>
        <v>562.8</v>
      </c>
      <c r="J109" s="59">
        <f t="shared" si="9"/>
        <v>582.9</v>
      </c>
    </row>
    <row r="110" spans="1:10" ht="15" customHeight="1">
      <c r="A110" s="42"/>
      <c r="B110" s="294" t="s">
        <v>218</v>
      </c>
      <c r="C110" s="36"/>
      <c r="D110" s="30" t="s">
        <v>11</v>
      </c>
      <c r="E110" s="30" t="s">
        <v>302</v>
      </c>
      <c r="F110" s="30" t="s">
        <v>268</v>
      </c>
      <c r="G110" s="30"/>
      <c r="H110" s="59">
        <f t="shared" si="9"/>
        <v>556.5</v>
      </c>
      <c r="I110" s="59">
        <f t="shared" si="9"/>
        <v>562.8</v>
      </c>
      <c r="J110" s="59">
        <f t="shared" si="9"/>
        <v>582.9</v>
      </c>
    </row>
    <row r="111" spans="1:10" ht="45" customHeight="1">
      <c r="A111" s="257"/>
      <c r="B111" s="314" t="s">
        <v>299</v>
      </c>
      <c r="C111" s="259"/>
      <c r="D111" s="259" t="s">
        <v>11</v>
      </c>
      <c r="E111" s="259" t="s">
        <v>302</v>
      </c>
      <c r="F111" s="259" t="s">
        <v>300</v>
      </c>
      <c r="G111" s="259"/>
      <c r="H111" s="261">
        <f>H112+H114</f>
        <v>556.5</v>
      </c>
      <c r="I111" s="261">
        <f>I112+I114</f>
        <v>562.8</v>
      </c>
      <c r="J111" s="261">
        <f>J112+J114</f>
        <v>582.9</v>
      </c>
    </row>
    <row r="112" spans="1:10" ht="60" customHeight="1">
      <c r="A112" s="28"/>
      <c r="B112" s="294" t="s">
        <v>96</v>
      </c>
      <c r="C112" s="30"/>
      <c r="D112" s="30" t="s">
        <v>11</v>
      </c>
      <c r="E112" s="30" t="s">
        <v>302</v>
      </c>
      <c r="F112" s="30" t="s">
        <v>300</v>
      </c>
      <c r="G112" s="30" t="s">
        <v>97</v>
      </c>
      <c r="H112" s="59">
        <f>H113</f>
        <v>535.751</v>
      </c>
      <c r="I112" s="59">
        <f>I113</f>
        <v>551.928</v>
      </c>
      <c r="J112" s="59">
        <f>J113</f>
        <v>574.725</v>
      </c>
    </row>
    <row r="113" spans="1:10" ht="30" customHeight="1">
      <c r="A113" s="28"/>
      <c r="B113" s="294" t="s">
        <v>222</v>
      </c>
      <c r="C113" s="30"/>
      <c r="D113" s="30" t="s">
        <v>11</v>
      </c>
      <c r="E113" s="30" t="s">
        <v>302</v>
      </c>
      <c r="F113" s="30" t="s">
        <v>300</v>
      </c>
      <c r="G113" s="30" t="s">
        <v>223</v>
      </c>
      <c r="H113" s="59">
        <f>465.751+6+58.219+5.781</f>
        <v>535.751</v>
      </c>
      <c r="I113" s="59">
        <f>484.381+7+60.547</f>
        <v>551.928</v>
      </c>
      <c r="J113" s="59">
        <f>566.725+8</f>
        <v>574.725</v>
      </c>
    </row>
    <row r="114" spans="1:10" ht="30" customHeight="1">
      <c r="A114" s="28"/>
      <c r="B114" s="294" t="s">
        <v>61</v>
      </c>
      <c r="C114" s="30"/>
      <c r="D114" s="30" t="s">
        <v>11</v>
      </c>
      <c r="E114" s="30" t="s">
        <v>302</v>
      </c>
      <c r="F114" s="30" t="s">
        <v>300</v>
      </c>
      <c r="G114" s="30" t="s">
        <v>80</v>
      </c>
      <c r="H114" s="59">
        <f>H115</f>
        <v>20.749</v>
      </c>
      <c r="I114" s="59">
        <f>I115</f>
        <v>10.872000000000002</v>
      </c>
      <c r="J114" s="59">
        <f>J115</f>
        <v>8.175</v>
      </c>
    </row>
    <row r="115" spans="1:10" ht="30" customHeight="1">
      <c r="A115" s="28"/>
      <c r="B115" s="294" t="s">
        <v>62</v>
      </c>
      <c r="C115" s="30"/>
      <c r="D115" s="30" t="s">
        <v>11</v>
      </c>
      <c r="E115" s="30" t="s">
        <v>302</v>
      </c>
      <c r="F115" s="30" t="s">
        <v>300</v>
      </c>
      <c r="G115" s="30" t="s">
        <v>63</v>
      </c>
      <c r="H115" s="60">
        <f>2+18.749</f>
        <v>20.749</v>
      </c>
      <c r="I115" s="60">
        <f>3+16.719-8.847</f>
        <v>10.872000000000002</v>
      </c>
      <c r="J115" s="60">
        <f>4+4.175</f>
        <v>8.175</v>
      </c>
    </row>
    <row r="116" spans="1:10" s="2" customFormat="1" ht="30" customHeight="1">
      <c r="A116" s="19" t="s">
        <v>524</v>
      </c>
      <c r="B116" s="329" t="s">
        <v>12</v>
      </c>
      <c r="C116" s="41"/>
      <c r="D116" s="41" t="s">
        <v>13</v>
      </c>
      <c r="E116" s="41"/>
      <c r="F116" s="41"/>
      <c r="G116" s="41"/>
      <c r="H116" s="64">
        <f>H117+H128</f>
        <v>727.04</v>
      </c>
      <c r="I116" s="64">
        <f>I117+I128</f>
        <v>957.1</v>
      </c>
      <c r="J116" s="64">
        <f>J117+J128</f>
        <v>757.1</v>
      </c>
    </row>
    <row r="117" spans="1:10" ht="45" customHeight="1">
      <c r="A117" s="22"/>
      <c r="B117" s="330" t="s">
        <v>113</v>
      </c>
      <c r="C117" s="23"/>
      <c r="D117" s="23" t="s">
        <v>13</v>
      </c>
      <c r="E117" s="23" t="s">
        <v>114</v>
      </c>
      <c r="F117" s="23"/>
      <c r="G117" s="23"/>
      <c r="H117" s="57">
        <f aca="true" t="shared" si="10" ref="H117:J118">H118</f>
        <v>710</v>
      </c>
      <c r="I117" s="57">
        <f t="shared" si="10"/>
        <v>740</v>
      </c>
      <c r="J117" s="57">
        <f t="shared" si="10"/>
        <v>540</v>
      </c>
    </row>
    <row r="118" spans="1:10" ht="45" customHeight="1">
      <c r="A118" s="205"/>
      <c r="B118" s="332" t="s">
        <v>473</v>
      </c>
      <c r="C118" s="214"/>
      <c r="D118" s="214" t="s">
        <v>13</v>
      </c>
      <c r="E118" s="214" t="s">
        <v>114</v>
      </c>
      <c r="F118" s="214" t="s">
        <v>106</v>
      </c>
      <c r="G118" s="214" t="s">
        <v>67</v>
      </c>
      <c r="H118" s="208">
        <f t="shared" si="10"/>
        <v>710</v>
      </c>
      <c r="I118" s="208">
        <f t="shared" si="10"/>
        <v>740</v>
      </c>
      <c r="J118" s="208">
        <f t="shared" si="10"/>
        <v>540</v>
      </c>
    </row>
    <row r="119" spans="1:10" ht="75" customHeight="1">
      <c r="A119" s="252"/>
      <c r="B119" s="336" t="s">
        <v>107</v>
      </c>
      <c r="C119" s="147"/>
      <c r="D119" s="147" t="s">
        <v>13</v>
      </c>
      <c r="E119" s="147" t="s">
        <v>114</v>
      </c>
      <c r="F119" s="147" t="s">
        <v>108</v>
      </c>
      <c r="G119" s="253"/>
      <c r="H119" s="251">
        <f>H120+H124</f>
        <v>710</v>
      </c>
      <c r="I119" s="251">
        <f>I120+I124</f>
        <v>740</v>
      </c>
      <c r="J119" s="251">
        <f>J120+J124</f>
        <v>540</v>
      </c>
    </row>
    <row r="120" spans="1:10" ht="45" customHeight="1">
      <c r="A120" s="234"/>
      <c r="B120" s="333" t="s">
        <v>109</v>
      </c>
      <c r="C120" s="239"/>
      <c r="D120" s="239" t="s">
        <v>13</v>
      </c>
      <c r="E120" s="239" t="s">
        <v>114</v>
      </c>
      <c r="F120" s="239" t="s">
        <v>110</v>
      </c>
      <c r="G120" s="242"/>
      <c r="H120" s="237">
        <f>H121</f>
        <v>0</v>
      </c>
      <c r="I120" s="237">
        <f>I121</f>
        <v>130</v>
      </c>
      <c r="J120" s="237">
        <f>J121</f>
        <v>130</v>
      </c>
    </row>
    <row r="121" spans="1:10" ht="30" customHeight="1">
      <c r="A121" s="257"/>
      <c r="B121" s="314" t="s">
        <v>111</v>
      </c>
      <c r="C121" s="259"/>
      <c r="D121" s="259" t="s">
        <v>13</v>
      </c>
      <c r="E121" s="259" t="s">
        <v>114</v>
      </c>
      <c r="F121" s="259" t="s">
        <v>112</v>
      </c>
      <c r="G121" s="260"/>
      <c r="H121" s="265">
        <f>H123</f>
        <v>0</v>
      </c>
      <c r="I121" s="265">
        <f>I123</f>
        <v>130</v>
      </c>
      <c r="J121" s="265">
        <f>J123</f>
        <v>130</v>
      </c>
    </row>
    <row r="122" spans="1:10" ht="30" customHeight="1">
      <c r="A122" s="28"/>
      <c r="B122" s="294" t="s">
        <v>61</v>
      </c>
      <c r="C122" s="30"/>
      <c r="D122" s="30" t="s">
        <v>13</v>
      </c>
      <c r="E122" s="30" t="s">
        <v>114</v>
      </c>
      <c r="F122" s="30" t="s">
        <v>112</v>
      </c>
      <c r="G122" s="31">
        <v>200</v>
      </c>
      <c r="H122" s="60">
        <f>H123</f>
        <v>0</v>
      </c>
      <c r="I122" s="60">
        <f>I123</f>
        <v>130</v>
      </c>
      <c r="J122" s="60">
        <f>J123</f>
        <v>130</v>
      </c>
    </row>
    <row r="123" spans="1:10" ht="30" customHeight="1">
      <c r="A123" s="28"/>
      <c r="B123" s="294" t="s">
        <v>62</v>
      </c>
      <c r="C123" s="30"/>
      <c r="D123" s="30" t="s">
        <v>13</v>
      </c>
      <c r="E123" s="30" t="s">
        <v>114</v>
      </c>
      <c r="F123" s="30" t="s">
        <v>112</v>
      </c>
      <c r="G123" s="31">
        <v>240</v>
      </c>
      <c r="H123" s="60">
        <f>(30+100)-100-30</f>
        <v>0</v>
      </c>
      <c r="I123" s="60">
        <f>30+100</f>
        <v>130</v>
      </c>
      <c r="J123" s="60">
        <f>30+100</f>
        <v>130</v>
      </c>
    </row>
    <row r="124" spans="1:10" ht="30" customHeight="1">
      <c r="A124" s="243"/>
      <c r="B124" s="333" t="s">
        <v>115</v>
      </c>
      <c r="C124" s="239"/>
      <c r="D124" s="239" t="s">
        <v>13</v>
      </c>
      <c r="E124" s="239" t="s">
        <v>114</v>
      </c>
      <c r="F124" s="239" t="s">
        <v>116</v>
      </c>
      <c r="G124" s="242"/>
      <c r="H124" s="237">
        <f>H125</f>
        <v>710</v>
      </c>
      <c r="I124" s="237">
        <f>I125</f>
        <v>610</v>
      </c>
      <c r="J124" s="237">
        <f>J125</f>
        <v>410</v>
      </c>
    </row>
    <row r="125" spans="1:10" ht="15" customHeight="1">
      <c r="A125" s="257"/>
      <c r="B125" s="314" t="s">
        <v>117</v>
      </c>
      <c r="C125" s="259"/>
      <c r="D125" s="259" t="s">
        <v>13</v>
      </c>
      <c r="E125" s="259" t="s">
        <v>114</v>
      </c>
      <c r="F125" s="259" t="s">
        <v>118</v>
      </c>
      <c r="G125" s="260"/>
      <c r="H125" s="265">
        <f>H127</f>
        <v>710</v>
      </c>
      <c r="I125" s="265">
        <f>I127</f>
        <v>610</v>
      </c>
      <c r="J125" s="265">
        <f>J127</f>
        <v>410</v>
      </c>
    </row>
    <row r="126" spans="1:10" ht="30" customHeight="1">
      <c r="A126" s="28"/>
      <c r="B126" s="294" t="s">
        <v>61</v>
      </c>
      <c r="C126" s="30"/>
      <c r="D126" s="30" t="s">
        <v>13</v>
      </c>
      <c r="E126" s="30" t="s">
        <v>114</v>
      </c>
      <c r="F126" s="30" t="s">
        <v>118</v>
      </c>
      <c r="G126" s="31">
        <v>200</v>
      </c>
      <c r="H126" s="60">
        <f>H127</f>
        <v>710</v>
      </c>
      <c r="I126" s="60">
        <f>I127</f>
        <v>610</v>
      </c>
      <c r="J126" s="60">
        <f>J127</f>
        <v>410</v>
      </c>
    </row>
    <row r="127" spans="1:10" ht="30" customHeight="1">
      <c r="A127" s="28"/>
      <c r="B127" s="294" t="s">
        <v>62</v>
      </c>
      <c r="C127" s="30"/>
      <c r="D127" s="30" t="s">
        <v>13</v>
      </c>
      <c r="E127" s="30" t="s">
        <v>114</v>
      </c>
      <c r="F127" s="30" t="s">
        <v>118</v>
      </c>
      <c r="G127" s="31">
        <v>240</v>
      </c>
      <c r="H127" s="60">
        <f>(10+500+1000+100)-900</f>
        <v>710</v>
      </c>
      <c r="I127" s="60">
        <f>10+300+200+100</f>
        <v>610</v>
      </c>
      <c r="J127" s="60">
        <f>10+200+100+100</f>
        <v>410</v>
      </c>
    </row>
    <row r="128" spans="1:10" ht="30" customHeight="1">
      <c r="A128" s="44"/>
      <c r="B128" s="340" t="s">
        <v>123</v>
      </c>
      <c r="C128" s="45"/>
      <c r="D128" s="45" t="s">
        <v>13</v>
      </c>
      <c r="E128" s="45" t="s">
        <v>124</v>
      </c>
      <c r="F128" s="45"/>
      <c r="G128" s="46"/>
      <c r="H128" s="65">
        <f>H130+H135</f>
        <v>17.04</v>
      </c>
      <c r="I128" s="65">
        <f>I130+I135</f>
        <v>217.1</v>
      </c>
      <c r="J128" s="65">
        <f>J130+J135</f>
        <v>217.1</v>
      </c>
    </row>
    <row r="129" spans="1:10" ht="45" customHeight="1">
      <c r="A129" s="205"/>
      <c r="B129" s="332" t="s">
        <v>473</v>
      </c>
      <c r="C129" s="214"/>
      <c r="D129" s="214" t="s">
        <v>13</v>
      </c>
      <c r="E129" s="214" t="s">
        <v>124</v>
      </c>
      <c r="F129" s="214" t="s">
        <v>106</v>
      </c>
      <c r="G129" s="214" t="s">
        <v>67</v>
      </c>
      <c r="H129" s="208">
        <f aca="true" t="shared" si="11" ref="H129:J131">H130</f>
        <v>10</v>
      </c>
      <c r="I129" s="208">
        <f t="shared" si="11"/>
        <v>210</v>
      </c>
      <c r="J129" s="208">
        <f t="shared" si="11"/>
        <v>210</v>
      </c>
    </row>
    <row r="130" spans="1:10" ht="75" customHeight="1">
      <c r="A130" s="254"/>
      <c r="B130" s="336" t="s">
        <v>119</v>
      </c>
      <c r="C130" s="147"/>
      <c r="D130" s="147" t="s">
        <v>13</v>
      </c>
      <c r="E130" s="147" t="s">
        <v>124</v>
      </c>
      <c r="F130" s="147" t="s">
        <v>120</v>
      </c>
      <c r="G130" s="146"/>
      <c r="H130" s="255">
        <f t="shared" si="11"/>
        <v>10</v>
      </c>
      <c r="I130" s="255">
        <f t="shared" si="11"/>
        <v>210</v>
      </c>
      <c r="J130" s="255">
        <f t="shared" si="11"/>
        <v>210</v>
      </c>
    </row>
    <row r="131" spans="1:10" ht="60" customHeight="1">
      <c r="A131" s="243"/>
      <c r="B131" s="320" t="s">
        <v>125</v>
      </c>
      <c r="C131" s="239"/>
      <c r="D131" s="239" t="s">
        <v>13</v>
      </c>
      <c r="E131" s="239" t="s">
        <v>124</v>
      </c>
      <c r="F131" s="239" t="s">
        <v>487</v>
      </c>
      <c r="G131" s="236"/>
      <c r="H131" s="244">
        <f t="shared" si="11"/>
        <v>10</v>
      </c>
      <c r="I131" s="244">
        <f t="shared" si="11"/>
        <v>210</v>
      </c>
      <c r="J131" s="244">
        <f t="shared" si="11"/>
        <v>210</v>
      </c>
    </row>
    <row r="132" spans="1:10" ht="30" customHeight="1">
      <c r="A132" s="257"/>
      <c r="B132" s="321" t="s">
        <v>488</v>
      </c>
      <c r="C132" s="259"/>
      <c r="D132" s="259" t="s">
        <v>13</v>
      </c>
      <c r="E132" s="259" t="s">
        <v>124</v>
      </c>
      <c r="F132" s="259" t="s">
        <v>486</v>
      </c>
      <c r="G132" s="260"/>
      <c r="H132" s="265">
        <f>H134</f>
        <v>10</v>
      </c>
      <c r="I132" s="265">
        <f>I134</f>
        <v>210</v>
      </c>
      <c r="J132" s="265">
        <f>J134</f>
        <v>210</v>
      </c>
    </row>
    <row r="133" spans="1:10" ht="30" customHeight="1">
      <c r="A133" s="28"/>
      <c r="B133" s="301" t="s">
        <v>61</v>
      </c>
      <c r="C133" s="30"/>
      <c r="D133" s="30" t="s">
        <v>13</v>
      </c>
      <c r="E133" s="30" t="s">
        <v>124</v>
      </c>
      <c r="F133" s="30" t="s">
        <v>486</v>
      </c>
      <c r="G133" s="31">
        <v>200</v>
      </c>
      <c r="H133" s="60">
        <f>H134</f>
        <v>10</v>
      </c>
      <c r="I133" s="60">
        <f>I134</f>
        <v>210</v>
      </c>
      <c r="J133" s="60">
        <f>J134</f>
        <v>210</v>
      </c>
    </row>
    <row r="134" spans="1:10" ht="30" customHeight="1">
      <c r="A134" s="28"/>
      <c r="B134" s="294" t="s">
        <v>62</v>
      </c>
      <c r="C134" s="30"/>
      <c r="D134" s="30" t="s">
        <v>13</v>
      </c>
      <c r="E134" s="30" t="s">
        <v>124</v>
      </c>
      <c r="F134" s="30" t="s">
        <v>486</v>
      </c>
      <c r="G134" s="31">
        <v>240</v>
      </c>
      <c r="H134" s="60">
        <f>(10+200)+300-500</f>
        <v>10</v>
      </c>
      <c r="I134" s="60">
        <f>10+200</f>
        <v>210</v>
      </c>
      <c r="J134" s="60">
        <f>10+200</f>
        <v>210</v>
      </c>
    </row>
    <row r="135" spans="1:10" ht="45" customHeight="1">
      <c r="A135" s="215"/>
      <c r="B135" s="331" t="s">
        <v>214</v>
      </c>
      <c r="C135" s="202"/>
      <c r="D135" s="202" t="s">
        <v>13</v>
      </c>
      <c r="E135" s="202" t="s">
        <v>124</v>
      </c>
      <c r="F135" s="203" t="s">
        <v>215</v>
      </c>
      <c r="G135" s="202"/>
      <c r="H135" s="204">
        <f aca="true" t="shared" si="12" ref="H135:J137">H136</f>
        <v>7.04</v>
      </c>
      <c r="I135" s="204">
        <f t="shared" si="12"/>
        <v>7.1</v>
      </c>
      <c r="J135" s="204">
        <f t="shared" si="12"/>
        <v>7.1</v>
      </c>
    </row>
    <row r="136" spans="1:10" ht="30" customHeight="1">
      <c r="A136" s="38"/>
      <c r="B136" s="294" t="s">
        <v>216</v>
      </c>
      <c r="C136" s="30"/>
      <c r="D136" s="30" t="s">
        <v>13</v>
      </c>
      <c r="E136" s="30" t="s">
        <v>124</v>
      </c>
      <c r="F136" s="30" t="s">
        <v>217</v>
      </c>
      <c r="G136" s="26"/>
      <c r="H136" s="59">
        <f t="shared" si="12"/>
        <v>7.04</v>
      </c>
      <c r="I136" s="59">
        <f t="shared" si="12"/>
        <v>7.1</v>
      </c>
      <c r="J136" s="59">
        <f t="shared" si="12"/>
        <v>7.1</v>
      </c>
    </row>
    <row r="137" spans="1:10" ht="15" customHeight="1">
      <c r="A137" s="38"/>
      <c r="B137" s="294" t="s">
        <v>218</v>
      </c>
      <c r="C137" s="30"/>
      <c r="D137" s="30" t="s">
        <v>13</v>
      </c>
      <c r="E137" s="30" t="s">
        <v>124</v>
      </c>
      <c r="F137" s="30" t="s">
        <v>219</v>
      </c>
      <c r="G137" s="26"/>
      <c r="H137" s="59">
        <f t="shared" si="12"/>
        <v>7.04</v>
      </c>
      <c r="I137" s="59">
        <f t="shared" si="12"/>
        <v>7.1</v>
      </c>
      <c r="J137" s="59">
        <f t="shared" si="12"/>
        <v>7.1</v>
      </c>
    </row>
    <row r="138" spans="1:10" ht="60" customHeight="1">
      <c r="A138" s="267"/>
      <c r="B138" s="314" t="s">
        <v>509</v>
      </c>
      <c r="C138" s="260"/>
      <c r="D138" s="259" t="s">
        <v>13</v>
      </c>
      <c r="E138" s="259" t="s">
        <v>124</v>
      </c>
      <c r="F138" s="260" t="s">
        <v>241</v>
      </c>
      <c r="G138" s="260" t="s">
        <v>40</v>
      </c>
      <c r="H138" s="261">
        <f>H140</f>
        <v>7.04</v>
      </c>
      <c r="I138" s="261">
        <f>I140</f>
        <v>7.1</v>
      </c>
      <c r="J138" s="261">
        <f>J140</f>
        <v>7.1</v>
      </c>
    </row>
    <row r="139" spans="1:10" ht="30" customHeight="1">
      <c r="A139" s="38"/>
      <c r="B139" s="294" t="s">
        <v>61</v>
      </c>
      <c r="C139" s="31"/>
      <c r="D139" s="30" t="s">
        <v>13</v>
      </c>
      <c r="E139" s="30" t="s">
        <v>124</v>
      </c>
      <c r="F139" s="31" t="s">
        <v>241</v>
      </c>
      <c r="G139" s="31">
        <v>200</v>
      </c>
      <c r="H139" s="59">
        <f>H140</f>
        <v>7.04</v>
      </c>
      <c r="I139" s="59">
        <f>I140</f>
        <v>7.1</v>
      </c>
      <c r="J139" s="59">
        <f>J140</f>
        <v>7.1</v>
      </c>
    </row>
    <row r="140" spans="1:10" ht="30" customHeight="1">
      <c r="A140" s="38"/>
      <c r="B140" s="294" t="s">
        <v>62</v>
      </c>
      <c r="C140" s="31"/>
      <c r="D140" s="30" t="s">
        <v>13</v>
      </c>
      <c r="E140" s="30" t="s">
        <v>124</v>
      </c>
      <c r="F140" s="31" t="s">
        <v>241</v>
      </c>
      <c r="G140" s="34" t="s">
        <v>63</v>
      </c>
      <c r="H140" s="59">
        <f>2+5.1-0.06</f>
        <v>7.04</v>
      </c>
      <c r="I140" s="59">
        <f>2+5.1</f>
        <v>7.1</v>
      </c>
      <c r="J140" s="59">
        <f>2+5.1</f>
        <v>7.1</v>
      </c>
    </row>
    <row r="141" spans="1:10" s="2" customFormat="1" ht="15" customHeight="1">
      <c r="A141" s="19" t="s">
        <v>525</v>
      </c>
      <c r="B141" s="329" t="s">
        <v>14</v>
      </c>
      <c r="C141" s="41"/>
      <c r="D141" s="41" t="s">
        <v>15</v>
      </c>
      <c r="E141" s="41" t="s">
        <v>40</v>
      </c>
      <c r="F141" s="41" t="s">
        <v>40</v>
      </c>
      <c r="G141" s="41" t="s">
        <v>40</v>
      </c>
      <c r="H141" s="64">
        <f>H142+H167</f>
        <v>19779.64556</v>
      </c>
      <c r="I141" s="64">
        <f>I142+I167</f>
        <v>6671.4</v>
      </c>
      <c r="J141" s="64">
        <f>J142+J167</f>
        <v>6671.4</v>
      </c>
    </row>
    <row r="142" spans="1:10" ht="15" customHeight="1">
      <c r="A142" s="22"/>
      <c r="B142" s="330" t="s">
        <v>137</v>
      </c>
      <c r="C142" s="23"/>
      <c r="D142" s="23" t="s">
        <v>15</v>
      </c>
      <c r="E142" s="23" t="s">
        <v>138</v>
      </c>
      <c r="F142" s="23" t="s">
        <v>40</v>
      </c>
      <c r="G142" s="23" t="s">
        <v>40</v>
      </c>
      <c r="H142" s="57">
        <f>H143+H157+H162</f>
        <v>19400.64556</v>
      </c>
      <c r="I142" s="57">
        <f>I143+I157+I162</f>
        <v>6491.4</v>
      </c>
      <c r="J142" s="57">
        <f>J143+J157+J162</f>
        <v>6491.4</v>
      </c>
    </row>
    <row r="143" spans="1:11" s="3" customFormat="1" ht="45" customHeight="1">
      <c r="A143" s="216"/>
      <c r="B143" s="332" t="s">
        <v>437</v>
      </c>
      <c r="C143" s="214"/>
      <c r="D143" s="214" t="s">
        <v>15</v>
      </c>
      <c r="E143" s="214" t="s">
        <v>138</v>
      </c>
      <c r="F143" s="214" t="s">
        <v>132</v>
      </c>
      <c r="G143" s="214"/>
      <c r="H143" s="208">
        <f>H144</f>
        <v>9097.8</v>
      </c>
      <c r="I143" s="208">
        <f>I144</f>
        <v>6491.4</v>
      </c>
      <c r="J143" s="208">
        <f>J144</f>
        <v>6491.4</v>
      </c>
      <c r="K143" s="66"/>
    </row>
    <row r="144" spans="1:11" ht="75" customHeight="1">
      <c r="A144" s="243"/>
      <c r="B144" s="333" t="s">
        <v>133</v>
      </c>
      <c r="C144" s="239"/>
      <c r="D144" s="239" t="s">
        <v>15</v>
      </c>
      <c r="E144" s="239" t="s">
        <v>138</v>
      </c>
      <c r="F144" s="239" t="s">
        <v>134</v>
      </c>
      <c r="G144" s="239"/>
      <c r="H144" s="244">
        <f>H145+H148+H154+H151</f>
        <v>9097.8</v>
      </c>
      <c r="I144" s="244">
        <f>I145+I148+I154+I151</f>
        <v>6491.4</v>
      </c>
      <c r="J144" s="244">
        <f>J145+J148+J154+J151</f>
        <v>6491.4</v>
      </c>
      <c r="K144" s="67"/>
    </row>
    <row r="145" spans="1:11" ht="30" customHeight="1">
      <c r="A145" s="257"/>
      <c r="B145" s="314" t="s">
        <v>135</v>
      </c>
      <c r="C145" s="259"/>
      <c r="D145" s="259" t="s">
        <v>15</v>
      </c>
      <c r="E145" s="259" t="s">
        <v>138</v>
      </c>
      <c r="F145" s="259" t="s">
        <v>136</v>
      </c>
      <c r="G145" s="259"/>
      <c r="H145" s="265">
        <f>H147</f>
        <v>1353.4</v>
      </c>
      <c r="I145" s="265">
        <f>I147</f>
        <v>700</v>
      </c>
      <c r="J145" s="265">
        <f>J147</f>
        <v>500</v>
      </c>
      <c r="K145" s="67"/>
    </row>
    <row r="146" spans="1:11" ht="30" customHeight="1">
      <c r="A146" s="28"/>
      <c r="B146" s="294" t="s">
        <v>61</v>
      </c>
      <c r="C146" s="30"/>
      <c r="D146" s="30" t="s">
        <v>15</v>
      </c>
      <c r="E146" s="30" t="s">
        <v>138</v>
      </c>
      <c r="F146" s="30" t="s">
        <v>136</v>
      </c>
      <c r="G146" s="30" t="s">
        <v>80</v>
      </c>
      <c r="H146" s="60">
        <f>H147</f>
        <v>1353.4</v>
      </c>
      <c r="I146" s="60">
        <f>I147</f>
        <v>700</v>
      </c>
      <c r="J146" s="60">
        <f>J147</f>
        <v>500</v>
      </c>
      <c r="K146" s="67"/>
    </row>
    <row r="147" spans="1:11" ht="30" customHeight="1">
      <c r="A147" s="28"/>
      <c r="B147" s="294" t="s">
        <v>62</v>
      </c>
      <c r="C147" s="30"/>
      <c r="D147" s="30" t="s">
        <v>15</v>
      </c>
      <c r="E147" s="30" t="s">
        <v>138</v>
      </c>
      <c r="F147" s="30" t="s">
        <v>136</v>
      </c>
      <c r="G147" s="30" t="s">
        <v>63</v>
      </c>
      <c r="H147" s="60">
        <f>(700+100+200+100)+153.4+300+300+200-600-100</f>
        <v>1353.4</v>
      </c>
      <c r="I147" s="60">
        <f>700</f>
        <v>700</v>
      </c>
      <c r="J147" s="60">
        <f>500</f>
        <v>500</v>
      </c>
      <c r="K147" s="67"/>
    </row>
    <row r="148" spans="1:11" ht="30" customHeight="1">
      <c r="A148" s="257"/>
      <c r="B148" s="314" t="s">
        <v>139</v>
      </c>
      <c r="C148" s="259"/>
      <c r="D148" s="259" t="s">
        <v>15</v>
      </c>
      <c r="E148" s="259" t="s">
        <v>138</v>
      </c>
      <c r="F148" s="259" t="s">
        <v>140</v>
      </c>
      <c r="G148" s="259"/>
      <c r="H148" s="265">
        <f>H150</f>
        <v>5424.357</v>
      </c>
      <c r="I148" s="265">
        <f>I150</f>
        <v>3100</v>
      </c>
      <c r="J148" s="265">
        <f>J150</f>
        <v>3300</v>
      </c>
      <c r="K148" s="67"/>
    </row>
    <row r="149" spans="1:11" ht="30" customHeight="1">
      <c r="A149" s="28"/>
      <c r="B149" s="294" t="s">
        <v>61</v>
      </c>
      <c r="C149" s="30"/>
      <c r="D149" s="30" t="s">
        <v>15</v>
      </c>
      <c r="E149" s="30" t="s">
        <v>138</v>
      </c>
      <c r="F149" s="30" t="s">
        <v>140</v>
      </c>
      <c r="G149" s="30" t="s">
        <v>80</v>
      </c>
      <c r="H149" s="60">
        <f>H150</f>
        <v>5424.357</v>
      </c>
      <c r="I149" s="60">
        <f>I150</f>
        <v>3100</v>
      </c>
      <c r="J149" s="60">
        <f>J150</f>
        <v>3300</v>
      </c>
      <c r="K149" s="67"/>
    </row>
    <row r="150" spans="1:11" ht="30" customHeight="1">
      <c r="A150" s="28"/>
      <c r="B150" s="294" t="s">
        <v>62</v>
      </c>
      <c r="C150" s="30"/>
      <c r="D150" s="30" t="s">
        <v>15</v>
      </c>
      <c r="E150" s="30" t="s">
        <v>138</v>
      </c>
      <c r="F150" s="30" t="s">
        <v>140</v>
      </c>
      <c r="G150" s="30" t="s">
        <v>63</v>
      </c>
      <c r="H150" s="60">
        <f>800+200+200+200+500+1020+880+371.357+1353-100</f>
        <v>5424.357</v>
      </c>
      <c r="I150" s="60">
        <v>3100</v>
      </c>
      <c r="J150" s="60">
        <v>3300</v>
      </c>
      <c r="K150" s="67"/>
    </row>
    <row r="151" spans="1:11" ht="45" customHeight="1" hidden="1">
      <c r="A151" s="257"/>
      <c r="B151" s="314" t="s">
        <v>141</v>
      </c>
      <c r="C151" s="259"/>
      <c r="D151" s="259" t="s">
        <v>15</v>
      </c>
      <c r="E151" s="259" t="s">
        <v>138</v>
      </c>
      <c r="F151" s="259" t="s">
        <v>142</v>
      </c>
      <c r="G151" s="259"/>
      <c r="H151" s="265">
        <f>H153</f>
        <v>0</v>
      </c>
      <c r="I151" s="265">
        <f>I153</f>
        <v>0</v>
      </c>
      <c r="J151" s="265">
        <f>J153</f>
        <v>0</v>
      </c>
      <c r="K151" s="67"/>
    </row>
    <row r="152" spans="1:11" ht="30" customHeight="1" hidden="1">
      <c r="A152" s="28"/>
      <c r="B152" s="294" t="s">
        <v>61</v>
      </c>
      <c r="C152" s="30"/>
      <c r="D152" s="30" t="s">
        <v>15</v>
      </c>
      <c r="E152" s="30" t="s">
        <v>138</v>
      </c>
      <c r="F152" s="30" t="s">
        <v>142</v>
      </c>
      <c r="G152" s="30" t="s">
        <v>80</v>
      </c>
      <c r="H152" s="60">
        <f>H153</f>
        <v>0</v>
      </c>
      <c r="I152" s="60">
        <f>I153</f>
        <v>0</v>
      </c>
      <c r="J152" s="60">
        <f>J153</f>
        <v>0</v>
      </c>
      <c r="K152" s="67"/>
    </row>
    <row r="153" spans="1:11" ht="30" customHeight="1" hidden="1">
      <c r="A153" s="28"/>
      <c r="B153" s="294" t="s">
        <v>62</v>
      </c>
      <c r="C153" s="30"/>
      <c r="D153" s="30" t="s">
        <v>15</v>
      </c>
      <c r="E153" s="30" t="s">
        <v>138</v>
      </c>
      <c r="F153" s="30" t="s">
        <v>142</v>
      </c>
      <c r="G153" s="30" t="s">
        <v>63</v>
      </c>
      <c r="H153" s="60">
        <v>0</v>
      </c>
      <c r="I153" s="60">
        <v>0</v>
      </c>
      <c r="J153" s="60">
        <v>0</v>
      </c>
      <c r="K153" s="67"/>
    </row>
    <row r="154" spans="1:11" ht="30" customHeight="1">
      <c r="A154" s="257"/>
      <c r="B154" s="314" t="s">
        <v>489</v>
      </c>
      <c r="C154" s="259"/>
      <c r="D154" s="259" t="s">
        <v>15</v>
      </c>
      <c r="E154" s="259" t="s">
        <v>138</v>
      </c>
      <c r="F154" s="259" t="s">
        <v>441</v>
      </c>
      <c r="G154" s="259"/>
      <c r="H154" s="265">
        <f aca="true" t="shared" si="13" ref="H154:J155">H155</f>
        <v>2320.043</v>
      </c>
      <c r="I154" s="265">
        <f t="shared" si="13"/>
        <v>2691.4</v>
      </c>
      <c r="J154" s="265">
        <f t="shared" si="13"/>
        <v>2691.4</v>
      </c>
      <c r="K154" s="67"/>
    </row>
    <row r="155" spans="1:11" ht="30" customHeight="1">
      <c r="A155" s="28"/>
      <c r="B155" s="294" t="s">
        <v>61</v>
      </c>
      <c r="C155" s="30"/>
      <c r="D155" s="30" t="s">
        <v>15</v>
      </c>
      <c r="E155" s="30" t="s">
        <v>138</v>
      </c>
      <c r="F155" s="30" t="s">
        <v>441</v>
      </c>
      <c r="G155" s="30" t="s">
        <v>80</v>
      </c>
      <c r="H155" s="60">
        <f t="shared" si="13"/>
        <v>2320.043</v>
      </c>
      <c r="I155" s="60">
        <f t="shared" si="13"/>
        <v>2691.4</v>
      </c>
      <c r="J155" s="60">
        <f t="shared" si="13"/>
        <v>2691.4</v>
      </c>
      <c r="K155" s="67"/>
    </row>
    <row r="156" spans="1:11" ht="30" customHeight="1">
      <c r="A156" s="28"/>
      <c r="B156" s="294" t="s">
        <v>62</v>
      </c>
      <c r="C156" s="30"/>
      <c r="D156" s="30" t="s">
        <v>15</v>
      </c>
      <c r="E156" s="30" t="s">
        <v>138</v>
      </c>
      <c r="F156" s="30" t="s">
        <v>441</v>
      </c>
      <c r="G156" s="30" t="s">
        <v>63</v>
      </c>
      <c r="H156" s="60">
        <f>1991.4+700-371.357</f>
        <v>2320.043</v>
      </c>
      <c r="I156" s="60">
        <f>1991.4+700</f>
        <v>2691.4</v>
      </c>
      <c r="J156" s="60">
        <f>1991.4+700</f>
        <v>2691.4</v>
      </c>
      <c r="K156" s="67"/>
    </row>
    <row r="157" spans="1:11" ht="75" customHeight="1">
      <c r="A157" s="229"/>
      <c r="B157" s="332" t="s">
        <v>410</v>
      </c>
      <c r="C157" s="214"/>
      <c r="D157" s="214" t="s">
        <v>15</v>
      </c>
      <c r="E157" s="214" t="s">
        <v>138</v>
      </c>
      <c r="F157" s="214" t="s">
        <v>414</v>
      </c>
      <c r="G157" s="214"/>
      <c r="H157" s="223">
        <f aca="true" t="shared" si="14" ref="H157:J158">H158</f>
        <v>1556.218</v>
      </c>
      <c r="I157" s="223">
        <f t="shared" si="14"/>
        <v>0</v>
      </c>
      <c r="J157" s="223">
        <f t="shared" si="14"/>
        <v>0</v>
      </c>
      <c r="K157" s="67"/>
    </row>
    <row r="158" spans="1:11" ht="30" customHeight="1">
      <c r="A158" s="243"/>
      <c r="B158" s="333" t="s">
        <v>411</v>
      </c>
      <c r="C158" s="239"/>
      <c r="D158" s="239" t="s">
        <v>15</v>
      </c>
      <c r="E158" s="239" t="s">
        <v>138</v>
      </c>
      <c r="F158" s="239" t="s">
        <v>413</v>
      </c>
      <c r="G158" s="239"/>
      <c r="H158" s="244">
        <f t="shared" si="14"/>
        <v>1556.218</v>
      </c>
      <c r="I158" s="244">
        <f t="shared" si="14"/>
        <v>0</v>
      </c>
      <c r="J158" s="244">
        <f t="shared" si="14"/>
        <v>0</v>
      </c>
      <c r="K158" s="67"/>
    </row>
    <row r="159" spans="1:11" ht="75" customHeight="1">
      <c r="A159" s="257"/>
      <c r="B159" s="314" t="s">
        <v>493</v>
      </c>
      <c r="C159" s="259"/>
      <c r="D159" s="259" t="s">
        <v>15</v>
      </c>
      <c r="E159" s="259" t="s">
        <v>138</v>
      </c>
      <c r="F159" s="259" t="s">
        <v>412</v>
      </c>
      <c r="G159" s="259"/>
      <c r="H159" s="265">
        <f>H161</f>
        <v>1556.218</v>
      </c>
      <c r="I159" s="265">
        <f>I161</f>
        <v>0</v>
      </c>
      <c r="J159" s="265">
        <f>J161</f>
        <v>0</v>
      </c>
      <c r="K159" s="67"/>
    </row>
    <row r="160" spans="1:11" ht="30" customHeight="1">
      <c r="A160" s="28"/>
      <c r="B160" s="294" t="s">
        <v>61</v>
      </c>
      <c r="C160" s="30"/>
      <c r="D160" s="30" t="s">
        <v>15</v>
      </c>
      <c r="E160" s="30" t="s">
        <v>138</v>
      </c>
      <c r="F160" s="30" t="s">
        <v>412</v>
      </c>
      <c r="G160" s="30" t="s">
        <v>80</v>
      </c>
      <c r="H160" s="60">
        <f>H161</f>
        <v>1556.218</v>
      </c>
      <c r="I160" s="60">
        <f>I161</f>
        <v>0</v>
      </c>
      <c r="J160" s="60">
        <f>J161</f>
        <v>0</v>
      </c>
      <c r="K160" s="67"/>
    </row>
    <row r="161" spans="1:11" ht="30" customHeight="1">
      <c r="A161" s="28"/>
      <c r="B161" s="294" t="s">
        <v>62</v>
      </c>
      <c r="C161" s="30"/>
      <c r="D161" s="30" t="s">
        <v>15</v>
      </c>
      <c r="E161" s="30" t="s">
        <v>138</v>
      </c>
      <c r="F161" s="30" t="s">
        <v>412</v>
      </c>
      <c r="G161" s="30" t="s">
        <v>63</v>
      </c>
      <c r="H161" s="60">
        <f>1266.218+290</f>
        <v>1556.218</v>
      </c>
      <c r="I161" s="60">
        <v>0</v>
      </c>
      <c r="J161" s="60">
        <v>0</v>
      </c>
      <c r="K161" s="67"/>
    </row>
    <row r="162" spans="1:11" ht="45" customHeight="1">
      <c r="A162" s="229"/>
      <c r="B162" s="332" t="s">
        <v>467</v>
      </c>
      <c r="C162" s="214"/>
      <c r="D162" s="214" t="s">
        <v>15</v>
      </c>
      <c r="E162" s="214" t="s">
        <v>138</v>
      </c>
      <c r="F162" s="214" t="s">
        <v>464</v>
      </c>
      <c r="G162" s="214"/>
      <c r="H162" s="223">
        <f aca="true" t="shared" si="15" ref="H162:J163">H163</f>
        <v>8746.62756</v>
      </c>
      <c r="I162" s="223">
        <f t="shared" si="15"/>
        <v>0</v>
      </c>
      <c r="J162" s="223">
        <f t="shared" si="15"/>
        <v>0</v>
      </c>
      <c r="K162" s="67"/>
    </row>
    <row r="163" spans="1:11" ht="30" customHeight="1">
      <c r="A163" s="243"/>
      <c r="B163" s="333" t="s">
        <v>466</v>
      </c>
      <c r="C163" s="239"/>
      <c r="D163" s="239" t="s">
        <v>15</v>
      </c>
      <c r="E163" s="239" t="s">
        <v>138</v>
      </c>
      <c r="F163" s="239" t="s">
        <v>465</v>
      </c>
      <c r="G163" s="239"/>
      <c r="H163" s="244">
        <f t="shared" si="15"/>
        <v>8746.62756</v>
      </c>
      <c r="I163" s="244">
        <f t="shared" si="15"/>
        <v>0</v>
      </c>
      <c r="J163" s="244">
        <f t="shared" si="15"/>
        <v>0</v>
      </c>
      <c r="K163" s="67"/>
    </row>
    <row r="164" spans="1:11" ht="45" customHeight="1">
      <c r="A164" s="257"/>
      <c r="B164" s="314" t="s">
        <v>141</v>
      </c>
      <c r="C164" s="259"/>
      <c r="D164" s="259" t="s">
        <v>15</v>
      </c>
      <c r="E164" s="259" t="s">
        <v>138</v>
      </c>
      <c r="F164" s="259" t="s">
        <v>480</v>
      </c>
      <c r="G164" s="259"/>
      <c r="H164" s="265">
        <f>H166</f>
        <v>8746.62756</v>
      </c>
      <c r="I164" s="265">
        <f>I166</f>
        <v>0</v>
      </c>
      <c r="J164" s="265">
        <f>J166</f>
        <v>0</v>
      </c>
      <c r="K164" s="67"/>
    </row>
    <row r="165" spans="1:11" ht="30" customHeight="1">
      <c r="A165" s="28"/>
      <c r="B165" s="294" t="s">
        <v>61</v>
      </c>
      <c r="C165" s="30"/>
      <c r="D165" s="30" t="s">
        <v>15</v>
      </c>
      <c r="E165" s="30" t="s">
        <v>138</v>
      </c>
      <c r="F165" s="30" t="s">
        <v>480</v>
      </c>
      <c r="G165" s="30" t="s">
        <v>80</v>
      </c>
      <c r="H165" s="60">
        <f>H166</f>
        <v>8746.62756</v>
      </c>
      <c r="I165" s="60">
        <f>I166</f>
        <v>0</v>
      </c>
      <c r="J165" s="60">
        <f>J166</f>
        <v>0</v>
      </c>
      <c r="K165" s="67"/>
    </row>
    <row r="166" spans="1:11" ht="30" customHeight="1">
      <c r="A166" s="28"/>
      <c r="B166" s="294" t="s">
        <v>62</v>
      </c>
      <c r="C166" s="30"/>
      <c r="D166" s="30" t="s">
        <v>15</v>
      </c>
      <c r="E166" s="30" t="s">
        <v>138</v>
      </c>
      <c r="F166" s="30" t="s">
        <v>480</v>
      </c>
      <c r="G166" s="30" t="s">
        <v>63</v>
      </c>
      <c r="H166" s="60">
        <f>(2800+150)+6300-452.37244-51</f>
        <v>8746.62756</v>
      </c>
      <c r="I166" s="60">
        <v>0</v>
      </c>
      <c r="J166" s="60">
        <v>0</v>
      </c>
      <c r="K166" s="67"/>
    </row>
    <row r="167" spans="1:10" ht="15" customHeight="1">
      <c r="A167" s="22"/>
      <c r="B167" s="330" t="s">
        <v>181</v>
      </c>
      <c r="C167" s="23"/>
      <c r="D167" s="23" t="s">
        <v>15</v>
      </c>
      <c r="E167" s="23" t="s">
        <v>182</v>
      </c>
      <c r="F167" s="23" t="s">
        <v>40</v>
      </c>
      <c r="G167" s="23" t="s">
        <v>40</v>
      </c>
      <c r="H167" s="57">
        <f>H168+H176</f>
        <v>379</v>
      </c>
      <c r="I167" s="57">
        <f>I168+I176</f>
        <v>180</v>
      </c>
      <c r="J167" s="57">
        <f>J168+J176</f>
        <v>180</v>
      </c>
    </row>
    <row r="168" spans="1:11" s="3" customFormat="1" ht="45" customHeight="1" hidden="1">
      <c r="A168" s="216"/>
      <c r="B168" s="332" t="s">
        <v>122</v>
      </c>
      <c r="C168" s="214"/>
      <c r="D168" s="214" t="s">
        <v>15</v>
      </c>
      <c r="E168" s="214" t="s">
        <v>182</v>
      </c>
      <c r="F168" s="214" t="s">
        <v>177</v>
      </c>
      <c r="G168" s="214"/>
      <c r="H168" s="208">
        <f>H169</f>
        <v>0</v>
      </c>
      <c r="I168" s="208">
        <f>I169</f>
        <v>0</v>
      </c>
      <c r="J168" s="208">
        <f>J169</f>
        <v>0</v>
      </c>
      <c r="K168" s="66"/>
    </row>
    <row r="169" spans="1:11" s="3" customFormat="1" ht="30" customHeight="1" hidden="1">
      <c r="A169" s="245"/>
      <c r="B169" s="333" t="s">
        <v>498</v>
      </c>
      <c r="C169" s="242"/>
      <c r="D169" s="239" t="s">
        <v>15</v>
      </c>
      <c r="E169" s="239" t="s">
        <v>182</v>
      </c>
      <c r="F169" s="239" t="s">
        <v>178</v>
      </c>
      <c r="G169" s="239"/>
      <c r="H169" s="244">
        <f>H170+H173</f>
        <v>0</v>
      </c>
      <c r="I169" s="244">
        <f>I170+I173</f>
        <v>0</v>
      </c>
      <c r="J169" s="244">
        <f>J170+J173</f>
        <v>0</v>
      </c>
      <c r="K169" s="66"/>
    </row>
    <row r="170" spans="1:11" ht="15" customHeight="1" hidden="1">
      <c r="A170" s="257"/>
      <c r="B170" s="314" t="s">
        <v>179</v>
      </c>
      <c r="C170" s="259"/>
      <c r="D170" s="259" t="s">
        <v>15</v>
      </c>
      <c r="E170" s="259" t="s">
        <v>182</v>
      </c>
      <c r="F170" s="259" t="s">
        <v>180</v>
      </c>
      <c r="G170" s="259"/>
      <c r="H170" s="265">
        <f>H172</f>
        <v>0</v>
      </c>
      <c r="I170" s="265">
        <f>I172</f>
        <v>0</v>
      </c>
      <c r="J170" s="265">
        <f>J172</f>
        <v>0</v>
      </c>
      <c r="K170" s="67"/>
    </row>
    <row r="171" spans="1:11" ht="30" customHeight="1" hidden="1">
      <c r="A171" s="28"/>
      <c r="B171" s="294" t="s">
        <v>61</v>
      </c>
      <c r="C171" s="30"/>
      <c r="D171" s="30" t="s">
        <v>15</v>
      </c>
      <c r="E171" s="30" t="s">
        <v>182</v>
      </c>
      <c r="F171" s="30" t="s">
        <v>180</v>
      </c>
      <c r="G171" s="30" t="s">
        <v>80</v>
      </c>
      <c r="H171" s="60">
        <f aca="true" t="shared" si="16" ref="H171:J177">H172</f>
        <v>0</v>
      </c>
      <c r="I171" s="60">
        <f t="shared" si="16"/>
        <v>0</v>
      </c>
      <c r="J171" s="60">
        <f t="shared" si="16"/>
        <v>0</v>
      </c>
      <c r="K171" s="67"/>
    </row>
    <row r="172" spans="1:11" ht="30" customHeight="1" hidden="1">
      <c r="A172" s="28"/>
      <c r="B172" s="294" t="s">
        <v>62</v>
      </c>
      <c r="C172" s="30"/>
      <c r="D172" s="30" t="s">
        <v>15</v>
      </c>
      <c r="E172" s="30" t="s">
        <v>182</v>
      </c>
      <c r="F172" s="30" t="s">
        <v>180</v>
      </c>
      <c r="G172" s="30" t="s">
        <v>63</v>
      </c>
      <c r="H172" s="60">
        <v>0</v>
      </c>
      <c r="I172" s="60">
        <v>0</v>
      </c>
      <c r="J172" s="60">
        <v>0</v>
      </c>
      <c r="K172" s="67"/>
    </row>
    <row r="173" spans="1:11" ht="30" customHeight="1" hidden="1">
      <c r="A173" s="257"/>
      <c r="B173" s="314" t="s">
        <v>183</v>
      </c>
      <c r="C173" s="259"/>
      <c r="D173" s="259" t="s">
        <v>15</v>
      </c>
      <c r="E173" s="259" t="s">
        <v>182</v>
      </c>
      <c r="F173" s="259" t="s">
        <v>184</v>
      </c>
      <c r="G173" s="259"/>
      <c r="H173" s="265">
        <f>H175</f>
        <v>0</v>
      </c>
      <c r="I173" s="265">
        <f>I175</f>
        <v>0</v>
      </c>
      <c r="J173" s="265">
        <f>J175</f>
        <v>0</v>
      </c>
      <c r="K173" s="67"/>
    </row>
    <row r="174" spans="1:11" ht="30" customHeight="1" hidden="1">
      <c r="A174" s="28"/>
      <c r="B174" s="294" t="s">
        <v>61</v>
      </c>
      <c r="C174" s="30"/>
      <c r="D174" s="30" t="s">
        <v>15</v>
      </c>
      <c r="E174" s="30" t="s">
        <v>182</v>
      </c>
      <c r="F174" s="30" t="s">
        <v>184</v>
      </c>
      <c r="G174" s="30" t="s">
        <v>80</v>
      </c>
      <c r="H174" s="60">
        <f t="shared" si="16"/>
        <v>0</v>
      </c>
      <c r="I174" s="60">
        <f t="shared" si="16"/>
        <v>0</v>
      </c>
      <c r="J174" s="60">
        <f t="shared" si="16"/>
        <v>0</v>
      </c>
      <c r="K174" s="67"/>
    </row>
    <row r="175" spans="1:11" ht="30" customHeight="1" hidden="1">
      <c r="A175" s="28"/>
      <c r="B175" s="294" t="s">
        <v>62</v>
      </c>
      <c r="C175" s="30"/>
      <c r="D175" s="30" t="s">
        <v>15</v>
      </c>
      <c r="E175" s="30" t="s">
        <v>182</v>
      </c>
      <c r="F175" s="30" t="s">
        <v>184</v>
      </c>
      <c r="G175" s="30" t="s">
        <v>63</v>
      </c>
      <c r="H175" s="60">
        <v>0</v>
      </c>
      <c r="I175" s="60">
        <v>0</v>
      </c>
      <c r="J175" s="60">
        <v>0</v>
      </c>
      <c r="K175" s="67"/>
    </row>
    <row r="176" spans="1:11" s="3" customFormat="1" ht="45" customHeight="1">
      <c r="A176" s="217"/>
      <c r="B176" s="335" t="s">
        <v>474</v>
      </c>
      <c r="C176" s="218"/>
      <c r="D176" s="211" t="s">
        <v>15</v>
      </c>
      <c r="E176" s="211" t="s">
        <v>182</v>
      </c>
      <c r="F176" s="211" t="s">
        <v>266</v>
      </c>
      <c r="G176" s="202"/>
      <c r="H176" s="204">
        <f t="shared" si="16"/>
        <v>379</v>
      </c>
      <c r="I176" s="204">
        <f t="shared" si="16"/>
        <v>180</v>
      </c>
      <c r="J176" s="204">
        <f t="shared" si="16"/>
        <v>180</v>
      </c>
      <c r="K176" s="66"/>
    </row>
    <row r="177" spans="1:11" s="3" customFormat="1" ht="15" customHeight="1">
      <c r="A177" s="47"/>
      <c r="B177" s="294" t="s">
        <v>218</v>
      </c>
      <c r="C177" s="34"/>
      <c r="D177" s="30" t="s">
        <v>15</v>
      </c>
      <c r="E177" s="30" t="s">
        <v>182</v>
      </c>
      <c r="F177" s="34" t="s">
        <v>267</v>
      </c>
      <c r="G177" s="30"/>
      <c r="H177" s="60">
        <f t="shared" si="16"/>
        <v>379</v>
      </c>
      <c r="I177" s="60">
        <f t="shared" si="16"/>
        <v>180</v>
      </c>
      <c r="J177" s="60">
        <f t="shared" si="16"/>
        <v>180</v>
      </c>
      <c r="K177" s="66"/>
    </row>
    <row r="178" spans="1:11" s="3" customFormat="1" ht="15" customHeight="1">
      <c r="A178" s="47"/>
      <c r="B178" s="294" t="s">
        <v>218</v>
      </c>
      <c r="C178" s="34"/>
      <c r="D178" s="30" t="s">
        <v>15</v>
      </c>
      <c r="E178" s="30" t="s">
        <v>182</v>
      </c>
      <c r="F178" s="34" t="s">
        <v>268</v>
      </c>
      <c r="G178" s="30"/>
      <c r="H178" s="60">
        <f>H179+H182</f>
        <v>379</v>
      </c>
      <c r="I178" s="60">
        <f>I179+I182</f>
        <v>180</v>
      </c>
      <c r="J178" s="60">
        <f>J179+J182</f>
        <v>180</v>
      </c>
      <c r="K178" s="66"/>
    </row>
    <row r="179" spans="1:11" ht="15" customHeight="1">
      <c r="A179" s="257"/>
      <c r="B179" s="314" t="s">
        <v>283</v>
      </c>
      <c r="C179" s="259"/>
      <c r="D179" s="259" t="s">
        <v>15</v>
      </c>
      <c r="E179" s="259" t="s">
        <v>182</v>
      </c>
      <c r="F179" s="268" t="s">
        <v>284</v>
      </c>
      <c r="G179" s="259"/>
      <c r="H179" s="265">
        <f aca="true" t="shared" si="17" ref="H179:J180">H180</f>
        <v>180</v>
      </c>
      <c r="I179" s="265">
        <f t="shared" si="17"/>
        <v>180</v>
      </c>
      <c r="J179" s="265">
        <f t="shared" si="17"/>
        <v>180</v>
      </c>
      <c r="K179" s="67"/>
    </row>
    <row r="180" spans="1:11" ht="30" customHeight="1">
      <c r="A180" s="28"/>
      <c r="B180" s="294" t="s">
        <v>61</v>
      </c>
      <c r="C180" s="30"/>
      <c r="D180" s="30" t="s">
        <v>15</v>
      </c>
      <c r="E180" s="30" t="s">
        <v>182</v>
      </c>
      <c r="F180" s="34" t="s">
        <v>284</v>
      </c>
      <c r="G180" s="30" t="s">
        <v>80</v>
      </c>
      <c r="H180" s="60">
        <f t="shared" si="17"/>
        <v>180</v>
      </c>
      <c r="I180" s="60">
        <f t="shared" si="17"/>
        <v>180</v>
      </c>
      <c r="J180" s="60">
        <f t="shared" si="17"/>
        <v>180</v>
      </c>
      <c r="K180" s="67"/>
    </row>
    <row r="181" spans="1:11" ht="30" customHeight="1">
      <c r="A181" s="28"/>
      <c r="B181" s="294" t="s">
        <v>62</v>
      </c>
      <c r="C181" s="30"/>
      <c r="D181" s="30" t="s">
        <v>15</v>
      </c>
      <c r="E181" s="30" t="s">
        <v>182</v>
      </c>
      <c r="F181" s="34" t="s">
        <v>284</v>
      </c>
      <c r="G181" s="30" t="s">
        <v>63</v>
      </c>
      <c r="H181" s="60">
        <v>180</v>
      </c>
      <c r="I181" s="60">
        <v>180</v>
      </c>
      <c r="J181" s="60">
        <v>180</v>
      </c>
      <c r="K181" s="67"/>
    </row>
    <row r="182" spans="1:11" ht="30" customHeight="1">
      <c r="A182" s="257"/>
      <c r="B182" s="314" t="s">
        <v>183</v>
      </c>
      <c r="C182" s="260"/>
      <c r="D182" s="259" t="s">
        <v>15</v>
      </c>
      <c r="E182" s="259" t="s">
        <v>182</v>
      </c>
      <c r="F182" s="268" t="s">
        <v>479</v>
      </c>
      <c r="G182" s="260" t="s">
        <v>40</v>
      </c>
      <c r="H182" s="287">
        <f>H184</f>
        <v>199</v>
      </c>
      <c r="I182" s="287">
        <f>I184</f>
        <v>0</v>
      </c>
      <c r="J182" s="287">
        <f>J184</f>
        <v>0</v>
      </c>
      <c r="K182" s="67"/>
    </row>
    <row r="183" spans="1:11" ht="30" customHeight="1">
      <c r="A183" s="28"/>
      <c r="B183" s="294" t="s">
        <v>61</v>
      </c>
      <c r="C183" s="31"/>
      <c r="D183" s="30" t="s">
        <v>15</v>
      </c>
      <c r="E183" s="30" t="s">
        <v>182</v>
      </c>
      <c r="F183" s="34" t="s">
        <v>479</v>
      </c>
      <c r="G183" s="31">
        <v>200</v>
      </c>
      <c r="H183" s="286">
        <f>H184</f>
        <v>199</v>
      </c>
      <c r="I183" s="286">
        <f>I184</f>
        <v>0</v>
      </c>
      <c r="J183" s="286">
        <f>J184</f>
        <v>0</v>
      </c>
      <c r="K183" s="67"/>
    </row>
    <row r="184" spans="1:11" ht="30" customHeight="1">
      <c r="A184" s="28"/>
      <c r="B184" s="294" t="s">
        <v>62</v>
      </c>
      <c r="C184" s="31"/>
      <c r="D184" s="30" t="s">
        <v>15</v>
      </c>
      <c r="E184" s="30" t="s">
        <v>182</v>
      </c>
      <c r="F184" s="34" t="s">
        <v>479</v>
      </c>
      <c r="G184" s="31">
        <v>240</v>
      </c>
      <c r="H184" s="286">
        <f>100+99</f>
        <v>199</v>
      </c>
      <c r="I184" s="286">
        <v>0</v>
      </c>
      <c r="J184" s="286">
        <v>0</v>
      </c>
      <c r="K184" s="67"/>
    </row>
    <row r="185" spans="1:11" ht="15" customHeight="1">
      <c r="A185" s="19" t="s">
        <v>526</v>
      </c>
      <c r="B185" s="329" t="s">
        <v>16</v>
      </c>
      <c r="C185" s="48"/>
      <c r="D185" s="48" t="s">
        <v>17</v>
      </c>
      <c r="E185" s="48"/>
      <c r="F185" s="48" t="s">
        <v>67</v>
      </c>
      <c r="G185" s="48"/>
      <c r="H185" s="64">
        <f>H186+H222+H281</f>
        <v>83793.62997000001</v>
      </c>
      <c r="I185" s="64">
        <f>I186+I222+I281</f>
        <v>25417.91</v>
      </c>
      <c r="J185" s="64">
        <f>J186+J222+J281</f>
        <v>7670</v>
      </c>
      <c r="K185" s="62"/>
    </row>
    <row r="186" spans="1:10" ht="15" customHeight="1">
      <c r="A186" s="22"/>
      <c r="B186" s="330" t="s">
        <v>72</v>
      </c>
      <c r="C186" s="24"/>
      <c r="D186" s="24" t="s">
        <v>17</v>
      </c>
      <c r="E186" s="23" t="s">
        <v>73</v>
      </c>
      <c r="F186" s="24"/>
      <c r="G186" s="24"/>
      <c r="H186" s="57">
        <f>H187+H192</f>
        <v>1309.7389600000001</v>
      </c>
      <c r="I186" s="57">
        <f>I187+I192</f>
        <v>1000</v>
      </c>
      <c r="J186" s="57">
        <f>J187+J192</f>
        <v>800</v>
      </c>
    </row>
    <row r="187" spans="1:10" ht="75" customHeight="1">
      <c r="A187" s="219"/>
      <c r="B187" s="338" t="s">
        <v>438</v>
      </c>
      <c r="C187" s="207"/>
      <c r="D187" s="207" t="s">
        <v>17</v>
      </c>
      <c r="E187" s="214" t="s">
        <v>73</v>
      </c>
      <c r="F187" s="214" t="s">
        <v>444</v>
      </c>
      <c r="G187" s="207"/>
      <c r="H187" s="208">
        <f aca="true" t="shared" si="18" ref="H187:J190">H188</f>
        <v>0</v>
      </c>
      <c r="I187" s="208">
        <f t="shared" si="18"/>
        <v>200</v>
      </c>
      <c r="J187" s="208">
        <f t="shared" si="18"/>
        <v>0</v>
      </c>
    </row>
    <row r="188" spans="1:10" ht="45" customHeight="1">
      <c r="A188" s="246"/>
      <c r="B188" s="341" t="s">
        <v>68</v>
      </c>
      <c r="C188" s="236"/>
      <c r="D188" s="236" t="s">
        <v>17</v>
      </c>
      <c r="E188" s="239" t="s">
        <v>73</v>
      </c>
      <c r="F188" s="239" t="s">
        <v>449</v>
      </c>
      <c r="G188" s="239" t="s">
        <v>40</v>
      </c>
      <c r="H188" s="237">
        <f t="shared" si="18"/>
        <v>0</v>
      </c>
      <c r="I188" s="237">
        <f t="shared" si="18"/>
        <v>200</v>
      </c>
      <c r="J188" s="237">
        <f t="shared" si="18"/>
        <v>0</v>
      </c>
    </row>
    <row r="189" spans="1:10" ht="30" customHeight="1">
      <c r="A189" s="269"/>
      <c r="B189" s="317" t="s">
        <v>483</v>
      </c>
      <c r="C189" s="259"/>
      <c r="D189" s="259" t="s">
        <v>17</v>
      </c>
      <c r="E189" s="259" t="s">
        <v>73</v>
      </c>
      <c r="F189" s="259" t="s">
        <v>450</v>
      </c>
      <c r="G189" s="270"/>
      <c r="H189" s="265">
        <f t="shared" si="18"/>
        <v>0</v>
      </c>
      <c r="I189" s="265">
        <f t="shared" si="18"/>
        <v>200</v>
      </c>
      <c r="J189" s="265">
        <f t="shared" si="18"/>
        <v>0</v>
      </c>
    </row>
    <row r="190" spans="1:10" ht="30" customHeight="1">
      <c r="A190" s="49"/>
      <c r="B190" s="305" t="s">
        <v>69</v>
      </c>
      <c r="C190" s="31"/>
      <c r="D190" s="31" t="s">
        <v>17</v>
      </c>
      <c r="E190" s="30" t="s">
        <v>73</v>
      </c>
      <c r="F190" s="30" t="s">
        <v>450</v>
      </c>
      <c r="G190" s="30" t="s">
        <v>74</v>
      </c>
      <c r="H190" s="60">
        <f t="shared" si="18"/>
        <v>0</v>
      </c>
      <c r="I190" s="60">
        <f t="shared" si="18"/>
        <v>200</v>
      </c>
      <c r="J190" s="60">
        <f t="shared" si="18"/>
        <v>0</v>
      </c>
    </row>
    <row r="191" spans="1:10" ht="15" customHeight="1">
      <c r="A191" s="11"/>
      <c r="B191" s="297" t="s">
        <v>70</v>
      </c>
      <c r="C191" s="30"/>
      <c r="D191" s="30" t="s">
        <v>17</v>
      </c>
      <c r="E191" s="30" t="s">
        <v>73</v>
      </c>
      <c r="F191" s="30" t="s">
        <v>450</v>
      </c>
      <c r="G191" s="13">
        <v>410</v>
      </c>
      <c r="H191" s="60">
        <v>0</v>
      </c>
      <c r="I191" s="60">
        <v>200</v>
      </c>
      <c r="J191" s="60">
        <v>0</v>
      </c>
    </row>
    <row r="192" spans="1:10" ht="60" customHeight="1">
      <c r="A192" s="277"/>
      <c r="B192" s="342" t="s">
        <v>451</v>
      </c>
      <c r="C192" s="214"/>
      <c r="D192" s="214" t="s">
        <v>17</v>
      </c>
      <c r="E192" s="214" t="s">
        <v>73</v>
      </c>
      <c r="F192" s="214" t="s">
        <v>66</v>
      </c>
      <c r="G192" s="278"/>
      <c r="H192" s="223">
        <f>H193+H206+H217</f>
        <v>1309.7389600000001</v>
      </c>
      <c r="I192" s="223">
        <f>I193+I206+I217</f>
        <v>800</v>
      </c>
      <c r="J192" s="223">
        <f>J193+J206+J217</f>
        <v>800</v>
      </c>
    </row>
    <row r="193" spans="1:10" ht="45" customHeight="1">
      <c r="A193" s="256"/>
      <c r="B193" s="343" t="s">
        <v>75</v>
      </c>
      <c r="C193" s="146"/>
      <c r="D193" s="146" t="s">
        <v>17</v>
      </c>
      <c r="E193" s="147" t="s">
        <v>73</v>
      </c>
      <c r="F193" s="147" t="s">
        <v>452</v>
      </c>
      <c r="G193" s="250"/>
      <c r="H193" s="251">
        <f>H194</f>
        <v>815</v>
      </c>
      <c r="I193" s="251">
        <f>I194</f>
        <v>800</v>
      </c>
      <c r="J193" s="251">
        <f>J194</f>
        <v>800</v>
      </c>
    </row>
    <row r="194" spans="1:10" ht="30" customHeight="1">
      <c r="A194" s="246"/>
      <c r="B194" s="341" t="s">
        <v>77</v>
      </c>
      <c r="C194" s="236"/>
      <c r="D194" s="236" t="s">
        <v>17</v>
      </c>
      <c r="E194" s="239" t="s">
        <v>73</v>
      </c>
      <c r="F194" s="239" t="s">
        <v>453</v>
      </c>
      <c r="G194" s="241"/>
      <c r="H194" s="237">
        <f>H201+H195+H198</f>
        <v>815</v>
      </c>
      <c r="I194" s="237">
        <f>I201+I195+I198</f>
        <v>800</v>
      </c>
      <c r="J194" s="237">
        <f>J201+J195+J198</f>
        <v>800</v>
      </c>
    </row>
    <row r="195" spans="1:10" ht="30" customHeight="1" hidden="1">
      <c r="A195" s="271"/>
      <c r="B195" s="318" t="s">
        <v>79</v>
      </c>
      <c r="C195" s="260"/>
      <c r="D195" s="260" t="s">
        <v>17</v>
      </c>
      <c r="E195" s="259" t="s">
        <v>73</v>
      </c>
      <c r="F195" s="259" t="s">
        <v>454</v>
      </c>
      <c r="G195" s="272"/>
      <c r="H195" s="261">
        <f aca="true" t="shared" si="19" ref="H195:J196">H196</f>
        <v>0</v>
      </c>
      <c r="I195" s="261">
        <f t="shared" si="19"/>
        <v>0</v>
      </c>
      <c r="J195" s="261">
        <f t="shared" si="19"/>
        <v>0</v>
      </c>
    </row>
    <row r="196" spans="1:10" ht="30" customHeight="1" hidden="1">
      <c r="A196" s="49"/>
      <c r="B196" s="300" t="s">
        <v>81</v>
      </c>
      <c r="C196" s="31"/>
      <c r="D196" s="31" t="s">
        <v>17</v>
      </c>
      <c r="E196" s="30" t="s">
        <v>73</v>
      </c>
      <c r="F196" s="30" t="s">
        <v>454</v>
      </c>
      <c r="G196" s="30" t="s">
        <v>82</v>
      </c>
      <c r="H196" s="60">
        <f t="shared" si="19"/>
        <v>0</v>
      </c>
      <c r="I196" s="60">
        <f t="shared" si="19"/>
        <v>0</v>
      </c>
      <c r="J196" s="60">
        <f t="shared" si="19"/>
        <v>0</v>
      </c>
    </row>
    <row r="197" spans="1:10" ht="30" customHeight="1" hidden="1">
      <c r="A197" s="49"/>
      <c r="B197" s="294" t="s">
        <v>83</v>
      </c>
      <c r="C197" s="31"/>
      <c r="D197" s="31" t="s">
        <v>17</v>
      </c>
      <c r="E197" s="30" t="s">
        <v>73</v>
      </c>
      <c r="F197" s="30" t="s">
        <v>454</v>
      </c>
      <c r="G197" s="31">
        <v>630</v>
      </c>
      <c r="H197" s="59">
        <v>0</v>
      </c>
      <c r="I197" s="59">
        <v>0</v>
      </c>
      <c r="J197" s="59">
        <v>0</v>
      </c>
    </row>
    <row r="198" spans="1:10" ht="30" customHeight="1" hidden="1">
      <c r="A198" s="271"/>
      <c r="B198" s="318" t="s">
        <v>307</v>
      </c>
      <c r="C198" s="260"/>
      <c r="D198" s="260" t="s">
        <v>17</v>
      </c>
      <c r="E198" s="259" t="s">
        <v>73</v>
      </c>
      <c r="F198" s="259" t="s">
        <v>455</v>
      </c>
      <c r="G198" s="272"/>
      <c r="H198" s="261">
        <f aca="true" t="shared" si="20" ref="H198:J199">H199</f>
        <v>0</v>
      </c>
      <c r="I198" s="261">
        <f t="shared" si="20"/>
        <v>0</v>
      </c>
      <c r="J198" s="261">
        <f t="shared" si="20"/>
        <v>0</v>
      </c>
    </row>
    <row r="199" spans="1:10" ht="30" customHeight="1" hidden="1">
      <c r="A199" s="49"/>
      <c r="B199" s="299" t="s">
        <v>61</v>
      </c>
      <c r="C199" s="31"/>
      <c r="D199" s="31" t="s">
        <v>17</v>
      </c>
      <c r="E199" s="30" t="s">
        <v>73</v>
      </c>
      <c r="F199" s="30" t="s">
        <v>455</v>
      </c>
      <c r="G199" s="31">
        <v>200</v>
      </c>
      <c r="H199" s="59">
        <f t="shared" si="20"/>
        <v>0</v>
      </c>
      <c r="I199" s="59">
        <f t="shared" si="20"/>
        <v>0</v>
      </c>
      <c r="J199" s="59">
        <f t="shared" si="20"/>
        <v>0</v>
      </c>
    </row>
    <row r="200" spans="1:10" ht="30" customHeight="1" hidden="1">
      <c r="A200" s="49"/>
      <c r="B200" s="294" t="s">
        <v>62</v>
      </c>
      <c r="C200" s="31"/>
      <c r="D200" s="31" t="s">
        <v>17</v>
      </c>
      <c r="E200" s="30" t="s">
        <v>73</v>
      </c>
      <c r="F200" s="30" t="s">
        <v>455</v>
      </c>
      <c r="G200" s="30" t="s">
        <v>63</v>
      </c>
      <c r="H200" s="60">
        <v>0</v>
      </c>
      <c r="I200" s="60">
        <v>0</v>
      </c>
      <c r="J200" s="60">
        <v>0</v>
      </c>
    </row>
    <row r="201" spans="1:10" ht="30" customHeight="1">
      <c r="A201" s="271"/>
      <c r="B201" s="318" t="s">
        <v>79</v>
      </c>
      <c r="C201" s="260"/>
      <c r="D201" s="260" t="s">
        <v>17</v>
      </c>
      <c r="E201" s="259" t="s">
        <v>73</v>
      </c>
      <c r="F201" s="259" t="s">
        <v>456</v>
      </c>
      <c r="G201" s="272"/>
      <c r="H201" s="261">
        <f>H203+H205</f>
        <v>815</v>
      </c>
      <c r="I201" s="261">
        <f>I203+I205</f>
        <v>800</v>
      </c>
      <c r="J201" s="261">
        <f>J203+J205</f>
        <v>800</v>
      </c>
    </row>
    <row r="202" spans="1:10" ht="30" customHeight="1">
      <c r="A202" s="49"/>
      <c r="B202" s="299" t="s">
        <v>61</v>
      </c>
      <c r="C202" s="31"/>
      <c r="D202" s="31" t="s">
        <v>17</v>
      </c>
      <c r="E202" s="30" t="s">
        <v>73</v>
      </c>
      <c r="F202" s="30" t="s">
        <v>456</v>
      </c>
      <c r="G202" s="31">
        <v>200</v>
      </c>
      <c r="H202" s="59">
        <f>H203</f>
        <v>815</v>
      </c>
      <c r="I202" s="59">
        <f>I203</f>
        <v>800</v>
      </c>
      <c r="J202" s="59">
        <f>J203</f>
        <v>800</v>
      </c>
    </row>
    <row r="203" spans="1:10" ht="30" customHeight="1">
      <c r="A203" s="49"/>
      <c r="B203" s="294" t="s">
        <v>62</v>
      </c>
      <c r="C203" s="31"/>
      <c r="D203" s="31" t="s">
        <v>17</v>
      </c>
      <c r="E203" s="30" t="s">
        <v>73</v>
      </c>
      <c r="F203" s="30" t="s">
        <v>456</v>
      </c>
      <c r="G203" s="30" t="s">
        <v>63</v>
      </c>
      <c r="H203" s="60">
        <v>815</v>
      </c>
      <c r="I203" s="60">
        <v>800</v>
      </c>
      <c r="J203" s="60">
        <v>800</v>
      </c>
    </row>
    <row r="204" spans="1:10" ht="30" customHeight="1" hidden="1">
      <c r="A204" s="49"/>
      <c r="B204" s="300" t="s">
        <v>81</v>
      </c>
      <c r="C204" s="31"/>
      <c r="D204" s="31" t="s">
        <v>17</v>
      </c>
      <c r="E204" s="30" t="s">
        <v>73</v>
      </c>
      <c r="F204" s="30" t="s">
        <v>456</v>
      </c>
      <c r="G204" s="30" t="s">
        <v>82</v>
      </c>
      <c r="H204" s="60">
        <f>H205</f>
        <v>0</v>
      </c>
      <c r="I204" s="60">
        <f>I205</f>
        <v>0</v>
      </c>
      <c r="J204" s="60">
        <f>J205</f>
        <v>0</v>
      </c>
    </row>
    <row r="205" spans="1:10" ht="30" customHeight="1" hidden="1">
      <c r="A205" s="49"/>
      <c r="B205" s="294" t="s">
        <v>83</v>
      </c>
      <c r="C205" s="31"/>
      <c r="D205" s="31" t="s">
        <v>17</v>
      </c>
      <c r="E205" s="30" t="s">
        <v>73</v>
      </c>
      <c r="F205" s="30" t="s">
        <v>456</v>
      </c>
      <c r="G205" s="31">
        <v>630</v>
      </c>
      <c r="H205" s="59">
        <v>0</v>
      </c>
      <c r="I205" s="59">
        <v>0</v>
      </c>
      <c r="J205" s="59">
        <v>0</v>
      </c>
    </row>
    <row r="206" spans="1:10" ht="30" customHeight="1" hidden="1">
      <c r="A206" s="256"/>
      <c r="B206" s="343" t="s">
        <v>85</v>
      </c>
      <c r="C206" s="146"/>
      <c r="D206" s="146" t="s">
        <v>17</v>
      </c>
      <c r="E206" s="147" t="s">
        <v>73</v>
      </c>
      <c r="F206" s="147" t="s">
        <v>76</v>
      </c>
      <c r="G206" s="146"/>
      <c r="H206" s="251">
        <f aca="true" t="shared" si="21" ref="H206:J215">H207</f>
        <v>0</v>
      </c>
      <c r="I206" s="251">
        <f t="shared" si="21"/>
        <v>0</v>
      </c>
      <c r="J206" s="251">
        <f t="shared" si="21"/>
        <v>0</v>
      </c>
    </row>
    <row r="207" spans="1:10" ht="30" customHeight="1" hidden="1">
      <c r="A207" s="246"/>
      <c r="B207" s="341" t="s">
        <v>87</v>
      </c>
      <c r="C207" s="236"/>
      <c r="D207" s="236" t="s">
        <v>17</v>
      </c>
      <c r="E207" s="239" t="s">
        <v>73</v>
      </c>
      <c r="F207" s="239" t="s">
        <v>78</v>
      </c>
      <c r="G207" s="236"/>
      <c r="H207" s="237">
        <f>H208+H211+H214</f>
        <v>0</v>
      </c>
      <c r="I207" s="237">
        <f>I208+I211+I214</f>
        <v>0</v>
      </c>
      <c r="J207" s="237">
        <f>J208+J211+J214</f>
        <v>0</v>
      </c>
    </row>
    <row r="208" spans="1:10" ht="30" customHeight="1" hidden="1">
      <c r="A208" s="271"/>
      <c r="B208" s="318" t="s">
        <v>89</v>
      </c>
      <c r="C208" s="260"/>
      <c r="D208" s="260" t="s">
        <v>17</v>
      </c>
      <c r="E208" s="259" t="s">
        <v>73</v>
      </c>
      <c r="F208" s="259" t="s">
        <v>457</v>
      </c>
      <c r="G208" s="260"/>
      <c r="H208" s="261">
        <f t="shared" si="21"/>
        <v>0</v>
      </c>
      <c r="I208" s="261">
        <f t="shared" si="21"/>
        <v>0</v>
      </c>
      <c r="J208" s="261">
        <f t="shared" si="21"/>
        <v>0</v>
      </c>
    </row>
    <row r="209" spans="1:10" ht="30" customHeight="1" hidden="1">
      <c r="A209" s="49"/>
      <c r="B209" s="301" t="s">
        <v>69</v>
      </c>
      <c r="C209" s="31"/>
      <c r="D209" s="31" t="s">
        <v>17</v>
      </c>
      <c r="E209" s="30" t="s">
        <v>73</v>
      </c>
      <c r="F209" s="30" t="s">
        <v>457</v>
      </c>
      <c r="G209" s="31">
        <v>400</v>
      </c>
      <c r="H209" s="59">
        <f t="shared" si="21"/>
        <v>0</v>
      </c>
      <c r="I209" s="59">
        <f t="shared" si="21"/>
        <v>0</v>
      </c>
      <c r="J209" s="59">
        <f t="shared" si="21"/>
        <v>0</v>
      </c>
    </row>
    <row r="210" spans="1:10" ht="15" customHeight="1" hidden="1">
      <c r="A210" s="49"/>
      <c r="B210" s="294" t="s">
        <v>70</v>
      </c>
      <c r="C210" s="31"/>
      <c r="D210" s="31" t="s">
        <v>17</v>
      </c>
      <c r="E210" s="30" t="s">
        <v>73</v>
      </c>
      <c r="F210" s="30" t="s">
        <v>457</v>
      </c>
      <c r="G210" s="30" t="s">
        <v>71</v>
      </c>
      <c r="H210" s="59">
        <v>0</v>
      </c>
      <c r="I210" s="59">
        <v>0</v>
      </c>
      <c r="J210" s="59">
        <v>0</v>
      </c>
    </row>
    <row r="211" spans="1:10" ht="30" customHeight="1" hidden="1">
      <c r="A211" s="271"/>
      <c r="B211" s="318" t="s">
        <v>90</v>
      </c>
      <c r="C211" s="260"/>
      <c r="D211" s="260" t="s">
        <v>17</v>
      </c>
      <c r="E211" s="259" t="s">
        <v>73</v>
      </c>
      <c r="F211" s="259" t="s">
        <v>458</v>
      </c>
      <c r="G211" s="260"/>
      <c r="H211" s="261">
        <f t="shared" si="21"/>
        <v>0</v>
      </c>
      <c r="I211" s="261">
        <f t="shared" si="21"/>
        <v>0</v>
      </c>
      <c r="J211" s="261">
        <f t="shared" si="21"/>
        <v>0</v>
      </c>
    </row>
    <row r="212" spans="1:10" ht="30" customHeight="1" hidden="1">
      <c r="A212" s="49"/>
      <c r="B212" s="301" t="s">
        <v>61</v>
      </c>
      <c r="C212" s="31"/>
      <c r="D212" s="31" t="s">
        <v>17</v>
      </c>
      <c r="E212" s="30" t="s">
        <v>73</v>
      </c>
      <c r="F212" s="30" t="s">
        <v>458</v>
      </c>
      <c r="G212" s="31">
        <v>200</v>
      </c>
      <c r="H212" s="59">
        <f t="shared" si="21"/>
        <v>0</v>
      </c>
      <c r="I212" s="59">
        <f t="shared" si="21"/>
        <v>0</v>
      </c>
      <c r="J212" s="59">
        <f t="shared" si="21"/>
        <v>0</v>
      </c>
    </row>
    <row r="213" spans="1:10" ht="30" customHeight="1" hidden="1">
      <c r="A213" s="49"/>
      <c r="B213" s="294" t="s">
        <v>62</v>
      </c>
      <c r="C213" s="31"/>
      <c r="D213" s="31" t="s">
        <v>17</v>
      </c>
      <c r="E213" s="30" t="s">
        <v>73</v>
      </c>
      <c r="F213" s="30" t="s">
        <v>458</v>
      </c>
      <c r="G213" s="30" t="s">
        <v>63</v>
      </c>
      <c r="H213" s="59">
        <v>0</v>
      </c>
      <c r="I213" s="59">
        <v>0</v>
      </c>
      <c r="J213" s="59">
        <v>0</v>
      </c>
    </row>
    <row r="214" spans="1:10" ht="15" customHeight="1" hidden="1">
      <c r="A214" s="271"/>
      <c r="B214" s="318" t="s">
        <v>495</v>
      </c>
      <c r="C214" s="260"/>
      <c r="D214" s="260" t="s">
        <v>17</v>
      </c>
      <c r="E214" s="259" t="s">
        <v>73</v>
      </c>
      <c r="F214" s="259" t="s">
        <v>494</v>
      </c>
      <c r="G214" s="260"/>
      <c r="H214" s="261">
        <f t="shared" si="21"/>
        <v>0</v>
      </c>
      <c r="I214" s="261">
        <f t="shared" si="21"/>
        <v>0</v>
      </c>
      <c r="J214" s="261">
        <f t="shared" si="21"/>
        <v>0</v>
      </c>
    </row>
    <row r="215" spans="1:10" ht="30" customHeight="1" hidden="1">
      <c r="A215" s="49"/>
      <c r="B215" s="301" t="s">
        <v>69</v>
      </c>
      <c r="C215" s="31"/>
      <c r="D215" s="31" t="s">
        <v>17</v>
      </c>
      <c r="E215" s="30" t="s">
        <v>73</v>
      </c>
      <c r="F215" s="30" t="s">
        <v>494</v>
      </c>
      <c r="G215" s="31">
        <v>400</v>
      </c>
      <c r="H215" s="59">
        <f t="shared" si="21"/>
        <v>0</v>
      </c>
      <c r="I215" s="59">
        <f t="shared" si="21"/>
        <v>0</v>
      </c>
      <c r="J215" s="59">
        <f t="shared" si="21"/>
        <v>0</v>
      </c>
    </row>
    <row r="216" spans="1:10" ht="15" customHeight="1" hidden="1">
      <c r="A216" s="49"/>
      <c r="B216" s="294" t="s">
        <v>70</v>
      </c>
      <c r="C216" s="31"/>
      <c r="D216" s="31" t="s">
        <v>17</v>
      </c>
      <c r="E216" s="30" t="s">
        <v>73</v>
      </c>
      <c r="F216" s="30" t="s">
        <v>494</v>
      </c>
      <c r="G216" s="30" t="s">
        <v>71</v>
      </c>
      <c r="H216" s="59">
        <f>4400-3400-1000</f>
        <v>0</v>
      </c>
      <c r="I216" s="59">
        <v>0</v>
      </c>
      <c r="J216" s="59">
        <v>0</v>
      </c>
    </row>
    <row r="217" spans="1:10" ht="30" customHeight="1">
      <c r="A217" s="256"/>
      <c r="B217" s="343" t="s">
        <v>459</v>
      </c>
      <c r="C217" s="146"/>
      <c r="D217" s="146" t="s">
        <v>17</v>
      </c>
      <c r="E217" s="147" t="s">
        <v>73</v>
      </c>
      <c r="F217" s="147" t="s">
        <v>86</v>
      </c>
      <c r="G217" s="250"/>
      <c r="H217" s="251">
        <f aca="true" t="shared" si="22" ref="H217:J218">H218</f>
        <v>494.73896</v>
      </c>
      <c r="I217" s="251">
        <f t="shared" si="22"/>
        <v>0</v>
      </c>
      <c r="J217" s="251">
        <f t="shared" si="22"/>
        <v>0</v>
      </c>
    </row>
    <row r="218" spans="1:10" ht="30" customHeight="1">
      <c r="A218" s="246"/>
      <c r="B218" s="341" t="s">
        <v>195</v>
      </c>
      <c r="C218" s="236"/>
      <c r="D218" s="236" t="s">
        <v>17</v>
      </c>
      <c r="E218" s="239" t="s">
        <v>73</v>
      </c>
      <c r="F218" s="239" t="s">
        <v>88</v>
      </c>
      <c r="G218" s="241"/>
      <c r="H218" s="237">
        <f t="shared" si="22"/>
        <v>494.73896</v>
      </c>
      <c r="I218" s="237">
        <f t="shared" si="22"/>
        <v>0</v>
      </c>
      <c r="J218" s="237">
        <f t="shared" si="22"/>
        <v>0</v>
      </c>
    </row>
    <row r="219" spans="1:10" ht="15" customHeight="1">
      <c r="A219" s="271"/>
      <c r="B219" s="318" t="s">
        <v>197</v>
      </c>
      <c r="C219" s="260"/>
      <c r="D219" s="260" t="s">
        <v>17</v>
      </c>
      <c r="E219" s="259" t="s">
        <v>73</v>
      </c>
      <c r="F219" s="259" t="s">
        <v>460</v>
      </c>
      <c r="G219" s="259"/>
      <c r="H219" s="261">
        <f>H221</f>
        <v>494.73896</v>
      </c>
      <c r="I219" s="261">
        <f>I221</f>
        <v>0</v>
      </c>
      <c r="J219" s="261">
        <f>J221</f>
        <v>0</v>
      </c>
    </row>
    <row r="220" spans="1:10" ht="30" customHeight="1">
      <c r="A220" s="49"/>
      <c r="B220" s="299" t="s">
        <v>61</v>
      </c>
      <c r="C220" s="31"/>
      <c r="D220" s="31" t="s">
        <v>17</v>
      </c>
      <c r="E220" s="30" t="s">
        <v>73</v>
      </c>
      <c r="F220" s="30" t="s">
        <v>460</v>
      </c>
      <c r="G220" s="30" t="s">
        <v>80</v>
      </c>
      <c r="H220" s="59">
        <f>H221</f>
        <v>494.73896</v>
      </c>
      <c r="I220" s="59">
        <f>I221</f>
        <v>0</v>
      </c>
      <c r="J220" s="59">
        <f>J221</f>
        <v>0</v>
      </c>
    </row>
    <row r="221" spans="1:10" ht="30" customHeight="1">
      <c r="A221" s="49"/>
      <c r="B221" s="294" t="s">
        <v>62</v>
      </c>
      <c r="C221" s="31"/>
      <c r="D221" s="31" t="s">
        <v>17</v>
      </c>
      <c r="E221" s="30" t="s">
        <v>73</v>
      </c>
      <c r="F221" s="30" t="s">
        <v>460</v>
      </c>
      <c r="G221" s="30" t="s">
        <v>63</v>
      </c>
      <c r="H221" s="59">
        <f>(750+150)-405.26104</f>
        <v>494.73896</v>
      </c>
      <c r="I221" s="59">
        <v>0</v>
      </c>
      <c r="J221" s="59">
        <v>0</v>
      </c>
    </row>
    <row r="222" spans="1:10" ht="15" customHeight="1">
      <c r="A222" s="22"/>
      <c r="B222" s="330" t="s">
        <v>156</v>
      </c>
      <c r="C222" s="24"/>
      <c r="D222" s="24" t="s">
        <v>17</v>
      </c>
      <c r="E222" s="23" t="s">
        <v>157</v>
      </c>
      <c r="F222" s="24"/>
      <c r="G222" s="24"/>
      <c r="H222" s="57">
        <f>H223+H266+H273</f>
        <v>52706.14421</v>
      </c>
      <c r="I222" s="57">
        <f>I223+I266+I273</f>
        <v>17457.91</v>
      </c>
      <c r="J222" s="57">
        <f>J223+J266+J273</f>
        <v>1200</v>
      </c>
    </row>
    <row r="223" spans="1:11" ht="90" customHeight="1">
      <c r="A223" s="205"/>
      <c r="B223" s="338" t="s">
        <v>470</v>
      </c>
      <c r="C223" s="207"/>
      <c r="D223" s="207" t="s">
        <v>17</v>
      </c>
      <c r="E223" s="214" t="s">
        <v>157</v>
      </c>
      <c r="F223" s="207" t="s">
        <v>149</v>
      </c>
      <c r="G223" s="214" t="s">
        <v>40</v>
      </c>
      <c r="H223" s="208">
        <f>H224+H245+H261</f>
        <v>41588.91317</v>
      </c>
      <c r="I223" s="208">
        <f>I224+I245+I261</f>
        <v>17457.91</v>
      </c>
      <c r="J223" s="208">
        <f>J224+J245+J261</f>
        <v>1200</v>
      </c>
      <c r="K223" s="68"/>
    </row>
    <row r="224" spans="1:11" ht="30" customHeight="1">
      <c r="A224" s="252"/>
      <c r="B224" s="343" t="s">
        <v>150</v>
      </c>
      <c r="C224" s="146"/>
      <c r="D224" s="146" t="s">
        <v>17</v>
      </c>
      <c r="E224" s="147" t="s">
        <v>157</v>
      </c>
      <c r="F224" s="146" t="s">
        <v>151</v>
      </c>
      <c r="G224" s="147" t="s">
        <v>40</v>
      </c>
      <c r="H224" s="251">
        <f>H225</f>
        <v>19118.91317</v>
      </c>
      <c r="I224" s="251">
        <f>I225</f>
        <v>17057.91</v>
      </c>
      <c r="J224" s="251">
        <f>J225</f>
        <v>800</v>
      </c>
      <c r="K224" s="68"/>
    </row>
    <row r="225" spans="1:11" ht="15" customHeight="1">
      <c r="A225" s="234"/>
      <c r="B225" s="341" t="s">
        <v>152</v>
      </c>
      <c r="C225" s="236"/>
      <c r="D225" s="236" t="s">
        <v>17</v>
      </c>
      <c r="E225" s="239" t="s">
        <v>157</v>
      </c>
      <c r="F225" s="236" t="s">
        <v>153</v>
      </c>
      <c r="G225" s="239" t="s">
        <v>40</v>
      </c>
      <c r="H225" s="237">
        <f>H226+H231+H234+H239+H242</f>
        <v>19118.91317</v>
      </c>
      <c r="I225" s="237">
        <f>I226+I231+I234+I239+I242</f>
        <v>17057.91</v>
      </c>
      <c r="J225" s="237">
        <f>J226+J231+J234+J239+J242</f>
        <v>800</v>
      </c>
      <c r="K225" s="68"/>
    </row>
    <row r="226" spans="1:11" s="4" customFormat="1" ht="45" customHeight="1">
      <c r="A226" s="257"/>
      <c r="B226" s="318" t="s">
        <v>154</v>
      </c>
      <c r="C226" s="260"/>
      <c r="D226" s="260" t="s">
        <v>17</v>
      </c>
      <c r="E226" s="259" t="s">
        <v>157</v>
      </c>
      <c r="F226" s="260" t="s">
        <v>155</v>
      </c>
      <c r="G226" s="259"/>
      <c r="H226" s="265">
        <f>H227+H229</f>
        <v>1452.37706</v>
      </c>
      <c r="I226" s="265">
        <f>I227+I229</f>
        <v>100</v>
      </c>
      <c r="J226" s="265">
        <f>J227+J229</f>
        <v>0</v>
      </c>
      <c r="K226" s="69"/>
    </row>
    <row r="227" spans="1:11" s="4" customFormat="1" ht="30" customHeight="1">
      <c r="A227" s="28"/>
      <c r="B227" s="305" t="s">
        <v>69</v>
      </c>
      <c r="C227" s="31"/>
      <c r="D227" s="31" t="s">
        <v>17</v>
      </c>
      <c r="E227" s="30" t="s">
        <v>157</v>
      </c>
      <c r="F227" s="31" t="s">
        <v>155</v>
      </c>
      <c r="G227" s="30" t="s">
        <v>74</v>
      </c>
      <c r="H227" s="60">
        <f>H228</f>
        <v>1404.11584</v>
      </c>
      <c r="I227" s="60">
        <f>I228</f>
        <v>100</v>
      </c>
      <c r="J227" s="60">
        <f>J228</f>
        <v>0</v>
      </c>
      <c r="K227" s="69"/>
    </row>
    <row r="228" spans="1:11" s="4" customFormat="1" ht="15" customHeight="1">
      <c r="A228" s="28"/>
      <c r="B228" s="297" t="s">
        <v>70</v>
      </c>
      <c r="C228" s="31"/>
      <c r="D228" s="31" t="s">
        <v>17</v>
      </c>
      <c r="E228" s="30" t="s">
        <v>157</v>
      </c>
      <c r="F228" s="31" t="s">
        <v>155</v>
      </c>
      <c r="G228" s="30" t="s">
        <v>71</v>
      </c>
      <c r="H228" s="60">
        <f>(70+100+300)+249.85584+619.26+65</f>
        <v>1404.11584</v>
      </c>
      <c r="I228" s="60">
        <v>100</v>
      </c>
      <c r="J228" s="60">
        <v>0</v>
      </c>
      <c r="K228" s="69"/>
    </row>
    <row r="229" spans="1:11" s="4" customFormat="1" ht="15" customHeight="1">
      <c r="A229" s="28"/>
      <c r="B229" s="294" t="s">
        <v>101</v>
      </c>
      <c r="C229" s="31"/>
      <c r="D229" s="31" t="s">
        <v>17</v>
      </c>
      <c r="E229" s="30" t="s">
        <v>157</v>
      </c>
      <c r="F229" s="31" t="s">
        <v>155</v>
      </c>
      <c r="G229" s="30" t="s">
        <v>102</v>
      </c>
      <c r="H229" s="60">
        <f>H230</f>
        <v>48.26122</v>
      </c>
      <c r="I229" s="60">
        <v>0</v>
      </c>
      <c r="J229" s="60">
        <v>0</v>
      </c>
      <c r="K229" s="69"/>
    </row>
    <row r="230" spans="1:11" s="4" customFormat="1" ht="15" customHeight="1">
      <c r="A230" s="28"/>
      <c r="B230" s="294" t="s">
        <v>258</v>
      </c>
      <c r="C230" s="31"/>
      <c r="D230" s="31" t="s">
        <v>17</v>
      </c>
      <c r="E230" s="30" t="s">
        <v>157</v>
      </c>
      <c r="F230" s="31" t="s">
        <v>155</v>
      </c>
      <c r="G230" s="30" t="s">
        <v>259</v>
      </c>
      <c r="H230" s="60">
        <v>48.26122</v>
      </c>
      <c r="I230" s="60">
        <v>0</v>
      </c>
      <c r="J230" s="60">
        <v>0</v>
      </c>
      <c r="K230" s="69"/>
    </row>
    <row r="231" spans="1:11" s="4" customFormat="1" ht="30" customHeight="1">
      <c r="A231" s="257"/>
      <c r="B231" s="318" t="s">
        <v>173</v>
      </c>
      <c r="C231" s="260"/>
      <c r="D231" s="260" t="s">
        <v>17</v>
      </c>
      <c r="E231" s="259" t="s">
        <v>157</v>
      </c>
      <c r="F231" s="260" t="s">
        <v>380</v>
      </c>
      <c r="G231" s="259"/>
      <c r="H231" s="265">
        <f>H233</f>
        <v>100</v>
      </c>
      <c r="I231" s="265">
        <f>I233</f>
        <v>0</v>
      </c>
      <c r="J231" s="265">
        <f>J233</f>
        <v>0</v>
      </c>
      <c r="K231" s="69"/>
    </row>
    <row r="232" spans="1:11" s="4" customFormat="1" ht="30" customHeight="1">
      <c r="A232" s="28"/>
      <c r="B232" s="299" t="s">
        <v>61</v>
      </c>
      <c r="C232" s="31"/>
      <c r="D232" s="31" t="s">
        <v>17</v>
      </c>
      <c r="E232" s="30" t="s">
        <v>157</v>
      </c>
      <c r="F232" s="31" t="s">
        <v>380</v>
      </c>
      <c r="G232" s="30" t="s">
        <v>80</v>
      </c>
      <c r="H232" s="60">
        <f>H233</f>
        <v>100</v>
      </c>
      <c r="I232" s="60">
        <f>I233</f>
        <v>0</v>
      </c>
      <c r="J232" s="60">
        <f>J233</f>
        <v>0</v>
      </c>
      <c r="K232" s="69"/>
    </row>
    <row r="233" spans="1:11" s="4" customFormat="1" ht="30" customHeight="1">
      <c r="A233" s="28"/>
      <c r="B233" s="294" t="s">
        <v>62</v>
      </c>
      <c r="C233" s="31"/>
      <c r="D233" s="31" t="s">
        <v>17</v>
      </c>
      <c r="E233" s="30" t="s">
        <v>157</v>
      </c>
      <c r="F233" s="31" t="s">
        <v>380</v>
      </c>
      <c r="G233" s="30" t="s">
        <v>63</v>
      </c>
      <c r="H233" s="60">
        <v>100</v>
      </c>
      <c r="I233" s="60">
        <f>750-750</f>
        <v>0</v>
      </c>
      <c r="J233" s="60">
        <f>750-750</f>
        <v>0</v>
      </c>
      <c r="K233" s="69"/>
    </row>
    <row r="234" spans="1:11" s="4" customFormat="1" ht="15" customHeight="1">
      <c r="A234" s="257"/>
      <c r="B234" s="318" t="s">
        <v>159</v>
      </c>
      <c r="C234" s="260"/>
      <c r="D234" s="260" t="s">
        <v>17</v>
      </c>
      <c r="E234" s="259" t="s">
        <v>157</v>
      </c>
      <c r="F234" s="260" t="s">
        <v>160</v>
      </c>
      <c r="G234" s="259"/>
      <c r="H234" s="265">
        <f>H236+H238</f>
        <v>800</v>
      </c>
      <c r="I234" s="265">
        <f>I236+I238</f>
        <v>800</v>
      </c>
      <c r="J234" s="265">
        <f>J236+J238</f>
        <v>800</v>
      </c>
      <c r="K234" s="69"/>
    </row>
    <row r="235" spans="1:11" s="4" customFormat="1" ht="30" customHeight="1">
      <c r="A235" s="28"/>
      <c r="B235" s="299" t="s">
        <v>61</v>
      </c>
      <c r="C235" s="31"/>
      <c r="D235" s="31" t="s">
        <v>17</v>
      </c>
      <c r="E235" s="30" t="s">
        <v>157</v>
      </c>
      <c r="F235" s="31" t="s">
        <v>160</v>
      </c>
      <c r="G235" s="30" t="s">
        <v>80</v>
      </c>
      <c r="H235" s="60">
        <f>H236</f>
        <v>800</v>
      </c>
      <c r="I235" s="60">
        <f>I236</f>
        <v>800</v>
      </c>
      <c r="J235" s="60">
        <f>J236</f>
        <v>800</v>
      </c>
      <c r="K235" s="69"/>
    </row>
    <row r="236" spans="1:11" s="4" customFormat="1" ht="30" customHeight="1">
      <c r="A236" s="28"/>
      <c r="B236" s="294" t="s">
        <v>62</v>
      </c>
      <c r="C236" s="31"/>
      <c r="D236" s="31" t="s">
        <v>17</v>
      </c>
      <c r="E236" s="30" t="s">
        <v>157</v>
      </c>
      <c r="F236" s="31" t="s">
        <v>160</v>
      </c>
      <c r="G236" s="30" t="s">
        <v>63</v>
      </c>
      <c r="H236" s="60">
        <v>800</v>
      </c>
      <c r="I236" s="60">
        <v>800</v>
      </c>
      <c r="J236" s="60">
        <v>800</v>
      </c>
      <c r="K236" s="69"/>
    </row>
    <row r="237" spans="1:11" s="4" customFormat="1" ht="15" customHeight="1" hidden="1">
      <c r="A237" s="28"/>
      <c r="B237" s="296" t="s">
        <v>101</v>
      </c>
      <c r="C237" s="31"/>
      <c r="D237" s="31" t="s">
        <v>17</v>
      </c>
      <c r="E237" s="30" t="s">
        <v>157</v>
      </c>
      <c r="F237" s="31" t="s">
        <v>160</v>
      </c>
      <c r="G237" s="30" t="s">
        <v>102</v>
      </c>
      <c r="H237" s="60">
        <f>H238</f>
        <v>0</v>
      </c>
      <c r="I237" s="60">
        <f>I238</f>
        <v>0</v>
      </c>
      <c r="J237" s="60">
        <f>J238</f>
        <v>0</v>
      </c>
      <c r="K237" s="69"/>
    </row>
    <row r="238" spans="1:11" s="4" customFormat="1" ht="15" customHeight="1" hidden="1">
      <c r="A238" s="28"/>
      <c r="B238" s="294" t="s">
        <v>258</v>
      </c>
      <c r="C238" s="31"/>
      <c r="D238" s="31" t="s">
        <v>17</v>
      </c>
      <c r="E238" s="30" t="s">
        <v>157</v>
      </c>
      <c r="F238" s="31" t="s">
        <v>160</v>
      </c>
      <c r="G238" s="30" t="s">
        <v>259</v>
      </c>
      <c r="H238" s="60">
        <v>0</v>
      </c>
      <c r="I238" s="60">
        <v>0</v>
      </c>
      <c r="J238" s="60">
        <v>0</v>
      </c>
      <c r="K238" s="69"/>
    </row>
    <row r="239" spans="1:11" s="4" customFormat="1" ht="45" customHeight="1" hidden="1">
      <c r="A239" s="257"/>
      <c r="B239" s="323" t="s">
        <v>472</v>
      </c>
      <c r="C239" s="260"/>
      <c r="D239" s="260" t="s">
        <v>17</v>
      </c>
      <c r="E239" s="259" t="s">
        <v>157</v>
      </c>
      <c r="F239" s="260" t="s">
        <v>374</v>
      </c>
      <c r="G239" s="259"/>
      <c r="H239" s="265">
        <f aca="true" t="shared" si="23" ref="H239:J240">H240</f>
        <v>0</v>
      </c>
      <c r="I239" s="265">
        <f t="shared" si="23"/>
        <v>0</v>
      </c>
      <c r="J239" s="265">
        <f t="shared" si="23"/>
        <v>0</v>
      </c>
      <c r="K239" s="69"/>
    </row>
    <row r="240" spans="1:11" s="4" customFormat="1" ht="15" customHeight="1" hidden="1">
      <c r="A240" s="28"/>
      <c r="B240" s="296" t="s">
        <v>101</v>
      </c>
      <c r="C240" s="31"/>
      <c r="D240" s="31" t="s">
        <v>17</v>
      </c>
      <c r="E240" s="30" t="s">
        <v>157</v>
      </c>
      <c r="F240" s="31" t="s">
        <v>374</v>
      </c>
      <c r="G240" s="30" t="s">
        <v>102</v>
      </c>
      <c r="H240" s="60">
        <f t="shared" si="23"/>
        <v>0</v>
      </c>
      <c r="I240" s="60">
        <f t="shared" si="23"/>
        <v>0</v>
      </c>
      <c r="J240" s="60">
        <f t="shared" si="23"/>
        <v>0</v>
      </c>
      <c r="K240" s="69"/>
    </row>
    <row r="241" spans="1:11" s="4" customFormat="1" ht="45" customHeight="1" hidden="1">
      <c r="A241" s="28"/>
      <c r="B241" s="296" t="s">
        <v>158</v>
      </c>
      <c r="C241" s="31"/>
      <c r="D241" s="31" t="s">
        <v>17</v>
      </c>
      <c r="E241" s="30" t="s">
        <v>157</v>
      </c>
      <c r="F241" s="31" t="s">
        <v>374</v>
      </c>
      <c r="G241" s="30" t="s">
        <v>18</v>
      </c>
      <c r="H241" s="60">
        <v>0</v>
      </c>
      <c r="I241" s="60">
        <v>0</v>
      </c>
      <c r="J241" s="60">
        <v>0</v>
      </c>
      <c r="K241" s="69"/>
    </row>
    <row r="242" spans="1:11" s="4" customFormat="1" ht="45" customHeight="1">
      <c r="A242" s="257"/>
      <c r="B242" s="318" t="s">
        <v>154</v>
      </c>
      <c r="C242" s="260"/>
      <c r="D242" s="260" t="s">
        <v>17</v>
      </c>
      <c r="E242" s="259" t="s">
        <v>157</v>
      </c>
      <c r="F242" s="260" t="s">
        <v>471</v>
      </c>
      <c r="G242" s="259"/>
      <c r="H242" s="265">
        <f>H244</f>
        <v>16766.53611</v>
      </c>
      <c r="I242" s="265">
        <f>I244</f>
        <v>16157.91</v>
      </c>
      <c r="J242" s="265">
        <f>J244</f>
        <v>0</v>
      </c>
      <c r="K242" s="69"/>
    </row>
    <row r="243" spans="1:11" s="4" customFormat="1" ht="30" customHeight="1">
      <c r="A243" s="28"/>
      <c r="B243" s="305" t="s">
        <v>69</v>
      </c>
      <c r="C243" s="31"/>
      <c r="D243" s="31" t="s">
        <v>17</v>
      </c>
      <c r="E243" s="30" t="s">
        <v>157</v>
      </c>
      <c r="F243" s="31" t="s">
        <v>471</v>
      </c>
      <c r="G243" s="30" t="s">
        <v>74</v>
      </c>
      <c r="H243" s="60">
        <f>H244</f>
        <v>16766.53611</v>
      </c>
      <c r="I243" s="60">
        <f>I244</f>
        <v>16157.91</v>
      </c>
      <c r="J243" s="60">
        <f>J244</f>
        <v>0</v>
      </c>
      <c r="K243" s="69"/>
    </row>
    <row r="244" spans="1:11" s="4" customFormat="1" ht="15" customHeight="1">
      <c r="A244" s="28"/>
      <c r="B244" s="297" t="s">
        <v>70</v>
      </c>
      <c r="C244" s="31"/>
      <c r="D244" s="31" t="s">
        <v>17</v>
      </c>
      <c r="E244" s="30" t="s">
        <v>157</v>
      </c>
      <c r="F244" s="31" t="s">
        <v>471</v>
      </c>
      <c r="G244" s="30" t="s">
        <v>71</v>
      </c>
      <c r="H244" s="60">
        <f>(12.56+880)+417.46+178.60611-880+15673.17+484.74</f>
        <v>16766.53611</v>
      </c>
      <c r="I244" s="60">
        <f>300+15673.17+184.74</f>
        <v>16157.91</v>
      </c>
      <c r="J244" s="60">
        <v>0</v>
      </c>
      <c r="K244" s="69"/>
    </row>
    <row r="245" spans="1:10" ht="30" customHeight="1">
      <c r="A245" s="254"/>
      <c r="B245" s="343" t="s">
        <v>161</v>
      </c>
      <c r="C245" s="146"/>
      <c r="D245" s="146" t="s">
        <v>17</v>
      </c>
      <c r="E245" s="147" t="s">
        <v>157</v>
      </c>
      <c r="F245" s="146" t="s">
        <v>162</v>
      </c>
      <c r="G245" s="147"/>
      <c r="H245" s="251">
        <f>H246</f>
        <v>22270</v>
      </c>
      <c r="I245" s="251">
        <f>I246</f>
        <v>0</v>
      </c>
      <c r="J245" s="251">
        <f>J246</f>
        <v>0</v>
      </c>
    </row>
    <row r="246" spans="1:11" ht="15" customHeight="1">
      <c r="A246" s="234"/>
      <c r="B246" s="341" t="s">
        <v>163</v>
      </c>
      <c r="C246" s="236"/>
      <c r="D246" s="236" t="s">
        <v>17</v>
      </c>
      <c r="E246" s="239" t="s">
        <v>157</v>
      </c>
      <c r="F246" s="236" t="s">
        <v>164</v>
      </c>
      <c r="G246" s="239" t="s">
        <v>40</v>
      </c>
      <c r="H246" s="237">
        <f>H247+H252+H255+H258</f>
        <v>22270</v>
      </c>
      <c r="I246" s="237">
        <f>I247+I252+I255+I258</f>
        <v>0</v>
      </c>
      <c r="J246" s="237">
        <f>J247+J252+J255+J258</f>
        <v>0</v>
      </c>
      <c r="K246" s="68"/>
    </row>
    <row r="247" spans="1:11" ht="30" customHeight="1">
      <c r="A247" s="262"/>
      <c r="B247" s="314" t="s">
        <v>165</v>
      </c>
      <c r="C247" s="260"/>
      <c r="D247" s="260" t="s">
        <v>17</v>
      </c>
      <c r="E247" s="259" t="s">
        <v>157</v>
      </c>
      <c r="F247" s="260" t="s">
        <v>19</v>
      </c>
      <c r="G247" s="259"/>
      <c r="H247" s="261">
        <f>H249+H251</f>
        <v>2500</v>
      </c>
      <c r="I247" s="261">
        <f>I249+I251</f>
        <v>0</v>
      </c>
      <c r="J247" s="261">
        <f>J249+J251</f>
        <v>0</v>
      </c>
      <c r="K247" s="68"/>
    </row>
    <row r="248" spans="1:11" ht="30" customHeight="1">
      <c r="A248" s="43"/>
      <c r="B248" s="294" t="s">
        <v>61</v>
      </c>
      <c r="C248" s="31"/>
      <c r="D248" s="31" t="s">
        <v>17</v>
      </c>
      <c r="E248" s="30" t="s">
        <v>157</v>
      </c>
      <c r="F248" s="31" t="s">
        <v>166</v>
      </c>
      <c r="G248" s="30" t="s">
        <v>80</v>
      </c>
      <c r="H248" s="59">
        <f>H249</f>
        <v>500</v>
      </c>
      <c r="I248" s="59">
        <f>I249</f>
        <v>0</v>
      </c>
      <c r="J248" s="59">
        <f>J249</f>
        <v>0</v>
      </c>
      <c r="K248" s="68"/>
    </row>
    <row r="249" spans="1:11" ht="30" customHeight="1">
      <c r="A249" s="43"/>
      <c r="B249" s="299" t="s">
        <v>62</v>
      </c>
      <c r="C249" s="31"/>
      <c r="D249" s="31" t="s">
        <v>17</v>
      </c>
      <c r="E249" s="30" t="s">
        <v>157</v>
      </c>
      <c r="F249" s="31" t="s">
        <v>166</v>
      </c>
      <c r="G249" s="30" t="s">
        <v>63</v>
      </c>
      <c r="H249" s="59">
        <f>200+300+2000-2000</f>
        <v>500</v>
      </c>
      <c r="I249" s="59">
        <f>500-500</f>
        <v>0</v>
      </c>
      <c r="J249" s="59">
        <f>500-500</f>
        <v>0</v>
      </c>
      <c r="K249" s="68"/>
    </row>
    <row r="250" spans="1:11" ht="30" customHeight="1">
      <c r="A250" s="43"/>
      <c r="B250" s="305" t="s">
        <v>69</v>
      </c>
      <c r="C250" s="31"/>
      <c r="D250" s="31" t="s">
        <v>17</v>
      </c>
      <c r="E250" s="30" t="s">
        <v>157</v>
      </c>
      <c r="F250" s="31" t="s">
        <v>166</v>
      </c>
      <c r="G250" s="30" t="s">
        <v>74</v>
      </c>
      <c r="H250" s="59">
        <f>H251</f>
        <v>2000</v>
      </c>
      <c r="I250" s="59">
        <f>I251</f>
        <v>0</v>
      </c>
      <c r="J250" s="59">
        <f>J251</f>
        <v>0</v>
      </c>
      <c r="K250" s="68"/>
    </row>
    <row r="251" spans="1:11" ht="15" customHeight="1">
      <c r="A251" s="43"/>
      <c r="B251" s="297" t="s">
        <v>70</v>
      </c>
      <c r="C251" s="31"/>
      <c r="D251" s="31" t="s">
        <v>17</v>
      </c>
      <c r="E251" s="30" t="s">
        <v>157</v>
      </c>
      <c r="F251" s="31" t="s">
        <v>166</v>
      </c>
      <c r="G251" s="30" t="s">
        <v>71</v>
      </c>
      <c r="H251" s="59">
        <v>2000</v>
      </c>
      <c r="I251" s="59">
        <v>0</v>
      </c>
      <c r="J251" s="59">
        <v>0</v>
      </c>
      <c r="K251" s="68"/>
    </row>
    <row r="252" spans="1:11" ht="45" customHeight="1">
      <c r="A252" s="257"/>
      <c r="B252" s="314" t="s">
        <v>167</v>
      </c>
      <c r="C252" s="260"/>
      <c r="D252" s="260" t="s">
        <v>17</v>
      </c>
      <c r="E252" s="259" t="s">
        <v>157</v>
      </c>
      <c r="F252" s="260" t="s">
        <v>168</v>
      </c>
      <c r="G252" s="259"/>
      <c r="H252" s="261">
        <f>H254</f>
        <v>112</v>
      </c>
      <c r="I252" s="261">
        <f>I254</f>
        <v>0</v>
      </c>
      <c r="J252" s="261">
        <f>J254</f>
        <v>0</v>
      </c>
      <c r="K252" s="68"/>
    </row>
    <row r="253" spans="1:11" ht="30" customHeight="1">
      <c r="A253" s="28"/>
      <c r="B253" s="344" t="s">
        <v>61</v>
      </c>
      <c r="C253" s="31"/>
      <c r="D253" s="31" t="s">
        <v>17</v>
      </c>
      <c r="E253" s="30" t="s">
        <v>157</v>
      </c>
      <c r="F253" s="31" t="s">
        <v>168</v>
      </c>
      <c r="G253" s="30" t="s">
        <v>80</v>
      </c>
      <c r="H253" s="59">
        <f>H254</f>
        <v>112</v>
      </c>
      <c r="I253" s="59">
        <f>I254</f>
        <v>0</v>
      </c>
      <c r="J253" s="59">
        <f>J254</f>
        <v>0</v>
      </c>
      <c r="K253" s="68"/>
    </row>
    <row r="254" spans="1:11" ht="30" customHeight="1">
      <c r="A254" s="28"/>
      <c r="B254" s="294" t="s">
        <v>62</v>
      </c>
      <c r="C254" s="31"/>
      <c r="D254" s="31" t="s">
        <v>17</v>
      </c>
      <c r="E254" s="30" t="s">
        <v>157</v>
      </c>
      <c r="F254" s="31" t="s">
        <v>168</v>
      </c>
      <c r="G254" s="30" t="s">
        <v>63</v>
      </c>
      <c r="H254" s="60">
        <f>(200+200)-200-88</f>
        <v>112</v>
      </c>
      <c r="I254" s="60">
        <v>0</v>
      </c>
      <c r="J254" s="60">
        <v>0</v>
      </c>
      <c r="K254" s="68"/>
    </row>
    <row r="255" spans="1:10" ht="30" customHeight="1">
      <c r="A255" s="262"/>
      <c r="B255" s="314" t="s">
        <v>491</v>
      </c>
      <c r="C255" s="260"/>
      <c r="D255" s="260" t="s">
        <v>17</v>
      </c>
      <c r="E255" s="259" t="s">
        <v>157</v>
      </c>
      <c r="F255" s="260" t="s">
        <v>375</v>
      </c>
      <c r="G255" s="259"/>
      <c r="H255" s="261">
        <f aca="true" t="shared" si="24" ref="H255:J256">H256</f>
        <v>19658</v>
      </c>
      <c r="I255" s="261">
        <f t="shared" si="24"/>
        <v>0</v>
      </c>
      <c r="J255" s="261">
        <f t="shared" si="24"/>
        <v>0</v>
      </c>
    </row>
    <row r="256" spans="1:10" ht="30" customHeight="1">
      <c r="A256" s="43"/>
      <c r="B256" s="296" t="s">
        <v>69</v>
      </c>
      <c r="C256" s="31"/>
      <c r="D256" s="31" t="s">
        <v>17</v>
      </c>
      <c r="E256" s="30" t="s">
        <v>157</v>
      </c>
      <c r="F256" s="31" t="s">
        <v>375</v>
      </c>
      <c r="G256" s="30" t="s">
        <v>74</v>
      </c>
      <c r="H256" s="59">
        <f t="shared" si="24"/>
        <v>19658</v>
      </c>
      <c r="I256" s="59">
        <f t="shared" si="24"/>
        <v>0</v>
      </c>
      <c r="J256" s="59">
        <f t="shared" si="24"/>
        <v>0</v>
      </c>
    </row>
    <row r="257" spans="1:10" ht="15" customHeight="1">
      <c r="A257" s="43"/>
      <c r="B257" s="296" t="s">
        <v>70</v>
      </c>
      <c r="C257" s="31"/>
      <c r="D257" s="31" t="s">
        <v>17</v>
      </c>
      <c r="E257" s="30" t="s">
        <v>157</v>
      </c>
      <c r="F257" s="31" t="s">
        <v>375</v>
      </c>
      <c r="G257" s="30" t="s">
        <v>71</v>
      </c>
      <c r="H257" s="59">
        <f>(123+62+53)+25789+573+447+100-7489</f>
        <v>19658</v>
      </c>
      <c r="I257" s="59">
        <v>0</v>
      </c>
      <c r="J257" s="59">
        <v>0</v>
      </c>
    </row>
    <row r="258" spans="1:10" ht="45" customHeight="1" hidden="1">
      <c r="A258" s="262"/>
      <c r="B258" s="314" t="s">
        <v>377</v>
      </c>
      <c r="C258" s="260"/>
      <c r="D258" s="260" t="s">
        <v>17</v>
      </c>
      <c r="E258" s="259" t="s">
        <v>157</v>
      </c>
      <c r="F258" s="260" t="s">
        <v>376</v>
      </c>
      <c r="G258" s="259"/>
      <c r="H258" s="261">
        <f aca="true" t="shared" si="25" ref="H258:J259">H259</f>
        <v>0</v>
      </c>
      <c r="I258" s="261">
        <f t="shared" si="25"/>
        <v>0</v>
      </c>
      <c r="J258" s="261">
        <f t="shared" si="25"/>
        <v>0</v>
      </c>
    </row>
    <row r="259" spans="1:10" ht="30" customHeight="1" hidden="1">
      <c r="A259" s="43"/>
      <c r="B259" s="301" t="s">
        <v>61</v>
      </c>
      <c r="C259" s="31"/>
      <c r="D259" s="31" t="s">
        <v>17</v>
      </c>
      <c r="E259" s="30" t="s">
        <v>157</v>
      </c>
      <c r="F259" s="31" t="s">
        <v>376</v>
      </c>
      <c r="G259" s="30" t="s">
        <v>80</v>
      </c>
      <c r="H259" s="59">
        <f t="shared" si="25"/>
        <v>0</v>
      </c>
      <c r="I259" s="59">
        <f t="shared" si="25"/>
        <v>0</v>
      </c>
      <c r="J259" s="59">
        <f t="shared" si="25"/>
        <v>0</v>
      </c>
    </row>
    <row r="260" spans="1:10" ht="30" customHeight="1" hidden="1">
      <c r="A260" s="43"/>
      <c r="B260" s="294" t="s">
        <v>62</v>
      </c>
      <c r="C260" s="31"/>
      <c r="D260" s="31" t="s">
        <v>17</v>
      </c>
      <c r="E260" s="30" t="s">
        <v>157</v>
      </c>
      <c r="F260" s="31" t="s">
        <v>376</v>
      </c>
      <c r="G260" s="30" t="s">
        <v>63</v>
      </c>
      <c r="H260" s="59">
        <v>0</v>
      </c>
      <c r="I260" s="59">
        <v>0</v>
      </c>
      <c r="J260" s="59">
        <v>0</v>
      </c>
    </row>
    <row r="261" spans="1:10" ht="30" customHeight="1">
      <c r="A261" s="254"/>
      <c r="B261" s="343" t="s">
        <v>393</v>
      </c>
      <c r="C261" s="146"/>
      <c r="D261" s="146" t="s">
        <v>17</v>
      </c>
      <c r="E261" s="147" t="s">
        <v>157</v>
      </c>
      <c r="F261" s="146" t="s">
        <v>398</v>
      </c>
      <c r="G261" s="147"/>
      <c r="H261" s="255">
        <f aca="true" t="shared" si="26" ref="H261:J264">H262</f>
        <v>200</v>
      </c>
      <c r="I261" s="255">
        <f t="shared" si="26"/>
        <v>400</v>
      </c>
      <c r="J261" s="255">
        <f t="shared" si="26"/>
        <v>400</v>
      </c>
    </row>
    <row r="262" spans="1:10" ht="15" customHeight="1">
      <c r="A262" s="234"/>
      <c r="B262" s="341" t="s">
        <v>394</v>
      </c>
      <c r="C262" s="236"/>
      <c r="D262" s="236" t="s">
        <v>17</v>
      </c>
      <c r="E262" s="239" t="s">
        <v>157</v>
      </c>
      <c r="F262" s="236" t="s">
        <v>397</v>
      </c>
      <c r="G262" s="239" t="s">
        <v>40</v>
      </c>
      <c r="H262" s="244">
        <f t="shared" si="26"/>
        <v>200</v>
      </c>
      <c r="I262" s="244">
        <f t="shared" si="26"/>
        <v>400</v>
      </c>
      <c r="J262" s="244">
        <f t="shared" si="26"/>
        <v>400</v>
      </c>
    </row>
    <row r="263" spans="1:10" ht="30" customHeight="1">
      <c r="A263" s="262"/>
      <c r="B263" s="314" t="s">
        <v>399</v>
      </c>
      <c r="C263" s="260"/>
      <c r="D263" s="260" t="s">
        <v>17</v>
      </c>
      <c r="E263" s="259" t="s">
        <v>157</v>
      </c>
      <c r="F263" s="260" t="s">
        <v>396</v>
      </c>
      <c r="G263" s="259"/>
      <c r="H263" s="265">
        <f t="shared" si="26"/>
        <v>200</v>
      </c>
      <c r="I263" s="265">
        <f t="shared" si="26"/>
        <v>400</v>
      </c>
      <c r="J263" s="265">
        <f t="shared" si="26"/>
        <v>400</v>
      </c>
    </row>
    <row r="264" spans="1:10" ht="30" customHeight="1">
      <c r="A264" s="43"/>
      <c r="B264" s="294" t="s">
        <v>61</v>
      </c>
      <c r="C264" s="31"/>
      <c r="D264" s="31" t="s">
        <v>17</v>
      </c>
      <c r="E264" s="30" t="s">
        <v>157</v>
      </c>
      <c r="F264" s="31" t="s">
        <v>396</v>
      </c>
      <c r="G264" s="30" t="s">
        <v>80</v>
      </c>
      <c r="H264" s="60">
        <f t="shared" si="26"/>
        <v>200</v>
      </c>
      <c r="I264" s="60">
        <f t="shared" si="26"/>
        <v>400</v>
      </c>
      <c r="J264" s="60">
        <f t="shared" si="26"/>
        <v>400</v>
      </c>
    </row>
    <row r="265" spans="1:10" ht="30" customHeight="1">
      <c r="A265" s="43"/>
      <c r="B265" s="299" t="s">
        <v>62</v>
      </c>
      <c r="C265" s="31"/>
      <c r="D265" s="31" t="s">
        <v>17</v>
      </c>
      <c r="E265" s="30" t="s">
        <v>157</v>
      </c>
      <c r="F265" s="31" t="s">
        <v>396</v>
      </c>
      <c r="G265" s="30" t="s">
        <v>63</v>
      </c>
      <c r="H265" s="60">
        <f>(200+200)-200</f>
        <v>200</v>
      </c>
      <c r="I265" s="60">
        <f>200+200</f>
        <v>400</v>
      </c>
      <c r="J265" s="60">
        <f>200+200</f>
        <v>400</v>
      </c>
    </row>
    <row r="266" spans="1:10" ht="45" customHeight="1">
      <c r="A266" s="220"/>
      <c r="B266" s="338" t="s">
        <v>201</v>
      </c>
      <c r="C266" s="207"/>
      <c r="D266" s="207" t="s">
        <v>17</v>
      </c>
      <c r="E266" s="214" t="s">
        <v>157</v>
      </c>
      <c r="F266" s="207" t="s">
        <v>202</v>
      </c>
      <c r="G266" s="214" t="s">
        <v>40</v>
      </c>
      <c r="H266" s="208">
        <f aca="true" t="shared" si="27" ref="H266:J267">H267</f>
        <v>10333.21669</v>
      </c>
      <c r="I266" s="208">
        <f t="shared" si="27"/>
        <v>0</v>
      </c>
      <c r="J266" s="208">
        <f t="shared" si="27"/>
        <v>0</v>
      </c>
    </row>
    <row r="267" spans="1:11" ht="15" customHeight="1">
      <c r="A267" s="234"/>
      <c r="B267" s="341" t="s">
        <v>203</v>
      </c>
      <c r="C267" s="236"/>
      <c r="D267" s="236" t="s">
        <v>17</v>
      </c>
      <c r="E267" s="239" t="s">
        <v>157</v>
      </c>
      <c r="F267" s="236" t="s">
        <v>204</v>
      </c>
      <c r="G267" s="239" t="s">
        <v>40</v>
      </c>
      <c r="H267" s="237">
        <f t="shared" si="27"/>
        <v>10333.21669</v>
      </c>
      <c r="I267" s="237">
        <f t="shared" si="27"/>
        <v>0</v>
      </c>
      <c r="J267" s="237">
        <f t="shared" si="27"/>
        <v>0</v>
      </c>
      <c r="K267" s="68"/>
    </row>
    <row r="268" spans="1:10" ht="30" customHeight="1">
      <c r="A268" s="257"/>
      <c r="B268" s="314" t="s">
        <v>205</v>
      </c>
      <c r="C268" s="260"/>
      <c r="D268" s="260" t="s">
        <v>17</v>
      </c>
      <c r="E268" s="259" t="s">
        <v>157</v>
      </c>
      <c r="F268" s="266" t="s">
        <v>206</v>
      </c>
      <c r="G268" s="259"/>
      <c r="H268" s="265">
        <f>H270+H272</f>
        <v>10333.21669</v>
      </c>
      <c r="I268" s="265">
        <f>I270+I272</f>
        <v>0</v>
      </c>
      <c r="J268" s="265">
        <f>J270+J272</f>
        <v>0</v>
      </c>
    </row>
    <row r="269" spans="1:10" ht="30" customHeight="1">
      <c r="A269" s="28"/>
      <c r="B269" s="344" t="s">
        <v>61</v>
      </c>
      <c r="C269" s="31"/>
      <c r="D269" s="31" t="s">
        <v>17</v>
      </c>
      <c r="E269" s="30" t="s">
        <v>157</v>
      </c>
      <c r="F269" s="33" t="s">
        <v>206</v>
      </c>
      <c r="G269" s="30" t="s">
        <v>80</v>
      </c>
      <c r="H269" s="60">
        <f>H270</f>
        <v>10329.25669</v>
      </c>
      <c r="I269" s="60">
        <f>I270</f>
        <v>0</v>
      </c>
      <c r="J269" s="60">
        <f>J270</f>
        <v>0</v>
      </c>
    </row>
    <row r="270" spans="1:10" ht="30" customHeight="1">
      <c r="A270" s="28"/>
      <c r="B270" s="294" t="s">
        <v>62</v>
      </c>
      <c r="C270" s="31"/>
      <c r="D270" s="31" t="s">
        <v>17</v>
      </c>
      <c r="E270" s="30" t="s">
        <v>157</v>
      </c>
      <c r="F270" s="33" t="s">
        <v>206</v>
      </c>
      <c r="G270" s="30" t="s">
        <v>63</v>
      </c>
      <c r="H270" s="60">
        <f>(1000+5000-3000)+1131.25669+6000+99+99</f>
        <v>10329.25669</v>
      </c>
      <c r="I270" s="60">
        <v>0</v>
      </c>
      <c r="J270" s="60">
        <v>0</v>
      </c>
    </row>
    <row r="271" spans="1:10" ht="15" customHeight="1">
      <c r="A271" s="28"/>
      <c r="B271" s="294" t="s">
        <v>101</v>
      </c>
      <c r="C271" s="31"/>
      <c r="D271" s="31" t="s">
        <v>17</v>
      </c>
      <c r="E271" s="30" t="s">
        <v>157</v>
      </c>
      <c r="F271" s="33" t="s">
        <v>206</v>
      </c>
      <c r="G271" s="30" t="s">
        <v>102</v>
      </c>
      <c r="H271" s="60">
        <f>H272</f>
        <v>3.96</v>
      </c>
      <c r="I271" s="60">
        <f>I272</f>
        <v>0</v>
      </c>
      <c r="J271" s="60">
        <f>J272</f>
        <v>0</v>
      </c>
    </row>
    <row r="272" spans="1:10" ht="15" customHeight="1">
      <c r="A272" s="28"/>
      <c r="B272" s="294" t="s">
        <v>258</v>
      </c>
      <c r="C272" s="31"/>
      <c r="D272" s="31" t="s">
        <v>17</v>
      </c>
      <c r="E272" s="30" t="s">
        <v>157</v>
      </c>
      <c r="F272" s="33" t="s">
        <v>206</v>
      </c>
      <c r="G272" s="30" t="s">
        <v>259</v>
      </c>
      <c r="H272" s="60">
        <f>1.98+1.98</f>
        <v>3.96</v>
      </c>
      <c r="I272" s="60"/>
      <c r="J272" s="60"/>
    </row>
    <row r="273" spans="1:10" ht="45" customHeight="1">
      <c r="A273" s="210"/>
      <c r="B273" s="335" t="s">
        <v>474</v>
      </c>
      <c r="C273" s="221"/>
      <c r="D273" s="221" t="s">
        <v>17</v>
      </c>
      <c r="E273" s="211" t="s">
        <v>157</v>
      </c>
      <c r="F273" s="211" t="s">
        <v>266</v>
      </c>
      <c r="G273" s="202"/>
      <c r="H273" s="204">
        <f aca="true" t="shared" si="28" ref="H273:J275">H274</f>
        <v>784.01435</v>
      </c>
      <c r="I273" s="204">
        <f t="shared" si="28"/>
        <v>0</v>
      </c>
      <c r="J273" s="204">
        <f t="shared" si="28"/>
        <v>0</v>
      </c>
    </row>
    <row r="274" spans="1:10" ht="15" customHeight="1">
      <c r="A274" s="28"/>
      <c r="B274" s="294" t="s">
        <v>218</v>
      </c>
      <c r="C274" s="34"/>
      <c r="D274" s="31" t="s">
        <v>17</v>
      </c>
      <c r="E274" s="30" t="s">
        <v>157</v>
      </c>
      <c r="F274" s="34" t="s">
        <v>267</v>
      </c>
      <c r="G274" s="26"/>
      <c r="H274" s="59">
        <f t="shared" si="28"/>
        <v>784.01435</v>
      </c>
      <c r="I274" s="59">
        <f t="shared" si="28"/>
        <v>0</v>
      </c>
      <c r="J274" s="59">
        <f t="shared" si="28"/>
        <v>0</v>
      </c>
    </row>
    <row r="275" spans="1:10" ht="15" customHeight="1">
      <c r="A275" s="28"/>
      <c r="B275" s="294" t="s">
        <v>218</v>
      </c>
      <c r="C275" s="34"/>
      <c r="D275" s="31" t="s">
        <v>17</v>
      </c>
      <c r="E275" s="30" t="s">
        <v>157</v>
      </c>
      <c r="F275" s="34" t="s">
        <v>268</v>
      </c>
      <c r="G275" s="26"/>
      <c r="H275" s="59">
        <f t="shared" si="28"/>
        <v>784.01435</v>
      </c>
      <c r="I275" s="59">
        <f t="shared" si="28"/>
        <v>0</v>
      </c>
      <c r="J275" s="59">
        <f t="shared" si="28"/>
        <v>0</v>
      </c>
    </row>
    <row r="276" spans="1:10" ht="45" customHeight="1">
      <c r="A276" s="257"/>
      <c r="B276" s="314" t="s">
        <v>286</v>
      </c>
      <c r="C276" s="260"/>
      <c r="D276" s="260" t="s">
        <v>17</v>
      </c>
      <c r="E276" s="259" t="s">
        <v>157</v>
      </c>
      <c r="F276" s="260" t="s">
        <v>285</v>
      </c>
      <c r="G276" s="259"/>
      <c r="H276" s="261">
        <f>H277+H279</f>
        <v>784.01435</v>
      </c>
      <c r="I276" s="261">
        <f>I277+I279</f>
        <v>0</v>
      </c>
      <c r="J276" s="261">
        <f>J277+J279</f>
        <v>0</v>
      </c>
    </row>
    <row r="277" spans="1:10" ht="30" customHeight="1">
      <c r="A277" s="28"/>
      <c r="B277" s="344" t="s">
        <v>61</v>
      </c>
      <c r="C277" s="31"/>
      <c r="D277" s="31" t="s">
        <v>17</v>
      </c>
      <c r="E277" s="30" t="s">
        <v>157</v>
      </c>
      <c r="F277" s="31" t="s">
        <v>285</v>
      </c>
      <c r="G277" s="30" t="s">
        <v>80</v>
      </c>
      <c r="H277" s="59">
        <f>H278</f>
        <v>784.01435</v>
      </c>
      <c r="I277" s="59">
        <f>I278</f>
        <v>0</v>
      </c>
      <c r="J277" s="59">
        <f>J278</f>
        <v>0</v>
      </c>
    </row>
    <row r="278" spans="1:10" ht="30" customHeight="1">
      <c r="A278" s="28"/>
      <c r="B278" s="294" t="s">
        <v>62</v>
      </c>
      <c r="C278" s="31"/>
      <c r="D278" s="31" t="s">
        <v>17</v>
      </c>
      <c r="E278" s="30" t="s">
        <v>157</v>
      </c>
      <c r="F278" s="31" t="s">
        <v>285</v>
      </c>
      <c r="G278" s="34" t="s">
        <v>63</v>
      </c>
      <c r="H278" s="60">
        <f>(300+200)+74.01435+160+40+10</f>
        <v>784.01435</v>
      </c>
      <c r="I278" s="60">
        <v>0</v>
      </c>
      <c r="J278" s="60">
        <v>0</v>
      </c>
    </row>
    <row r="279" spans="1:10" ht="15" customHeight="1" hidden="1">
      <c r="A279" s="28"/>
      <c r="B279" s="296" t="s">
        <v>101</v>
      </c>
      <c r="C279" s="31"/>
      <c r="D279" s="31" t="s">
        <v>17</v>
      </c>
      <c r="E279" s="30" t="s">
        <v>157</v>
      </c>
      <c r="F279" s="31" t="s">
        <v>285</v>
      </c>
      <c r="G279" s="34" t="s">
        <v>102</v>
      </c>
      <c r="H279" s="60">
        <f>H280</f>
        <v>0</v>
      </c>
      <c r="I279" s="60">
        <f>I280</f>
        <v>0</v>
      </c>
      <c r="J279" s="60">
        <f>J280</f>
        <v>0</v>
      </c>
    </row>
    <row r="280" spans="1:10" ht="15" customHeight="1" hidden="1">
      <c r="A280" s="28"/>
      <c r="B280" s="294" t="s">
        <v>258</v>
      </c>
      <c r="C280" s="31"/>
      <c r="D280" s="31" t="s">
        <v>17</v>
      </c>
      <c r="E280" s="30" t="s">
        <v>157</v>
      </c>
      <c r="F280" s="31" t="s">
        <v>285</v>
      </c>
      <c r="G280" s="34" t="s">
        <v>259</v>
      </c>
      <c r="H280" s="60">
        <v>0</v>
      </c>
      <c r="I280" s="60">
        <v>0</v>
      </c>
      <c r="J280" s="60">
        <v>0</v>
      </c>
    </row>
    <row r="281" spans="1:10" s="5" customFormat="1" ht="15" customHeight="1">
      <c r="A281" s="22"/>
      <c r="B281" s="330" t="s">
        <v>147</v>
      </c>
      <c r="C281" s="24"/>
      <c r="D281" s="24" t="s">
        <v>17</v>
      </c>
      <c r="E281" s="23" t="s">
        <v>148</v>
      </c>
      <c r="F281" s="24"/>
      <c r="G281" s="23"/>
      <c r="H281" s="57">
        <f>H282+H287+H292+H301+H306+H311+H316+H331</f>
        <v>29777.746800000004</v>
      </c>
      <c r="I281" s="57">
        <f>I282+I287+I292+I301+I306+I311+I316+I331</f>
        <v>6960</v>
      </c>
      <c r="J281" s="57">
        <f>J282+J287+J292+J301+J306+J311+J316+J331</f>
        <v>5670</v>
      </c>
    </row>
    <row r="282" spans="1:10" s="5" customFormat="1" ht="45" customHeight="1">
      <c r="A282" s="216"/>
      <c r="B282" s="332" t="s">
        <v>437</v>
      </c>
      <c r="C282" s="214"/>
      <c r="D282" s="214" t="s">
        <v>17</v>
      </c>
      <c r="E282" s="214" t="s">
        <v>148</v>
      </c>
      <c r="F282" s="214" t="s">
        <v>132</v>
      </c>
      <c r="G282" s="214"/>
      <c r="H282" s="208">
        <f aca="true" t="shared" si="29" ref="H282:J283">H283</f>
        <v>1010</v>
      </c>
      <c r="I282" s="208">
        <f t="shared" si="29"/>
        <v>0</v>
      </c>
      <c r="J282" s="208">
        <f t="shared" si="29"/>
        <v>0</v>
      </c>
    </row>
    <row r="283" spans="1:10" s="5" customFormat="1" ht="75" customHeight="1">
      <c r="A283" s="243"/>
      <c r="B283" s="333" t="s">
        <v>133</v>
      </c>
      <c r="C283" s="239"/>
      <c r="D283" s="239" t="s">
        <v>17</v>
      </c>
      <c r="E283" s="239" t="s">
        <v>148</v>
      </c>
      <c r="F283" s="239" t="s">
        <v>134</v>
      </c>
      <c r="G283" s="239"/>
      <c r="H283" s="244">
        <f>H284</f>
        <v>1010</v>
      </c>
      <c r="I283" s="244">
        <f t="shared" si="29"/>
        <v>0</v>
      </c>
      <c r="J283" s="244">
        <f t="shared" si="29"/>
        <v>0</v>
      </c>
    </row>
    <row r="284" spans="1:10" s="5" customFormat="1" ht="30" customHeight="1">
      <c r="A284" s="257"/>
      <c r="B284" s="314" t="s">
        <v>135</v>
      </c>
      <c r="C284" s="259"/>
      <c r="D284" s="259" t="s">
        <v>17</v>
      </c>
      <c r="E284" s="259" t="s">
        <v>148</v>
      </c>
      <c r="F284" s="259" t="s">
        <v>136</v>
      </c>
      <c r="G284" s="259"/>
      <c r="H284" s="265">
        <f>H285</f>
        <v>1010</v>
      </c>
      <c r="I284" s="265">
        <f>I285</f>
        <v>0</v>
      </c>
      <c r="J284" s="265">
        <f>J285</f>
        <v>0</v>
      </c>
    </row>
    <row r="285" spans="1:10" s="5" customFormat="1" ht="30" customHeight="1">
      <c r="A285" s="28"/>
      <c r="B285" s="294" t="s">
        <v>61</v>
      </c>
      <c r="C285" s="30"/>
      <c r="D285" s="30" t="s">
        <v>17</v>
      </c>
      <c r="E285" s="30" t="s">
        <v>148</v>
      </c>
      <c r="F285" s="30" t="s">
        <v>136</v>
      </c>
      <c r="G285" s="30" t="s">
        <v>80</v>
      </c>
      <c r="H285" s="60">
        <f>H286</f>
        <v>1010</v>
      </c>
      <c r="I285" s="60">
        <f>I286</f>
        <v>0</v>
      </c>
      <c r="J285" s="60">
        <f>J286</f>
        <v>0</v>
      </c>
    </row>
    <row r="286" spans="1:10" s="5" customFormat="1" ht="30" customHeight="1">
      <c r="A286" s="28"/>
      <c r="B286" s="294" t="s">
        <v>62</v>
      </c>
      <c r="C286" s="30"/>
      <c r="D286" s="30" t="s">
        <v>17</v>
      </c>
      <c r="E286" s="30" t="s">
        <v>148</v>
      </c>
      <c r="F286" s="30" t="s">
        <v>136</v>
      </c>
      <c r="G286" s="30" t="s">
        <v>63</v>
      </c>
      <c r="H286" s="60">
        <f>(400+200+500+110)-200</f>
        <v>1010</v>
      </c>
      <c r="I286" s="60">
        <v>0</v>
      </c>
      <c r="J286" s="60">
        <v>0</v>
      </c>
    </row>
    <row r="287" spans="1:10" s="6" customFormat="1" ht="75" customHeight="1">
      <c r="A287" s="205"/>
      <c r="B287" s="338" t="s">
        <v>121</v>
      </c>
      <c r="C287" s="207"/>
      <c r="D287" s="207" t="s">
        <v>17</v>
      </c>
      <c r="E287" s="214" t="s">
        <v>148</v>
      </c>
      <c r="F287" s="207" t="s">
        <v>143</v>
      </c>
      <c r="G287" s="214" t="s">
        <v>40</v>
      </c>
      <c r="H287" s="208">
        <f aca="true" t="shared" si="30" ref="H287:J288">H288</f>
        <v>1050</v>
      </c>
      <c r="I287" s="208">
        <f t="shared" si="30"/>
        <v>0</v>
      </c>
      <c r="J287" s="208">
        <f t="shared" si="30"/>
        <v>0</v>
      </c>
    </row>
    <row r="288" spans="1:10" s="6" customFormat="1" ht="45" customHeight="1">
      <c r="A288" s="234"/>
      <c r="B288" s="341" t="s">
        <v>144</v>
      </c>
      <c r="C288" s="236"/>
      <c r="D288" s="236" t="s">
        <v>17</v>
      </c>
      <c r="E288" s="239" t="s">
        <v>148</v>
      </c>
      <c r="F288" s="236" t="s">
        <v>145</v>
      </c>
      <c r="G288" s="239" t="s">
        <v>40</v>
      </c>
      <c r="H288" s="237">
        <f t="shared" si="30"/>
        <v>1050</v>
      </c>
      <c r="I288" s="237">
        <f t="shared" si="30"/>
        <v>0</v>
      </c>
      <c r="J288" s="237">
        <f t="shared" si="30"/>
        <v>0</v>
      </c>
    </row>
    <row r="289" spans="1:10" s="6" customFormat="1" ht="15" customHeight="1">
      <c r="A289" s="262"/>
      <c r="B289" s="318" t="s">
        <v>293</v>
      </c>
      <c r="C289" s="260"/>
      <c r="D289" s="260" t="s">
        <v>17</v>
      </c>
      <c r="E289" s="259" t="s">
        <v>148</v>
      </c>
      <c r="F289" s="260" t="s">
        <v>146</v>
      </c>
      <c r="G289" s="259"/>
      <c r="H289" s="265">
        <f>H291</f>
        <v>1050</v>
      </c>
      <c r="I289" s="265">
        <f>I291</f>
        <v>0</v>
      </c>
      <c r="J289" s="265">
        <f>J291</f>
        <v>0</v>
      </c>
    </row>
    <row r="290" spans="1:10" s="6" customFormat="1" ht="30" customHeight="1">
      <c r="A290" s="42"/>
      <c r="B290" s="299" t="s">
        <v>61</v>
      </c>
      <c r="C290" s="31"/>
      <c r="D290" s="31" t="s">
        <v>17</v>
      </c>
      <c r="E290" s="30" t="s">
        <v>148</v>
      </c>
      <c r="F290" s="33" t="s">
        <v>146</v>
      </c>
      <c r="G290" s="30" t="s">
        <v>80</v>
      </c>
      <c r="H290" s="60">
        <f>H291</f>
        <v>1050</v>
      </c>
      <c r="I290" s="60">
        <f>I291</f>
        <v>0</v>
      </c>
      <c r="J290" s="60">
        <f>J291</f>
        <v>0</v>
      </c>
    </row>
    <row r="291" spans="1:10" s="6" customFormat="1" ht="30" customHeight="1">
      <c r="A291" s="42"/>
      <c r="B291" s="294" t="s">
        <v>62</v>
      </c>
      <c r="C291" s="31"/>
      <c r="D291" s="31" t="s">
        <v>17</v>
      </c>
      <c r="E291" s="30" t="s">
        <v>148</v>
      </c>
      <c r="F291" s="33" t="s">
        <v>146</v>
      </c>
      <c r="G291" s="30" t="s">
        <v>63</v>
      </c>
      <c r="H291" s="60">
        <f>500+450+100</f>
        <v>1050</v>
      </c>
      <c r="I291" s="60">
        <v>0</v>
      </c>
      <c r="J291" s="60">
        <v>0</v>
      </c>
    </row>
    <row r="292" spans="1:10" ht="90" customHeight="1">
      <c r="A292" s="205"/>
      <c r="B292" s="338" t="s">
        <v>470</v>
      </c>
      <c r="C292" s="207"/>
      <c r="D292" s="207" t="s">
        <v>17</v>
      </c>
      <c r="E292" s="214" t="s">
        <v>148</v>
      </c>
      <c r="F292" s="207" t="s">
        <v>149</v>
      </c>
      <c r="G292" s="214" t="s">
        <v>40</v>
      </c>
      <c r="H292" s="208">
        <f aca="true" t="shared" si="31" ref="H292:J293">H293</f>
        <v>9389.862000000001</v>
      </c>
      <c r="I292" s="208">
        <f t="shared" si="31"/>
        <v>6600</v>
      </c>
      <c r="J292" s="208">
        <f t="shared" si="31"/>
        <v>5300</v>
      </c>
    </row>
    <row r="293" spans="1:10" ht="45" customHeight="1">
      <c r="A293" s="252"/>
      <c r="B293" s="343" t="s">
        <v>169</v>
      </c>
      <c r="C293" s="146"/>
      <c r="D293" s="146" t="s">
        <v>17</v>
      </c>
      <c r="E293" s="147" t="s">
        <v>148</v>
      </c>
      <c r="F293" s="146" t="s">
        <v>170</v>
      </c>
      <c r="G293" s="147"/>
      <c r="H293" s="251">
        <f t="shared" si="31"/>
        <v>9389.862000000001</v>
      </c>
      <c r="I293" s="251">
        <f t="shared" si="31"/>
        <v>6600</v>
      </c>
      <c r="J293" s="251">
        <f t="shared" si="31"/>
        <v>5300</v>
      </c>
    </row>
    <row r="294" spans="1:10" ht="30" customHeight="1">
      <c r="A294" s="234"/>
      <c r="B294" s="341" t="s">
        <v>171</v>
      </c>
      <c r="C294" s="236"/>
      <c r="D294" s="236" t="s">
        <v>17</v>
      </c>
      <c r="E294" s="239" t="s">
        <v>148</v>
      </c>
      <c r="F294" s="236" t="s">
        <v>172</v>
      </c>
      <c r="G294" s="239"/>
      <c r="H294" s="237">
        <f>H295+H298</f>
        <v>9389.862000000001</v>
      </c>
      <c r="I294" s="237">
        <f>I295+I298</f>
        <v>6600</v>
      </c>
      <c r="J294" s="237">
        <f>J295+J298</f>
        <v>5300</v>
      </c>
    </row>
    <row r="295" spans="1:11" s="4" customFormat="1" ht="30" customHeight="1">
      <c r="A295" s="257"/>
      <c r="B295" s="318" t="s">
        <v>173</v>
      </c>
      <c r="C295" s="260"/>
      <c r="D295" s="260" t="s">
        <v>17</v>
      </c>
      <c r="E295" s="259" t="s">
        <v>148</v>
      </c>
      <c r="F295" s="260" t="s">
        <v>174</v>
      </c>
      <c r="G295" s="259"/>
      <c r="H295" s="265">
        <f>H297</f>
        <v>9389.862000000001</v>
      </c>
      <c r="I295" s="265">
        <f>I297</f>
        <v>6600</v>
      </c>
      <c r="J295" s="265">
        <f>J297</f>
        <v>5300</v>
      </c>
      <c r="K295" s="71"/>
    </row>
    <row r="296" spans="1:11" s="4" customFormat="1" ht="30" customHeight="1">
      <c r="A296" s="28"/>
      <c r="B296" s="299" t="s">
        <v>61</v>
      </c>
      <c r="C296" s="31"/>
      <c r="D296" s="31" t="s">
        <v>17</v>
      </c>
      <c r="E296" s="30" t="s">
        <v>148</v>
      </c>
      <c r="F296" s="31" t="s">
        <v>174</v>
      </c>
      <c r="G296" s="30" t="s">
        <v>80</v>
      </c>
      <c r="H296" s="60">
        <f>H297</f>
        <v>9389.862000000001</v>
      </c>
      <c r="I296" s="60">
        <f>I297</f>
        <v>6600</v>
      </c>
      <c r="J296" s="60">
        <f>J297</f>
        <v>5300</v>
      </c>
      <c r="K296" s="71"/>
    </row>
    <row r="297" spans="1:10" ht="30" customHeight="1">
      <c r="A297" s="28"/>
      <c r="B297" s="294" t="s">
        <v>62</v>
      </c>
      <c r="C297" s="31"/>
      <c r="D297" s="31" t="s">
        <v>17</v>
      </c>
      <c r="E297" s="30" t="s">
        <v>148</v>
      </c>
      <c r="F297" s="31" t="s">
        <v>174</v>
      </c>
      <c r="G297" s="30" t="s">
        <v>63</v>
      </c>
      <c r="H297" s="60">
        <f>(7317.2+300+300+300+700+100+100)+72.662+200</f>
        <v>9389.862000000001</v>
      </c>
      <c r="I297" s="60">
        <f>7000+300+500+100+100-1400</f>
        <v>6600</v>
      </c>
      <c r="J297" s="60">
        <f>7000+300+500+100+100-2700</f>
        <v>5300</v>
      </c>
    </row>
    <row r="298" spans="1:10" ht="60" customHeight="1" hidden="1">
      <c r="A298" s="257"/>
      <c r="B298" s="324" t="s">
        <v>176</v>
      </c>
      <c r="C298" s="260"/>
      <c r="D298" s="260" t="s">
        <v>17</v>
      </c>
      <c r="E298" s="259" t="s">
        <v>148</v>
      </c>
      <c r="F298" s="260" t="s">
        <v>175</v>
      </c>
      <c r="G298" s="259"/>
      <c r="H298" s="265">
        <f>H300</f>
        <v>0</v>
      </c>
      <c r="I298" s="265">
        <f>I300</f>
        <v>0</v>
      </c>
      <c r="J298" s="265">
        <f>J300</f>
        <v>0</v>
      </c>
    </row>
    <row r="299" spans="1:10" ht="30" customHeight="1" hidden="1">
      <c r="A299" s="28"/>
      <c r="B299" s="310" t="s">
        <v>61</v>
      </c>
      <c r="C299" s="31"/>
      <c r="D299" s="31" t="s">
        <v>17</v>
      </c>
      <c r="E299" s="30" t="s">
        <v>148</v>
      </c>
      <c r="F299" s="31" t="s">
        <v>175</v>
      </c>
      <c r="G299" s="30" t="s">
        <v>80</v>
      </c>
      <c r="H299" s="60">
        <f>H300</f>
        <v>0</v>
      </c>
      <c r="I299" s="60">
        <f>I300</f>
        <v>0</v>
      </c>
      <c r="J299" s="60">
        <f>J300</f>
        <v>0</v>
      </c>
    </row>
    <row r="300" spans="1:10" ht="30" customHeight="1" hidden="1">
      <c r="A300" s="28"/>
      <c r="B300" s="294" t="s">
        <v>62</v>
      </c>
      <c r="C300" s="31"/>
      <c r="D300" s="31" t="s">
        <v>17</v>
      </c>
      <c r="E300" s="30" t="s">
        <v>148</v>
      </c>
      <c r="F300" s="31" t="s">
        <v>175</v>
      </c>
      <c r="G300" s="30" t="s">
        <v>63</v>
      </c>
      <c r="H300" s="60">
        <v>0</v>
      </c>
      <c r="I300" s="60">
        <v>0</v>
      </c>
      <c r="J300" s="60">
        <v>0</v>
      </c>
    </row>
    <row r="301" spans="1:10" ht="75" customHeight="1">
      <c r="A301" s="220"/>
      <c r="B301" s="332" t="s">
        <v>410</v>
      </c>
      <c r="C301" s="222"/>
      <c r="D301" s="207" t="s">
        <v>17</v>
      </c>
      <c r="E301" s="214" t="s">
        <v>148</v>
      </c>
      <c r="F301" s="207" t="s">
        <v>414</v>
      </c>
      <c r="G301" s="214"/>
      <c r="H301" s="223">
        <f aca="true" t="shared" si="32" ref="H301:J302">H302</f>
        <v>901.3819999999998</v>
      </c>
      <c r="I301" s="223">
        <f t="shared" si="32"/>
        <v>360</v>
      </c>
      <c r="J301" s="223">
        <f t="shared" si="32"/>
        <v>370</v>
      </c>
    </row>
    <row r="302" spans="1:10" ht="30" customHeight="1">
      <c r="A302" s="243"/>
      <c r="B302" s="333" t="s">
        <v>411</v>
      </c>
      <c r="C302" s="236"/>
      <c r="D302" s="236" t="s">
        <v>17</v>
      </c>
      <c r="E302" s="239" t="s">
        <v>148</v>
      </c>
      <c r="F302" s="236" t="s">
        <v>413</v>
      </c>
      <c r="G302" s="239"/>
      <c r="H302" s="244">
        <f t="shared" si="32"/>
        <v>901.3819999999998</v>
      </c>
      <c r="I302" s="244">
        <f t="shared" si="32"/>
        <v>360</v>
      </c>
      <c r="J302" s="244">
        <f t="shared" si="32"/>
        <v>370</v>
      </c>
    </row>
    <row r="303" spans="1:10" ht="75" customHeight="1">
      <c r="A303" s="257"/>
      <c r="B303" s="314" t="s">
        <v>493</v>
      </c>
      <c r="C303" s="260"/>
      <c r="D303" s="260" t="s">
        <v>17</v>
      </c>
      <c r="E303" s="259" t="s">
        <v>148</v>
      </c>
      <c r="F303" s="260" t="s">
        <v>412</v>
      </c>
      <c r="G303" s="259"/>
      <c r="H303" s="265">
        <f aca="true" t="shared" si="33" ref="H303:J304">H304</f>
        <v>901.3819999999998</v>
      </c>
      <c r="I303" s="265">
        <f t="shared" si="33"/>
        <v>360</v>
      </c>
      <c r="J303" s="265">
        <f t="shared" si="33"/>
        <v>370</v>
      </c>
    </row>
    <row r="304" spans="1:10" ht="30" customHeight="1">
      <c r="A304" s="28"/>
      <c r="B304" s="299" t="s">
        <v>61</v>
      </c>
      <c r="C304" s="31"/>
      <c r="D304" s="31" t="s">
        <v>17</v>
      </c>
      <c r="E304" s="30" t="s">
        <v>148</v>
      </c>
      <c r="F304" s="31" t="s">
        <v>412</v>
      </c>
      <c r="G304" s="30" t="s">
        <v>80</v>
      </c>
      <c r="H304" s="60">
        <f t="shared" si="33"/>
        <v>901.3819999999998</v>
      </c>
      <c r="I304" s="60">
        <f t="shared" si="33"/>
        <v>360</v>
      </c>
      <c r="J304" s="60">
        <f t="shared" si="33"/>
        <v>370</v>
      </c>
    </row>
    <row r="305" spans="1:10" ht="30" customHeight="1">
      <c r="A305" s="28"/>
      <c r="B305" s="294" t="s">
        <v>62</v>
      </c>
      <c r="C305" s="31"/>
      <c r="D305" s="31" t="s">
        <v>17</v>
      </c>
      <c r="E305" s="30" t="s">
        <v>148</v>
      </c>
      <c r="F305" s="31" t="s">
        <v>412</v>
      </c>
      <c r="G305" s="30" t="s">
        <v>63</v>
      </c>
      <c r="H305" s="60">
        <f>(350+2057.6)+50-(1266.218+290)</f>
        <v>901.3819999999998</v>
      </c>
      <c r="I305" s="60">
        <v>360</v>
      </c>
      <c r="J305" s="60">
        <v>370</v>
      </c>
    </row>
    <row r="306" spans="1:10" ht="45" customHeight="1" hidden="1">
      <c r="A306" s="220"/>
      <c r="B306" s="332" t="s">
        <v>122</v>
      </c>
      <c r="C306" s="214"/>
      <c r="D306" s="206" t="s">
        <v>17</v>
      </c>
      <c r="E306" s="224" t="s">
        <v>148</v>
      </c>
      <c r="F306" s="214" t="s">
        <v>177</v>
      </c>
      <c r="G306" s="214"/>
      <c r="H306" s="223">
        <f aca="true" t="shared" si="34" ref="H306:J309">H307</f>
        <v>0</v>
      </c>
      <c r="I306" s="223">
        <f t="shared" si="34"/>
        <v>0</v>
      </c>
      <c r="J306" s="223">
        <f t="shared" si="34"/>
        <v>0</v>
      </c>
    </row>
    <row r="307" spans="1:10" ht="30" customHeight="1" hidden="1">
      <c r="A307" s="243"/>
      <c r="B307" s="333" t="s">
        <v>498</v>
      </c>
      <c r="C307" s="242"/>
      <c r="D307" s="236" t="s">
        <v>17</v>
      </c>
      <c r="E307" s="239" t="s">
        <v>148</v>
      </c>
      <c r="F307" s="239" t="s">
        <v>178</v>
      </c>
      <c r="G307" s="239"/>
      <c r="H307" s="244">
        <f t="shared" si="34"/>
        <v>0</v>
      </c>
      <c r="I307" s="244">
        <f t="shared" si="34"/>
        <v>0</v>
      </c>
      <c r="J307" s="244">
        <f t="shared" si="34"/>
        <v>0</v>
      </c>
    </row>
    <row r="308" spans="1:10" ht="15" customHeight="1" hidden="1">
      <c r="A308" s="257"/>
      <c r="B308" s="314" t="s">
        <v>179</v>
      </c>
      <c r="C308" s="259"/>
      <c r="D308" s="260" t="s">
        <v>17</v>
      </c>
      <c r="E308" s="259" t="s">
        <v>148</v>
      </c>
      <c r="F308" s="259" t="s">
        <v>180</v>
      </c>
      <c r="G308" s="259"/>
      <c r="H308" s="265">
        <f t="shared" si="34"/>
        <v>0</v>
      </c>
      <c r="I308" s="265">
        <f t="shared" si="34"/>
        <v>0</v>
      </c>
      <c r="J308" s="265">
        <f t="shared" si="34"/>
        <v>0</v>
      </c>
    </row>
    <row r="309" spans="1:10" ht="30" customHeight="1" hidden="1">
      <c r="A309" s="28"/>
      <c r="B309" s="294" t="s">
        <v>61</v>
      </c>
      <c r="C309" s="30"/>
      <c r="D309" s="31" t="s">
        <v>17</v>
      </c>
      <c r="E309" s="30" t="s">
        <v>148</v>
      </c>
      <c r="F309" s="30" t="s">
        <v>180</v>
      </c>
      <c r="G309" s="30" t="s">
        <v>80</v>
      </c>
      <c r="H309" s="60">
        <f t="shared" si="34"/>
        <v>0</v>
      </c>
      <c r="I309" s="60">
        <f t="shared" si="34"/>
        <v>0</v>
      </c>
      <c r="J309" s="60">
        <f t="shared" si="34"/>
        <v>0</v>
      </c>
    </row>
    <row r="310" spans="1:10" ht="30" customHeight="1" hidden="1">
      <c r="A310" s="28"/>
      <c r="B310" s="294" t="s">
        <v>62</v>
      </c>
      <c r="C310" s="30"/>
      <c r="D310" s="31" t="s">
        <v>17</v>
      </c>
      <c r="E310" s="30" t="s">
        <v>148</v>
      </c>
      <c r="F310" s="30" t="s">
        <v>180</v>
      </c>
      <c r="G310" s="30" t="s">
        <v>63</v>
      </c>
      <c r="H310" s="60">
        <v>0</v>
      </c>
      <c r="I310" s="60">
        <v>0</v>
      </c>
      <c r="J310" s="60">
        <v>0</v>
      </c>
    </row>
    <row r="311" spans="1:10" ht="45" customHeight="1">
      <c r="A311" s="220"/>
      <c r="B311" s="338" t="s">
        <v>201</v>
      </c>
      <c r="C311" s="207"/>
      <c r="D311" s="207" t="s">
        <v>17</v>
      </c>
      <c r="E311" s="214" t="s">
        <v>148</v>
      </c>
      <c r="F311" s="207" t="s">
        <v>202</v>
      </c>
      <c r="G311" s="214" t="s">
        <v>40</v>
      </c>
      <c r="H311" s="208">
        <f aca="true" t="shared" si="35" ref="H311:J312">H312</f>
        <v>3006.1627900000003</v>
      </c>
      <c r="I311" s="208">
        <f t="shared" si="35"/>
        <v>0</v>
      </c>
      <c r="J311" s="208">
        <f t="shared" si="35"/>
        <v>0</v>
      </c>
    </row>
    <row r="312" spans="1:10" ht="15" customHeight="1">
      <c r="A312" s="234"/>
      <c r="B312" s="341" t="s">
        <v>203</v>
      </c>
      <c r="C312" s="236"/>
      <c r="D312" s="236" t="s">
        <v>17</v>
      </c>
      <c r="E312" s="239" t="s">
        <v>148</v>
      </c>
      <c r="F312" s="236" t="s">
        <v>204</v>
      </c>
      <c r="G312" s="239" t="s">
        <v>40</v>
      </c>
      <c r="H312" s="237">
        <f t="shared" si="35"/>
        <v>3006.1627900000003</v>
      </c>
      <c r="I312" s="237">
        <f t="shared" si="35"/>
        <v>0</v>
      </c>
      <c r="J312" s="237">
        <f t="shared" si="35"/>
        <v>0</v>
      </c>
    </row>
    <row r="313" spans="1:10" ht="15" customHeight="1">
      <c r="A313" s="257"/>
      <c r="B313" s="314" t="s">
        <v>293</v>
      </c>
      <c r="C313" s="260"/>
      <c r="D313" s="260" t="s">
        <v>17</v>
      </c>
      <c r="E313" s="259" t="s">
        <v>148</v>
      </c>
      <c r="F313" s="266" t="s">
        <v>381</v>
      </c>
      <c r="G313" s="259"/>
      <c r="H313" s="265">
        <f>H315</f>
        <v>3006.1627900000003</v>
      </c>
      <c r="I313" s="265">
        <f>I315</f>
        <v>0</v>
      </c>
      <c r="J313" s="265">
        <f>J315</f>
        <v>0</v>
      </c>
    </row>
    <row r="314" spans="1:10" ht="30" customHeight="1">
      <c r="A314" s="28"/>
      <c r="B314" s="344" t="s">
        <v>61</v>
      </c>
      <c r="C314" s="31"/>
      <c r="D314" s="31" t="s">
        <v>17</v>
      </c>
      <c r="E314" s="30" t="s">
        <v>148</v>
      </c>
      <c r="F314" s="33" t="s">
        <v>381</v>
      </c>
      <c r="G314" s="30" t="s">
        <v>80</v>
      </c>
      <c r="H314" s="60">
        <f>H315</f>
        <v>3006.1627900000003</v>
      </c>
      <c r="I314" s="60">
        <f>I315</f>
        <v>0</v>
      </c>
      <c r="J314" s="60">
        <f>J315</f>
        <v>0</v>
      </c>
    </row>
    <row r="315" spans="1:10" ht="30" customHeight="1">
      <c r="A315" s="28"/>
      <c r="B315" s="294" t="s">
        <v>62</v>
      </c>
      <c r="C315" s="31"/>
      <c r="D315" s="31" t="s">
        <v>17</v>
      </c>
      <c r="E315" s="30" t="s">
        <v>148</v>
      </c>
      <c r="F315" s="33" t="s">
        <v>381</v>
      </c>
      <c r="G315" s="30" t="s">
        <v>63</v>
      </c>
      <c r="H315" s="60">
        <f>(1000+1650+1000+100+150)+206.16279-600-500</f>
        <v>3006.1627900000003</v>
      </c>
      <c r="I315" s="60">
        <v>0</v>
      </c>
      <c r="J315" s="60">
        <v>0</v>
      </c>
    </row>
    <row r="316" spans="1:10" ht="45" customHeight="1">
      <c r="A316" s="220"/>
      <c r="B316" s="338" t="s">
        <v>537</v>
      </c>
      <c r="C316" s="207"/>
      <c r="D316" s="207" t="s">
        <v>17</v>
      </c>
      <c r="E316" s="214" t="s">
        <v>148</v>
      </c>
      <c r="F316" s="207" t="s">
        <v>464</v>
      </c>
      <c r="G316" s="214" t="s">
        <v>40</v>
      </c>
      <c r="H316" s="208">
        <f>H317+H327</f>
        <v>13635.313</v>
      </c>
      <c r="I316" s="208">
        <f>I317</f>
        <v>0</v>
      </c>
      <c r="J316" s="208">
        <f>J317</f>
        <v>0</v>
      </c>
    </row>
    <row r="317" spans="1:10" ht="30" customHeight="1">
      <c r="A317" s="234"/>
      <c r="B317" s="341" t="s">
        <v>466</v>
      </c>
      <c r="C317" s="236"/>
      <c r="D317" s="236" t="s">
        <v>17</v>
      </c>
      <c r="E317" s="239" t="s">
        <v>148</v>
      </c>
      <c r="F317" s="236" t="s">
        <v>465</v>
      </c>
      <c r="G317" s="239" t="s">
        <v>40</v>
      </c>
      <c r="H317" s="237">
        <f>H318+H321+H324</f>
        <v>1964.28</v>
      </c>
      <c r="I317" s="237">
        <f>I318+I321+I324</f>
        <v>0</v>
      </c>
      <c r="J317" s="237">
        <f>J318+J321+J324</f>
        <v>0</v>
      </c>
    </row>
    <row r="318" spans="1:10" ht="45" customHeight="1">
      <c r="A318" s="257"/>
      <c r="B318" s="314" t="s">
        <v>141</v>
      </c>
      <c r="C318" s="259"/>
      <c r="D318" s="259" t="s">
        <v>17</v>
      </c>
      <c r="E318" s="259" t="s">
        <v>148</v>
      </c>
      <c r="F318" s="259" t="s">
        <v>480</v>
      </c>
      <c r="G318" s="259"/>
      <c r="H318" s="265">
        <f>H320</f>
        <v>250</v>
      </c>
      <c r="I318" s="265">
        <f>I320</f>
        <v>0</v>
      </c>
      <c r="J318" s="265">
        <f>J320</f>
        <v>0</v>
      </c>
    </row>
    <row r="319" spans="1:10" ht="30" customHeight="1">
      <c r="A319" s="28"/>
      <c r="B319" s="294" t="s">
        <v>61</v>
      </c>
      <c r="C319" s="30"/>
      <c r="D319" s="30" t="s">
        <v>17</v>
      </c>
      <c r="E319" s="30" t="s">
        <v>148</v>
      </c>
      <c r="F319" s="30" t="s">
        <v>480</v>
      </c>
      <c r="G319" s="30" t="s">
        <v>80</v>
      </c>
      <c r="H319" s="60">
        <f>H320</f>
        <v>250</v>
      </c>
      <c r="I319" s="60">
        <f>I320</f>
        <v>0</v>
      </c>
      <c r="J319" s="60">
        <f>J320</f>
        <v>0</v>
      </c>
    </row>
    <row r="320" spans="1:10" ht="30" customHeight="1">
      <c r="A320" s="28"/>
      <c r="B320" s="294" t="s">
        <v>62</v>
      </c>
      <c r="C320" s="30"/>
      <c r="D320" s="30" t="s">
        <v>17</v>
      </c>
      <c r="E320" s="30" t="s">
        <v>148</v>
      </c>
      <c r="F320" s="30" t="s">
        <v>480</v>
      </c>
      <c r="G320" s="30" t="s">
        <v>63</v>
      </c>
      <c r="H320" s="60">
        <f>100+150</f>
        <v>250</v>
      </c>
      <c r="I320" s="60">
        <v>0</v>
      </c>
      <c r="J320" s="60">
        <v>0</v>
      </c>
    </row>
    <row r="321" spans="1:10" ht="15" customHeight="1">
      <c r="A321" s="257"/>
      <c r="B321" s="314" t="s">
        <v>293</v>
      </c>
      <c r="C321" s="259"/>
      <c r="D321" s="259" t="s">
        <v>17</v>
      </c>
      <c r="E321" s="259" t="s">
        <v>148</v>
      </c>
      <c r="F321" s="259" t="s">
        <v>516</v>
      </c>
      <c r="G321" s="259"/>
      <c r="H321" s="265">
        <f aca="true" t="shared" si="36" ref="H321:J322">H322</f>
        <v>1714.28</v>
      </c>
      <c r="I321" s="265">
        <f t="shared" si="36"/>
        <v>0</v>
      </c>
      <c r="J321" s="265">
        <f t="shared" si="36"/>
        <v>0</v>
      </c>
    </row>
    <row r="322" spans="1:10" ht="30" customHeight="1">
      <c r="A322" s="28"/>
      <c r="B322" s="294" t="s">
        <v>61</v>
      </c>
      <c r="C322" s="30"/>
      <c r="D322" s="30" t="s">
        <v>17</v>
      </c>
      <c r="E322" s="30" t="s">
        <v>148</v>
      </c>
      <c r="F322" s="30" t="s">
        <v>516</v>
      </c>
      <c r="G322" s="30" t="s">
        <v>80</v>
      </c>
      <c r="H322" s="60">
        <f t="shared" si="36"/>
        <v>1714.28</v>
      </c>
      <c r="I322" s="60">
        <f t="shared" si="36"/>
        <v>0</v>
      </c>
      <c r="J322" s="60">
        <f t="shared" si="36"/>
        <v>0</v>
      </c>
    </row>
    <row r="323" spans="1:10" ht="30" customHeight="1">
      <c r="A323" s="28"/>
      <c r="B323" s="294" t="s">
        <v>62</v>
      </c>
      <c r="C323" s="30"/>
      <c r="D323" s="30" t="s">
        <v>17</v>
      </c>
      <c r="E323" s="30" t="s">
        <v>148</v>
      </c>
      <c r="F323" s="30" t="s">
        <v>516</v>
      </c>
      <c r="G323" s="30" t="s">
        <v>63</v>
      </c>
      <c r="H323" s="60">
        <f>1500+214.28</f>
        <v>1714.28</v>
      </c>
      <c r="I323" s="60">
        <v>0</v>
      </c>
      <c r="J323" s="60">
        <v>0</v>
      </c>
    </row>
    <row r="324" spans="1:10" ht="45" customHeight="1" hidden="1">
      <c r="A324" s="257"/>
      <c r="B324" s="314" t="s">
        <v>469</v>
      </c>
      <c r="C324" s="260"/>
      <c r="D324" s="260" t="s">
        <v>17</v>
      </c>
      <c r="E324" s="259" t="s">
        <v>148</v>
      </c>
      <c r="F324" s="266" t="s">
        <v>468</v>
      </c>
      <c r="G324" s="259"/>
      <c r="H324" s="265">
        <f>H326</f>
        <v>0</v>
      </c>
      <c r="I324" s="265">
        <f>I326</f>
        <v>0</v>
      </c>
      <c r="J324" s="265">
        <f>J326</f>
        <v>0</v>
      </c>
    </row>
    <row r="325" spans="1:10" ht="30" customHeight="1" hidden="1">
      <c r="A325" s="28"/>
      <c r="B325" s="344" t="s">
        <v>61</v>
      </c>
      <c r="C325" s="31"/>
      <c r="D325" s="31" t="s">
        <v>17</v>
      </c>
      <c r="E325" s="30" t="s">
        <v>148</v>
      </c>
      <c r="F325" s="33" t="s">
        <v>468</v>
      </c>
      <c r="G325" s="30" t="s">
        <v>80</v>
      </c>
      <c r="H325" s="60">
        <f>H326</f>
        <v>0</v>
      </c>
      <c r="I325" s="60">
        <f>I326</f>
        <v>0</v>
      </c>
      <c r="J325" s="60">
        <f>J326</f>
        <v>0</v>
      </c>
    </row>
    <row r="326" spans="1:10" ht="30" customHeight="1" hidden="1">
      <c r="A326" s="28"/>
      <c r="B326" s="294" t="s">
        <v>62</v>
      </c>
      <c r="C326" s="31"/>
      <c r="D326" s="31" t="s">
        <v>17</v>
      </c>
      <c r="E326" s="30" t="s">
        <v>148</v>
      </c>
      <c r="F326" s="33" t="s">
        <v>468</v>
      </c>
      <c r="G326" s="30" t="s">
        <v>63</v>
      </c>
      <c r="H326" s="60">
        <f>2000+10000-2000-10000</f>
        <v>0</v>
      </c>
      <c r="I326" s="60">
        <v>0</v>
      </c>
      <c r="J326" s="60">
        <v>0</v>
      </c>
    </row>
    <row r="327" spans="1:10" ht="30" customHeight="1">
      <c r="A327" s="234"/>
      <c r="B327" s="341" t="s">
        <v>538</v>
      </c>
      <c r="C327" s="236"/>
      <c r="D327" s="236" t="s">
        <v>17</v>
      </c>
      <c r="E327" s="239" t="s">
        <v>148</v>
      </c>
      <c r="F327" s="236" t="s">
        <v>534</v>
      </c>
      <c r="G327" s="239" t="s">
        <v>40</v>
      </c>
      <c r="H327" s="237">
        <f>H328</f>
        <v>11671.033</v>
      </c>
      <c r="I327" s="237">
        <f>I328</f>
        <v>0</v>
      </c>
      <c r="J327" s="237">
        <f>J328</f>
        <v>0</v>
      </c>
    </row>
    <row r="328" spans="1:10" ht="30" customHeight="1">
      <c r="A328" s="257"/>
      <c r="B328" s="314" t="s">
        <v>535</v>
      </c>
      <c r="C328" s="260"/>
      <c r="D328" s="260" t="s">
        <v>17</v>
      </c>
      <c r="E328" s="259" t="s">
        <v>148</v>
      </c>
      <c r="F328" s="266" t="s">
        <v>536</v>
      </c>
      <c r="G328" s="259"/>
      <c r="H328" s="265">
        <f>H330</f>
        <v>11671.033</v>
      </c>
      <c r="I328" s="265">
        <f>I330</f>
        <v>0</v>
      </c>
      <c r="J328" s="265">
        <f>J330</f>
        <v>0</v>
      </c>
    </row>
    <row r="329" spans="1:10" ht="30" customHeight="1">
      <c r="A329" s="28"/>
      <c r="B329" s="344" t="s">
        <v>61</v>
      </c>
      <c r="C329" s="31"/>
      <c r="D329" s="31" t="s">
        <v>17</v>
      </c>
      <c r="E329" s="30" t="s">
        <v>148</v>
      </c>
      <c r="F329" s="33" t="s">
        <v>536</v>
      </c>
      <c r="G329" s="30" t="s">
        <v>80</v>
      </c>
      <c r="H329" s="60">
        <f>H330</f>
        <v>11671.033</v>
      </c>
      <c r="I329" s="60">
        <f>I330</f>
        <v>0</v>
      </c>
      <c r="J329" s="60">
        <f>J330</f>
        <v>0</v>
      </c>
    </row>
    <row r="330" spans="1:10" ht="30" customHeight="1">
      <c r="A330" s="28"/>
      <c r="B330" s="294" t="s">
        <v>62</v>
      </c>
      <c r="C330" s="31"/>
      <c r="D330" s="31" t="s">
        <v>17</v>
      </c>
      <c r="E330" s="30" t="s">
        <v>148</v>
      </c>
      <c r="F330" s="33" t="s">
        <v>536</v>
      </c>
      <c r="G330" s="30" t="s">
        <v>63</v>
      </c>
      <c r="H330" s="60">
        <f>(2000+10000)-328.967</f>
        <v>11671.033</v>
      </c>
      <c r="I330" s="60">
        <v>0</v>
      </c>
      <c r="J330" s="60">
        <v>0</v>
      </c>
    </row>
    <row r="331" spans="1:10" ht="45" customHeight="1">
      <c r="A331" s="210"/>
      <c r="B331" s="335" t="s">
        <v>474</v>
      </c>
      <c r="C331" s="225"/>
      <c r="D331" s="225" t="s">
        <v>17</v>
      </c>
      <c r="E331" s="226" t="s">
        <v>148</v>
      </c>
      <c r="F331" s="211" t="s">
        <v>266</v>
      </c>
      <c r="G331" s="227"/>
      <c r="H331" s="228">
        <f aca="true" t="shared" si="37" ref="H331:J332">H332</f>
        <v>785.02701</v>
      </c>
      <c r="I331" s="228">
        <f t="shared" si="37"/>
        <v>0</v>
      </c>
      <c r="J331" s="228">
        <f t="shared" si="37"/>
        <v>0</v>
      </c>
    </row>
    <row r="332" spans="1:10" ht="15" customHeight="1">
      <c r="A332" s="28"/>
      <c r="B332" s="294" t="s">
        <v>218</v>
      </c>
      <c r="C332" s="50"/>
      <c r="D332" s="31" t="s">
        <v>17</v>
      </c>
      <c r="E332" s="30" t="s">
        <v>148</v>
      </c>
      <c r="F332" s="34" t="s">
        <v>267</v>
      </c>
      <c r="G332" s="51"/>
      <c r="H332" s="59">
        <f t="shared" si="37"/>
        <v>785.02701</v>
      </c>
      <c r="I332" s="59">
        <f t="shared" si="37"/>
        <v>0</v>
      </c>
      <c r="J332" s="59">
        <f t="shared" si="37"/>
        <v>0</v>
      </c>
    </row>
    <row r="333" spans="1:10" ht="15" customHeight="1">
      <c r="A333" s="28"/>
      <c r="B333" s="294" t="s">
        <v>218</v>
      </c>
      <c r="C333" s="50"/>
      <c r="D333" s="31" t="s">
        <v>17</v>
      </c>
      <c r="E333" s="30" t="s">
        <v>148</v>
      </c>
      <c r="F333" s="34" t="s">
        <v>268</v>
      </c>
      <c r="G333" s="51"/>
      <c r="H333" s="59">
        <f>H334+H339+H344</f>
        <v>785.02701</v>
      </c>
      <c r="I333" s="59">
        <f>I334+I339+I344</f>
        <v>0</v>
      </c>
      <c r="J333" s="59">
        <f>J334+J339+J344</f>
        <v>0</v>
      </c>
    </row>
    <row r="334" spans="1:10" ht="30" customHeight="1">
      <c r="A334" s="257"/>
      <c r="B334" s="318" t="s">
        <v>173</v>
      </c>
      <c r="C334" s="273"/>
      <c r="D334" s="260" t="s">
        <v>17</v>
      </c>
      <c r="E334" s="259" t="s">
        <v>148</v>
      </c>
      <c r="F334" s="268" t="s">
        <v>292</v>
      </c>
      <c r="G334" s="274"/>
      <c r="H334" s="261">
        <f>H336+H338</f>
        <v>220.02701</v>
      </c>
      <c r="I334" s="261">
        <f>I336+I338</f>
        <v>0</v>
      </c>
      <c r="J334" s="261">
        <f>J336+J338</f>
        <v>0</v>
      </c>
    </row>
    <row r="335" spans="1:10" ht="30" customHeight="1" hidden="1">
      <c r="A335" s="28"/>
      <c r="B335" s="299" t="s">
        <v>61</v>
      </c>
      <c r="C335" s="50"/>
      <c r="D335" s="31" t="s">
        <v>17</v>
      </c>
      <c r="E335" s="30" t="s">
        <v>148</v>
      </c>
      <c r="F335" s="34" t="s">
        <v>292</v>
      </c>
      <c r="G335" s="30" t="s">
        <v>80</v>
      </c>
      <c r="H335" s="59">
        <f>H336</f>
        <v>0</v>
      </c>
      <c r="I335" s="59">
        <f>I336</f>
        <v>0</v>
      </c>
      <c r="J335" s="59">
        <f>J336</f>
        <v>0</v>
      </c>
    </row>
    <row r="336" spans="1:10" ht="30" customHeight="1" hidden="1">
      <c r="A336" s="28"/>
      <c r="B336" s="294" t="s">
        <v>62</v>
      </c>
      <c r="C336" s="50"/>
      <c r="D336" s="31" t="s">
        <v>17</v>
      </c>
      <c r="E336" s="30" t="s">
        <v>148</v>
      </c>
      <c r="F336" s="34" t="s">
        <v>292</v>
      </c>
      <c r="G336" s="30" t="s">
        <v>63</v>
      </c>
      <c r="H336" s="59">
        <v>0</v>
      </c>
      <c r="I336" s="59">
        <v>0</v>
      </c>
      <c r="J336" s="59">
        <v>0</v>
      </c>
    </row>
    <row r="337" spans="1:10" ht="15" customHeight="1">
      <c r="A337" s="28"/>
      <c r="B337" s="294" t="s">
        <v>101</v>
      </c>
      <c r="C337" s="50"/>
      <c r="D337" s="31" t="s">
        <v>17</v>
      </c>
      <c r="E337" s="30" t="s">
        <v>148</v>
      </c>
      <c r="F337" s="34" t="s">
        <v>292</v>
      </c>
      <c r="G337" s="30" t="s">
        <v>102</v>
      </c>
      <c r="H337" s="59">
        <f aca="true" t="shared" si="38" ref="H337:J342">H338</f>
        <v>220.02701</v>
      </c>
      <c r="I337" s="59">
        <f t="shared" si="38"/>
        <v>0</v>
      </c>
      <c r="J337" s="59">
        <f t="shared" si="38"/>
        <v>0</v>
      </c>
    </row>
    <row r="338" spans="1:10" ht="15" customHeight="1">
      <c r="A338" s="28"/>
      <c r="B338" s="294" t="s">
        <v>258</v>
      </c>
      <c r="C338" s="50"/>
      <c r="D338" s="31" t="s">
        <v>17</v>
      </c>
      <c r="E338" s="30" t="s">
        <v>148</v>
      </c>
      <c r="F338" s="34" t="s">
        <v>292</v>
      </c>
      <c r="G338" s="30" t="s">
        <v>259</v>
      </c>
      <c r="H338" s="59">
        <f>195.17201+18+6.855</f>
        <v>220.02701</v>
      </c>
      <c r="I338" s="59">
        <v>0</v>
      </c>
      <c r="J338" s="59">
        <v>0</v>
      </c>
    </row>
    <row r="339" spans="1:10" ht="15" customHeight="1">
      <c r="A339" s="257"/>
      <c r="B339" s="314" t="s">
        <v>293</v>
      </c>
      <c r="C339" s="260"/>
      <c r="D339" s="260" t="s">
        <v>17</v>
      </c>
      <c r="E339" s="259" t="s">
        <v>148</v>
      </c>
      <c r="F339" s="268" t="s">
        <v>294</v>
      </c>
      <c r="G339" s="259"/>
      <c r="H339" s="265">
        <f>H341+H343</f>
        <v>215</v>
      </c>
      <c r="I339" s="265">
        <f>I341+I343</f>
        <v>0</v>
      </c>
      <c r="J339" s="265">
        <f>J341+J343</f>
        <v>0</v>
      </c>
    </row>
    <row r="340" spans="1:10" ht="30" customHeight="1">
      <c r="A340" s="28"/>
      <c r="B340" s="294" t="s">
        <v>61</v>
      </c>
      <c r="C340" s="31"/>
      <c r="D340" s="31" t="s">
        <v>17</v>
      </c>
      <c r="E340" s="30" t="s">
        <v>148</v>
      </c>
      <c r="F340" s="34" t="s">
        <v>294</v>
      </c>
      <c r="G340" s="30" t="s">
        <v>80</v>
      </c>
      <c r="H340" s="60">
        <f t="shared" si="38"/>
        <v>215</v>
      </c>
      <c r="I340" s="60">
        <f t="shared" si="38"/>
        <v>0</v>
      </c>
      <c r="J340" s="60">
        <f t="shared" si="38"/>
        <v>0</v>
      </c>
    </row>
    <row r="341" spans="1:10" ht="30" customHeight="1">
      <c r="A341" s="28"/>
      <c r="B341" s="294" t="s">
        <v>62</v>
      </c>
      <c r="C341" s="31"/>
      <c r="D341" s="31" t="s">
        <v>17</v>
      </c>
      <c r="E341" s="30" t="s">
        <v>148</v>
      </c>
      <c r="F341" s="34" t="s">
        <v>294</v>
      </c>
      <c r="G341" s="34" t="s">
        <v>63</v>
      </c>
      <c r="H341" s="60">
        <f>15+200</f>
        <v>215</v>
      </c>
      <c r="I341" s="60">
        <v>0</v>
      </c>
      <c r="J341" s="60">
        <v>0</v>
      </c>
    </row>
    <row r="342" spans="1:10" ht="15" customHeight="1" hidden="1">
      <c r="A342" s="28"/>
      <c r="B342" s="294" t="s">
        <v>101</v>
      </c>
      <c r="C342" s="31"/>
      <c r="D342" s="31" t="s">
        <v>17</v>
      </c>
      <c r="E342" s="30" t="s">
        <v>148</v>
      </c>
      <c r="F342" s="34" t="s">
        <v>294</v>
      </c>
      <c r="G342" s="34" t="s">
        <v>102</v>
      </c>
      <c r="H342" s="60">
        <f t="shared" si="38"/>
        <v>0</v>
      </c>
      <c r="I342" s="60">
        <f t="shared" si="38"/>
        <v>0</v>
      </c>
      <c r="J342" s="60">
        <f t="shared" si="38"/>
        <v>0</v>
      </c>
    </row>
    <row r="343" spans="1:10" ht="15" customHeight="1" hidden="1">
      <c r="A343" s="28"/>
      <c r="B343" s="294" t="s">
        <v>258</v>
      </c>
      <c r="C343" s="31"/>
      <c r="D343" s="31" t="s">
        <v>17</v>
      </c>
      <c r="E343" s="30" t="s">
        <v>148</v>
      </c>
      <c r="F343" s="34" t="s">
        <v>294</v>
      </c>
      <c r="G343" s="34" t="s">
        <v>259</v>
      </c>
      <c r="H343" s="60">
        <v>0</v>
      </c>
      <c r="I343" s="60">
        <v>0</v>
      </c>
      <c r="J343" s="60">
        <v>0</v>
      </c>
    </row>
    <row r="344" spans="1:10" ht="30" customHeight="1">
      <c r="A344" s="257"/>
      <c r="B344" s="314" t="s">
        <v>373</v>
      </c>
      <c r="C344" s="260"/>
      <c r="D344" s="260" t="s">
        <v>17</v>
      </c>
      <c r="E344" s="259" t="s">
        <v>148</v>
      </c>
      <c r="F344" s="259" t="s">
        <v>270</v>
      </c>
      <c r="G344" s="259"/>
      <c r="H344" s="265">
        <f aca="true" t="shared" si="39" ref="H344:J345">H345</f>
        <v>350</v>
      </c>
      <c r="I344" s="265">
        <f t="shared" si="39"/>
        <v>0</v>
      </c>
      <c r="J344" s="265">
        <f t="shared" si="39"/>
        <v>0</v>
      </c>
    </row>
    <row r="345" spans="1:10" ht="30" customHeight="1">
      <c r="A345" s="28"/>
      <c r="B345" s="294" t="s">
        <v>61</v>
      </c>
      <c r="C345" s="31"/>
      <c r="D345" s="31" t="s">
        <v>17</v>
      </c>
      <c r="E345" s="30" t="s">
        <v>148</v>
      </c>
      <c r="F345" s="34" t="s">
        <v>270</v>
      </c>
      <c r="G345" s="31">
        <v>200</v>
      </c>
      <c r="H345" s="60">
        <f t="shared" si="39"/>
        <v>350</v>
      </c>
      <c r="I345" s="60">
        <f t="shared" si="39"/>
        <v>0</v>
      </c>
      <c r="J345" s="60">
        <f t="shared" si="39"/>
        <v>0</v>
      </c>
    </row>
    <row r="346" spans="1:10" ht="30" customHeight="1">
      <c r="A346" s="28"/>
      <c r="B346" s="294" t="s">
        <v>62</v>
      </c>
      <c r="C346" s="31"/>
      <c r="D346" s="31" t="s">
        <v>17</v>
      </c>
      <c r="E346" s="30" t="s">
        <v>148</v>
      </c>
      <c r="F346" s="34" t="s">
        <v>270</v>
      </c>
      <c r="G346" s="31">
        <v>240</v>
      </c>
      <c r="H346" s="60">
        <v>350</v>
      </c>
      <c r="I346" s="60">
        <v>0</v>
      </c>
      <c r="J346" s="60">
        <v>0</v>
      </c>
    </row>
    <row r="347" spans="1:10" ht="15" customHeight="1">
      <c r="A347" s="19" t="s">
        <v>527</v>
      </c>
      <c r="B347" s="329" t="s">
        <v>20</v>
      </c>
      <c r="C347" s="41"/>
      <c r="D347" s="41" t="s">
        <v>21</v>
      </c>
      <c r="E347" s="41"/>
      <c r="F347" s="41"/>
      <c r="G347" s="41"/>
      <c r="H347" s="64">
        <f aca="true" t="shared" si="40" ref="H347:J349">H348</f>
        <v>460</v>
      </c>
      <c r="I347" s="64">
        <f t="shared" si="40"/>
        <v>525</v>
      </c>
      <c r="J347" s="64">
        <f t="shared" si="40"/>
        <v>0</v>
      </c>
    </row>
    <row r="348" spans="1:10" ht="15" customHeight="1">
      <c r="A348" s="22"/>
      <c r="B348" s="345" t="s">
        <v>496</v>
      </c>
      <c r="C348" s="52"/>
      <c r="D348" s="52" t="s">
        <v>21</v>
      </c>
      <c r="E348" s="52" t="s">
        <v>212</v>
      </c>
      <c r="F348" s="52"/>
      <c r="G348" s="52"/>
      <c r="H348" s="70">
        <f t="shared" si="40"/>
        <v>460</v>
      </c>
      <c r="I348" s="70">
        <f t="shared" si="40"/>
        <v>525</v>
      </c>
      <c r="J348" s="70">
        <f t="shared" si="40"/>
        <v>0</v>
      </c>
    </row>
    <row r="349" spans="1:10" ht="60" customHeight="1">
      <c r="A349" s="229"/>
      <c r="B349" s="332" t="s">
        <v>207</v>
      </c>
      <c r="C349" s="214"/>
      <c r="D349" s="214" t="s">
        <v>21</v>
      </c>
      <c r="E349" s="214" t="s">
        <v>212</v>
      </c>
      <c r="F349" s="213" t="s">
        <v>208</v>
      </c>
      <c r="G349" s="214"/>
      <c r="H349" s="208">
        <f t="shared" si="40"/>
        <v>460</v>
      </c>
      <c r="I349" s="208">
        <f t="shared" si="40"/>
        <v>525</v>
      </c>
      <c r="J349" s="208">
        <f t="shared" si="40"/>
        <v>0</v>
      </c>
    </row>
    <row r="350" spans="1:10" ht="15" customHeight="1">
      <c r="A350" s="247"/>
      <c r="B350" s="341" t="s">
        <v>435</v>
      </c>
      <c r="C350" s="242"/>
      <c r="D350" s="239" t="s">
        <v>21</v>
      </c>
      <c r="E350" s="239" t="s">
        <v>212</v>
      </c>
      <c r="F350" s="239" t="s">
        <v>209</v>
      </c>
      <c r="G350" s="242"/>
      <c r="H350" s="237">
        <f>H351+H354</f>
        <v>460</v>
      </c>
      <c r="I350" s="237">
        <f>I351+I354</f>
        <v>525</v>
      </c>
      <c r="J350" s="237">
        <f>J351+J354</f>
        <v>0</v>
      </c>
    </row>
    <row r="351" spans="1:10" ht="15" customHeight="1">
      <c r="A351" s="257"/>
      <c r="B351" s="318" t="s">
        <v>434</v>
      </c>
      <c r="C351" s="259"/>
      <c r="D351" s="259" t="s">
        <v>21</v>
      </c>
      <c r="E351" s="259" t="s">
        <v>212</v>
      </c>
      <c r="F351" s="259" t="s">
        <v>433</v>
      </c>
      <c r="G351" s="259"/>
      <c r="H351" s="261">
        <f>H353</f>
        <v>260</v>
      </c>
      <c r="I351" s="261">
        <f>I353</f>
        <v>305</v>
      </c>
      <c r="J351" s="261">
        <f>J353</f>
        <v>0</v>
      </c>
    </row>
    <row r="352" spans="1:10" ht="30" customHeight="1">
      <c r="A352" s="28"/>
      <c r="B352" s="299" t="s">
        <v>61</v>
      </c>
      <c r="C352" s="30"/>
      <c r="D352" s="30" t="s">
        <v>21</v>
      </c>
      <c r="E352" s="30" t="s">
        <v>212</v>
      </c>
      <c r="F352" s="30" t="s">
        <v>433</v>
      </c>
      <c r="G352" s="30" t="s">
        <v>80</v>
      </c>
      <c r="H352" s="59">
        <f aca="true" t="shared" si="41" ref="H352:J361">H353</f>
        <v>260</v>
      </c>
      <c r="I352" s="59">
        <f t="shared" si="41"/>
        <v>305</v>
      </c>
      <c r="J352" s="59">
        <f t="shared" si="41"/>
        <v>0</v>
      </c>
    </row>
    <row r="353" spans="1:10" ht="30" customHeight="1">
      <c r="A353" s="28"/>
      <c r="B353" s="294" t="s">
        <v>62</v>
      </c>
      <c r="C353" s="30"/>
      <c r="D353" s="30" t="s">
        <v>21</v>
      </c>
      <c r="E353" s="30" t="s">
        <v>212</v>
      </c>
      <c r="F353" s="30" t="s">
        <v>433</v>
      </c>
      <c r="G353" s="30" t="s">
        <v>63</v>
      </c>
      <c r="H353" s="60">
        <v>260</v>
      </c>
      <c r="I353" s="60">
        <v>305</v>
      </c>
      <c r="J353" s="60">
        <v>0</v>
      </c>
    </row>
    <row r="354" spans="1:10" ht="15" customHeight="1">
      <c r="A354" s="257"/>
      <c r="B354" s="318" t="s">
        <v>210</v>
      </c>
      <c r="C354" s="259"/>
      <c r="D354" s="259" t="s">
        <v>21</v>
      </c>
      <c r="E354" s="259" t="s">
        <v>212</v>
      </c>
      <c r="F354" s="259" t="s">
        <v>211</v>
      </c>
      <c r="G354" s="259"/>
      <c r="H354" s="261">
        <f>H356</f>
        <v>200</v>
      </c>
      <c r="I354" s="261">
        <f>I356</f>
        <v>220</v>
      </c>
      <c r="J354" s="261">
        <f>J356</f>
        <v>0</v>
      </c>
    </row>
    <row r="355" spans="1:10" ht="30" customHeight="1">
      <c r="A355" s="28"/>
      <c r="B355" s="299" t="s">
        <v>61</v>
      </c>
      <c r="C355" s="30"/>
      <c r="D355" s="30" t="s">
        <v>21</v>
      </c>
      <c r="E355" s="30" t="s">
        <v>212</v>
      </c>
      <c r="F355" s="30" t="s">
        <v>211</v>
      </c>
      <c r="G355" s="30" t="s">
        <v>80</v>
      </c>
      <c r="H355" s="59">
        <f t="shared" si="41"/>
        <v>200</v>
      </c>
      <c r="I355" s="59">
        <f t="shared" si="41"/>
        <v>220</v>
      </c>
      <c r="J355" s="59">
        <f t="shared" si="41"/>
        <v>0</v>
      </c>
    </row>
    <row r="356" spans="1:10" ht="30" customHeight="1">
      <c r="A356" s="28"/>
      <c r="B356" s="294" t="s">
        <v>62</v>
      </c>
      <c r="C356" s="30"/>
      <c r="D356" s="30" t="s">
        <v>21</v>
      </c>
      <c r="E356" s="30" t="s">
        <v>212</v>
      </c>
      <c r="F356" s="30" t="s">
        <v>211</v>
      </c>
      <c r="G356" s="30" t="s">
        <v>63</v>
      </c>
      <c r="H356" s="60">
        <v>200</v>
      </c>
      <c r="I356" s="60">
        <v>220</v>
      </c>
      <c r="J356" s="60">
        <v>0</v>
      </c>
    </row>
    <row r="357" spans="1:10" ht="15" customHeight="1" hidden="1">
      <c r="A357" s="19" t="s">
        <v>24</v>
      </c>
      <c r="B357" s="329" t="s">
        <v>22</v>
      </c>
      <c r="C357" s="41"/>
      <c r="D357" s="41" t="s">
        <v>23</v>
      </c>
      <c r="E357" s="41"/>
      <c r="F357" s="41"/>
      <c r="G357" s="41"/>
      <c r="H357" s="64">
        <f>H359</f>
        <v>0</v>
      </c>
      <c r="I357" s="64">
        <f>I359</f>
        <v>0</v>
      </c>
      <c r="J357" s="64">
        <f>J359</f>
        <v>0</v>
      </c>
    </row>
    <row r="358" spans="1:10" ht="15" customHeight="1" hidden="1">
      <c r="A358" s="22"/>
      <c r="B358" s="345" t="s">
        <v>99</v>
      </c>
      <c r="C358" s="52"/>
      <c r="D358" s="52" t="s">
        <v>23</v>
      </c>
      <c r="E358" s="52" t="s">
        <v>100</v>
      </c>
      <c r="F358" s="52"/>
      <c r="G358" s="52"/>
      <c r="H358" s="70">
        <f t="shared" si="41"/>
        <v>0</v>
      </c>
      <c r="I358" s="70">
        <f t="shared" si="41"/>
        <v>0</v>
      </c>
      <c r="J358" s="70">
        <f t="shared" si="41"/>
        <v>0</v>
      </c>
    </row>
    <row r="359" spans="1:10" ht="60" customHeight="1" hidden="1">
      <c r="A359" s="220"/>
      <c r="B359" s="338" t="s">
        <v>436</v>
      </c>
      <c r="C359" s="207"/>
      <c r="D359" s="214" t="s">
        <v>23</v>
      </c>
      <c r="E359" s="214" t="s">
        <v>100</v>
      </c>
      <c r="F359" s="213" t="s">
        <v>185</v>
      </c>
      <c r="G359" s="207"/>
      <c r="H359" s="230">
        <f t="shared" si="41"/>
        <v>0</v>
      </c>
      <c r="I359" s="230">
        <f t="shared" si="41"/>
        <v>0</v>
      </c>
      <c r="J359" s="230">
        <f t="shared" si="41"/>
        <v>0</v>
      </c>
    </row>
    <row r="360" spans="1:10" ht="60" customHeight="1" hidden="1">
      <c r="A360" s="254"/>
      <c r="B360" s="343" t="s">
        <v>198</v>
      </c>
      <c r="C360" s="147"/>
      <c r="D360" s="147" t="s">
        <v>23</v>
      </c>
      <c r="E360" s="147" t="s">
        <v>100</v>
      </c>
      <c r="F360" s="147" t="s">
        <v>194</v>
      </c>
      <c r="G360" s="147"/>
      <c r="H360" s="255">
        <f t="shared" si="41"/>
        <v>0</v>
      </c>
      <c r="I360" s="255">
        <f t="shared" si="41"/>
        <v>0</v>
      </c>
      <c r="J360" s="255">
        <f t="shared" si="41"/>
        <v>0</v>
      </c>
    </row>
    <row r="361" spans="1:10" ht="30" customHeight="1" hidden="1">
      <c r="A361" s="243"/>
      <c r="B361" s="341" t="s">
        <v>199</v>
      </c>
      <c r="C361" s="239"/>
      <c r="D361" s="239" t="s">
        <v>23</v>
      </c>
      <c r="E361" s="239" t="s">
        <v>100</v>
      </c>
      <c r="F361" s="239" t="s">
        <v>196</v>
      </c>
      <c r="G361" s="239"/>
      <c r="H361" s="244">
        <f t="shared" si="41"/>
        <v>0</v>
      </c>
      <c r="I361" s="244">
        <f t="shared" si="41"/>
        <v>0</v>
      </c>
      <c r="J361" s="244">
        <f t="shared" si="41"/>
        <v>0</v>
      </c>
    </row>
    <row r="362" spans="1:10" ht="15" customHeight="1" hidden="1">
      <c r="A362" s="257"/>
      <c r="B362" s="318" t="s">
        <v>200</v>
      </c>
      <c r="C362" s="259"/>
      <c r="D362" s="259" t="s">
        <v>23</v>
      </c>
      <c r="E362" s="259" t="s">
        <v>100</v>
      </c>
      <c r="F362" s="259" t="s">
        <v>442</v>
      </c>
      <c r="G362" s="259"/>
      <c r="H362" s="265">
        <f>H364</f>
        <v>0</v>
      </c>
      <c r="I362" s="265">
        <f>I364</f>
        <v>0</v>
      </c>
      <c r="J362" s="265">
        <f>J364</f>
        <v>0</v>
      </c>
    </row>
    <row r="363" spans="1:10" ht="30" customHeight="1" hidden="1">
      <c r="A363" s="28"/>
      <c r="B363" s="299" t="s">
        <v>61</v>
      </c>
      <c r="C363" s="30"/>
      <c r="D363" s="30" t="s">
        <v>23</v>
      </c>
      <c r="E363" s="30" t="s">
        <v>100</v>
      </c>
      <c r="F363" s="30" t="s">
        <v>442</v>
      </c>
      <c r="G363" s="30" t="s">
        <v>80</v>
      </c>
      <c r="H363" s="60">
        <f aca="true" t="shared" si="42" ref="H363:J369">H364</f>
        <v>0</v>
      </c>
      <c r="I363" s="60">
        <f t="shared" si="42"/>
        <v>0</v>
      </c>
      <c r="J363" s="60">
        <f t="shared" si="42"/>
        <v>0</v>
      </c>
    </row>
    <row r="364" spans="1:10" ht="30" customHeight="1" hidden="1">
      <c r="A364" s="28"/>
      <c r="B364" s="294" t="s">
        <v>62</v>
      </c>
      <c r="C364" s="30"/>
      <c r="D364" s="30" t="s">
        <v>23</v>
      </c>
      <c r="E364" s="30" t="s">
        <v>100</v>
      </c>
      <c r="F364" s="30" t="s">
        <v>442</v>
      </c>
      <c r="G364" s="30" t="s">
        <v>63</v>
      </c>
      <c r="H364" s="60">
        <v>0</v>
      </c>
      <c r="I364" s="60">
        <v>0</v>
      </c>
      <c r="J364" s="60">
        <v>0</v>
      </c>
    </row>
    <row r="365" spans="1:11" ht="15" customHeight="1">
      <c r="A365" s="19" t="s">
        <v>528</v>
      </c>
      <c r="B365" s="329" t="s">
        <v>25</v>
      </c>
      <c r="C365" s="41"/>
      <c r="D365" s="41" t="s">
        <v>26</v>
      </c>
      <c r="E365" s="41"/>
      <c r="F365" s="41"/>
      <c r="G365" s="41"/>
      <c r="H365" s="64">
        <f>H366+H373</f>
        <v>436</v>
      </c>
      <c r="I365" s="64">
        <f>I366+I373</f>
        <v>954</v>
      </c>
      <c r="J365" s="64">
        <f>J366+J373</f>
        <v>972</v>
      </c>
      <c r="K365" s="67"/>
    </row>
    <row r="366" spans="1:11" ht="15" customHeight="1">
      <c r="A366" s="35"/>
      <c r="B366" s="330" t="s">
        <v>276</v>
      </c>
      <c r="C366" s="24"/>
      <c r="D366" s="24" t="s">
        <v>26</v>
      </c>
      <c r="E366" s="24">
        <v>1001</v>
      </c>
      <c r="F366" s="24" t="s">
        <v>67</v>
      </c>
      <c r="G366" s="24" t="s">
        <v>67</v>
      </c>
      <c r="H366" s="57">
        <f t="shared" si="42"/>
        <v>436</v>
      </c>
      <c r="I366" s="57">
        <f t="shared" si="42"/>
        <v>454</v>
      </c>
      <c r="J366" s="57">
        <f t="shared" si="42"/>
        <v>472</v>
      </c>
      <c r="K366" s="67"/>
    </row>
    <row r="367" spans="1:11" s="2" customFormat="1" ht="45" customHeight="1">
      <c r="A367" s="231"/>
      <c r="B367" s="335" t="s">
        <v>474</v>
      </c>
      <c r="C367" s="203"/>
      <c r="D367" s="203">
        <v>1000</v>
      </c>
      <c r="E367" s="203">
        <v>1001</v>
      </c>
      <c r="F367" s="211" t="s">
        <v>266</v>
      </c>
      <c r="G367" s="203"/>
      <c r="H367" s="204">
        <f t="shared" si="42"/>
        <v>436</v>
      </c>
      <c r="I367" s="204">
        <f t="shared" si="42"/>
        <v>454</v>
      </c>
      <c r="J367" s="204">
        <f t="shared" si="42"/>
        <v>472</v>
      </c>
      <c r="K367" s="72"/>
    </row>
    <row r="368" spans="1:11" s="2" customFormat="1" ht="15">
      <c r="A368" s="39"/>
      <c r="B368" s="294" t="s">
        <v>218</v>
      </c>
      <c r="C368" s="27"/>
      <c r="D368" s="31">
        <v>1000</v>
      </c>
      <c r="E368" s="31">
        <v>1001</v>
      </c>
      <c r="F368" s="34" t="s">
        <v>267</v>
      </c>
      <c r="G368" s="27"/>
      <c r="H368" s="59">
        <f t="shared" si="42"/>
        <v>436</v>
      </c>
      <c r="I368" s="59">
        <f t="shared" si="42"/>
        <v>454</v>
      </c>
      <c r="J368" s="59">
        <f t="shared" si="42"/>
        <v>472</v>
      </c>
      <c r="K368" s="72"/>
    </row>
    <row r="369" spans="1:11" s="2" customFormat="1" ht="15">
      <c r="A369" s="39"/>
      <c r="B369" s="294" t="s">
        <v>218</v>
      </c>
      <c r="C369" s="27"/>
      <c r="D369" s="31">
        <v>1000</v>
      </c>
      <c r="E369" s="31">
        <v>1001</v>
      </c>
      <c r="F369" s="34" t="s">
        <v>268</v>
      </c>
      <c r="G369" s="27"/>
      <c r="H369" s="59">
        <f t="shared" si="42"/>
        <v>436</v>
      </c>
      <c r="I369" s="59">
        <f t="shared" si="42"/>
        <v>454</v>
      </c>
      <c r="J369" s="59">
        <f t="shared" si="42"/>
        <v>472</v>
      </c>
      <c r="K369" s="72"/>
    </row>
    <row r="370" spans="1:11" ht="30" customHeight="1">
      <c r="A370" s="257"/>
      <c r="B370" s="314" t="s">
        <v>271</v>
      </c>
      <c r="C370" s="260"/>
      <c r="D370" s="260">
        <v>1000</v>
      </c>
      <c r="E370" s="260">
        <v>1001</v>
      </c>
      <c r="F370" s="260" t="s">
        <v>272</v>
      </c>
      <c r="G370" s="259"/>
      <c r="H370" s="261">
        <f>H372</f>
        <v>436</v>
      </c>
      <c r="I370" s="261">
        <f>I372</f>
        <v>454</v>
      </c>
      <c r="J370" s="261">
        <f>J372</f>
        <v>472</v>
      </c>
      <c r="K370" s="73"/>
    </row>
    <row r="371" spans="1:11" ht="15" customHeight="1">
      <c r="A371" s="28"/>
      <c r="B371" s="294" t="s">
        <v>273</v>
      </c>
      <c r="C371" s="31"/>
      <c r="D371" s="31">
        <v>1000</v>
      </c>
      <c r="E371" s="31">
        <v>1001</v>
      </c>
      <c r="F371" s="31" t="s">
        <v>272</v>
      </c>
      <c r="G371" s="30" t="s">
        <v>289</v>
      </c>
      <c r="H371" s="59">
        <f>H372</f>
        <v>436</v>
      </c>
      <c r="I371" s="59">
        <f>I372</f>
        <v>454</v>
      </c>
      <c r="J371" s="59">
        <f>J372</f>
        <v>472</v>
      </c>
      <c r="K371" s="73"/>
    </row>
    <row r="372" spans="1:11" ht="30" customHeight="1">
      <c r="A372" s="28"/>
      <c r="B372" s="294" t="s">
        <v>274</v>
      </c>
      <c r="C372" s="31"/>
      <c r="D372" s="31">
        <v>1000</v>
      </c>
      <c r="E372" s="31">
        <v>1001</v>
      </c>
      <c r="F372" s="31" t="s">
        <v>272</v>
      </c>
      <c r="G372" s="30" t="s">
        <v>275</v>
      </c>
      <c r="H372" s="59">
        <v>436</v>
      </c>
      <c r="I372" s="59">
        <v>454</v>
      </c>
      <c r="J372" s="59">
        <v>472</v>
      </c>
      <c r="K372" s="73"/>
    </row>
    <row r="373" spans="1:11" ht="15" customHeight="1">
      <c r="A373" s="35"/>
      <c r="B373" s="330" t="s">
        <v>131</v>
      </c>
      <c r="C373" s="24"/>
      <c r="D373" s="24" t="s">
        <v>26</v>
      </c>
      <c r="E373" s="24">
        <v>1003</v>
      </c>
      <c r="F373" s="24" t="s">
        <v>67</v>
      </c>
      <c r="G373" s="24" t="s">
        <v>67</v>
      </c>
      <c r="H373" s="57">
        <f>H374+H383+H388</f>
        <v>0</v>
      </c>
      <c r="I373" s="57">
        <f>I374+I383+I388</f>
        <v>500</v>
      </c>
      <c r="J373" s="57">
        <f>J374+J383+J388</f>
        <v>500</v>
      </c>
      <c r="K373" s="67"/>
    </row>
    <row r="374" spans="1:11" ht="75" customHeight="1">
      <c r="A374" s="219"/>
      <c r="B374" s="338" t="s">
        <v>438</v>
      </c>
      <c r="C374" s="207"/>
      <c r="D374" s="207">
        <v>1000</v>
      </c>
      <c r="E374" s="214" t="s">
        <v>288</v>
      </c>
      <c r="F374" s="214" t="s">
        <v>444</v>
      </c>
      <c r="G374" s="207"/>
      <c r="H374" s="208">
        <f>H375+H379</f>
        <v>0</v>
      </c>
      <c r="I374" s="208">
        <f>I375+I379</f>
        <v>500</v>
      </c>
      <c r="J374" s="208">
        <f>J375+J379</f>
        <v>500</v>
      </c>
      <c r="K374" s="67"/>
    </row>
    <row r="375" spans="1:11" ht="45" customHeight="1">
      <c r="A375" s="246"/>
      <c r="B375" s="341" t="s">
        <v>439</v>
      </c>
      <c r="C375" s="236"/>
      <c r="D375" s="236">
        <v>1000</v>
      </c>
      <c r="E375" s="239" t="s">
        <v>288</v>
      </c>
      <c r="F375" s="239" t="s">
        <v>445</v>
      </c>
      <c r="G375" s="239" t="s">
        <v>40</v>
      </c>
      <c r="H375" s="237">
        <f>H376</f>
        <v>0</v>
      </c>
      <c r="I375" s="237">
        <f>I376</f>
        <v>250</v>
      </c>
      <c r="J375" s="237">
        <f>J376</f>
        <v>250</v>
      </c>
      <c r="K375" s="67"/>
    </row>
    <row r="376" spans="1:11" ht="60" customHeight="1">
      <c r="A376" s="271"/>
      <c r="B376" s="318" t="s">
        <v>481</v>
      </c>
      <c r="C376" s="260"/>
      <c r="D376" s="260">
        <v>1000</v>
      </c>
      <c r="E376" s="259" t="s">
        <v>288</v>
      </c>
      <c r="F376" s="259" t="s">
        <v>446</v>
      </c>
      <c r="G376" s="259"/>
      <c r="H376" s="261">
        <f aca="true" t="shared" si="43" ref="H376:J377">H377</f>
        <v>0</v>
      </c>
      <c r="I376" s="261">
        <f t="shared" si="43"/>
        <v>250</v>
      </c>
      <c r="J376" s="261">
        <f t="shared" si="43"/>
        <v>250</v>
      </c>
      <c r="K376" s="67"/>
    </row>
    <row r="377" spans="1:11" ht="15" customHeight="1">
      <c r="A377" s="49"/>
      <c r="B377" s="294" t="s">
        <v>273</v>
      </c>
      <c r="C377" s="27"/>
      <c r="D377" s="31">
        <v>1000</v>
      </c>
      <c r="E377" s="30" t="s">
        <v>288</v>
      </c>
      <c r="F377" s="30" t="s">
        <v>446</v>
      </c>
      <c r="G377" s="30" t="s">
        <v>289</v>
      </c>
      <c r="H377" s="155">
        <f t="shared" si="43"/>
        <v>0</v>
      </c>
      <c r="I377" s="155">
        <f t="shared" si="43"/>
        <v>250</v>
      </c>
      <c r="J377" s="155">
        <f t="shared" si="43"/>
        <v>250</v>
      </c>
      <c r="K377" s="67"/>
    </row>
    <row r="378" spans="1:11" ht="30" customHeight="1">
      <c r="A378" s="156"/>
      <c r="B378" s="294" t="s">
        <v>274</v>
      </c>
      <c r="C378" s="153"/>
      <c r="D378" s="154">
        <v>1000</v>
      </c>
      <c r="E378" s="154">
        <v>1003</v>
      </c>
      <c r="F378" s="30" t="s">
        <v>446</v>
      </c>
      <c r="G378" s="154">
        <v>320</v>
      </c>
      <c r="H378" s="155">
        <f>34-34</f>
        <v>0</v>
      </c>
      <c r="I378" s="155">
        <v>250</v>
      </c>
      <c r="J378" s="155">
        <v>250</v>
      </c>
      <c r="K378" s="67"/>
    </row>
    <row r="379" spans="1:11" ht="15" customHeight="1">
      <c r="A379" s="246"/>
      <c r="B379" s="341" t="s">
        <v>440</v>
      </c>
      <c r="C379" s="236"/>
      <c r="D379" s="236">
        <v>1000</v>
      </c>
      <c r="E379" s="239" t="s">
        <v>288</v>
      </c>
      <c r="F379" s="239" t="s">
        <v>447</v>
      </c>
      <c r="G379" s="239" t="s">
        <v>40</v>
      </c>
      <c r="H379" s="237">
        <f>H380</f>
        <v>0</v>
      </c>
      <c r="I379" s="237">
        <f>I380</f>
        <v>250</v>
      </c>
      <c r="J379" s="237">
        <f>J380</f>
        <v>250</v>
      </c>
      <c r="K379" s="67"/>
    </row>
    <row r="380" spans="1:11" ht="90" customHeight="1">
      <c r="A380" s="271"/>
      <c r="B380" s="318" t="s">
        <v>482</v>
      </c>
      <c r="C380" s="260"/>
      <c r="D380" s="260">
        <v>1000</v>
      </c>
      <c r="E380" s="259" t="s">
        <v>288</v>
      </c>
      <c r="F380" s="259" t="s">
        <v>448</v>
      </c>
      <c r="G380" s="259"/>
      <c r="H380" s="261">
        <f aca="true" t="shared" si="44" ref="H380:J381">H381</f>
        <v>0</v>
      </c>
      <c r="I380" s="261">
        <f t="shared" si="44"/>
        <v>250</v>
      </c>
      <c r="J380" s="261">
        <f t="shared" si="44"/>
        <v>250</v>
      </c>
      <c r="K380" s="67"/>
    </row>
    <row r="381" spans="1:11" ht="15" customHeight="1">
      <c r="A381" s="49"/>
      <c r="B381" s="294" t="s">
        <v>273</v>
      </c>
      <c r="C381" s="27"/>
      <c r="D381" s="31">
        <v>1000</v>
      </c>
      <c r="E381" s="30" t="s">
        <v>288</v>
      </c>
      <c r="F381" s="30" t="s">
        <v>448</v>
      </c>
      <c r="G381" s="30" t="s">
        <v>289</v>
      </c>
      <c r="H381" s="155">
        <f t="shared" si="44"/>
        <v>0</v>
      </c>
      <c r="I381" s="155">
        <f t="shared" si="44"/>
        <v>250</v>
      </c>
      <c r="J381" s="155">
        <f t="shared" si="44"/>
        <v>250</v>
      </c>
      <c r="K381" s="67"/>
    </row>
    <row r="382" spans="1:11" ht="30" customHeight="1">
      <c r="A382" s="156"/>
      <c r="B382" s="294" t="s">
        <v>274</v>
      </c>
      <c r="C382" s="153"/>
      <c r="D382" s="154">
        <v>1000</v>
      </c>
      <c r="E382" s="154">
        <v>1003</v>
      </c>
      <c r="F382" s="30" t="s">
        <v>448</v>
      </c>
      <c r="G382" s="154">
        <v>320</v>
      </c>
      <c r="H382" s="155">
        <v>0</v>
      </c>
      <c r="I382" s="155">
        <v>250</v>
      </c>
      <c r="J382" s="155">
        <v>250</v>
      </c>
      <c r="K382" s="67"/>
    </row>
    <row r="383" spans="1:11" s="7" customFormat="1" ht="60" customHeight="1" hidden="1">
      <c r="A383" s="212"/>
      <c r="B383" s="338" t="s">
        <v>126</v>
      </c>
      <c r="C383" s="207"/>
      <c r="D383" s="207">
        <v>1000</v>
      </c>
      <c r="E383" s="207">
        <v>1003</v>
      </c>
      <c r="F383" s="214" t="s">
        <v>127</v>
      </c>
      <c r="G383" s="207"/>
      <c r="H383" s="208">
        <f aca="true" t="shared" si="45" ref="H383:J384">H384</f>
        <v>0</v>
      </c>
      <c r="I383" s="208">
        <f t="shared" si="45"/>
        <v>0</v>
      </c>
      <c r="J383" s="208">
        <f t="shared" si="45"/>
        <v>0</v>
      </c>
      <c r="K383" s="74"/>
    </row>
    <row r="384" spans="1:11" s="7" customFormat="1" ht="30" customHeight="1" hidden="1">
      <c r="A384" s="238"/>
      <c r="B384" s="341" t="s">
        <v>27</v>
      </c>
      <c r="C384" s="241"/>
      <c r="D384" s="236">
        <v>1000</v>
      </c>
      <c r="E384" s="236">
        <v>1003</v>
      </c>
      <c r="F384" s="239" t="s">
        <v>128</v>
      </c>
      <c r="G384" s="241"/>
      <c r="H384" s="237">
        <f t="shared" si="45"/>
        <v>0</v>
      </c>
      <c r="I384" s="237">
        <f t="shared" si="45"/>
        <v>0</v>
      </c>
      <c r="J384" s="237">
        <f t="shared" si="45"/>
        <v>0</v>
      </c>
      <c r="K384" s="74"/>
    </row>
    <row r="385" spans="1:11" s="7" customFormat="1" ht="15" customHeight="1" hidden="1">
      <c r="A385" s="267"/>
      <c r="B385" s="314" t="s">
        <v>129</v>
      </c>
      <c r="C385" s="260"/>
      <c r="D385" s="260">
        <v>1000</v>
      </c>
      <c r="E385" s="260">
        <v>1003</v>
      </c>
      <c r="F385" s="259" t="s">
        <v>130</v>
      </c>
      <c r="G385" s="263"/>
      <c r="H385" s="261">
        <f>H387</f>
        <v>0</v>
      </c>
      <c r="I385" s="261">
        <f>I387</f>
        <v>0</v>
      </c>
      <c r="J385" s="261">
        <f>J387</f>
        <v>0</v>
      </c>
      <c r="K385" s="74"/>
    </row>
    <row r="386" spans="1:11" s="7" customFormat="1" ht="30" customHeight="1" hidden="1">
      <c r="A386" s="38"/>
      <c r="B386" s="294" t="s">
        <v>61</v>
      </c>
      <c r="C386" s="31"/>
      <c r="D386" s="31">
        <v>1000</v>
      </c>
      <c r="E386" s="31">
        <v>1003</v>
      </c>
      <c r="F386" s="30" t="s">
        <v>130</v>
      </c>
      <c r="G386" s="31">
        <v>200</v>
      </c>
      <c r="H386" s="59">
        <f>H387</f>
        <v>0</v>
      </c>
      <c r="I386" s="59">
        <f>I387</f>
        <v>0</v>
      </c>
      <c r="J386" s="59">
        <f>J387</f>
        <v>0</v>
      </c>
      <c r="K386" s="74"/>
    </row>
    <row r="387" spans="1:11" s="7" customFormat="1" ht="30" customHeight="1" hidden="1">
      <c r="A387" s="38"/>
      <c r="B387" s="294" t="s">
        <v>62</v>
      </c>
      <c r="C387" s="31"/>
      <c r="D387" s="31">
        <v>1000</v>
      </c>
      <c r="E387" s="31">
        <v>1003</v>
      </c>
      <c r="F387" s="30" t="s">
        <v>130</v>
      </c>
      <c r="G387" s="30" t="s">
        <v>63</v>
      </c>
      <c r="H387" s="60">
        <f>300-300</f>
        <v>0</v>
      </c>
      <c r="I387" s="60">
        <f>300-300</f>
        <v>0</v>
      </c>
      <c r="J387" s="60">
        <f>300-300</f>
        <v>0</v>
      </c>
      <c r="K387" s="74"/>
    </row>
    <row r="388" spans="1:11" s="2" customFormat="1" ht="45" customHeight="1" hidden="1">
      <c r="A388" s="231"/>
      <c r="B388" s="335" t="s">
        <v>474</v>
      </c>
      <c r="C388" s="221"/>
      <c r="D388" s="221">
        <v>1000</v>
      </c>
      <c r="E388" s="221">
        <v>1003</v>
      </c>
      <c r="F388" s="211" t="s">
        <v>266</v>
      </c>
      <c r="G388" s="203"/>
      <c r="H388" s="204">
        <f aca="true" t="shared" si="46" ref="H388:J390">H389</f>
        <v>0</v>
      </c>
      <c r="I388" s="204">
        <f t="shared" si="46"/>
        <v>0</v>
      </c>
      <c r="J388" s="204">
        <f t="shared" si="46"/>
        <v>0</v>
      </c>
      <c r="K388" s="72"/>
    </row>
    <row r="389" spans="1:11" s="2" customFormat="1" ht="15" hidden="1">
      <c r="A389" s="39"/>
      <c r="B389" s="294" t="s">
        <v>218</v>
      </c>
      <c r="C389" s="40"/>
      <c r="D389" s="31">
        <v>1000</v>
      </c>
      <c r="E389" s="31">
        <v>1003</v>
      </c>
      <c r="F389" s="34" t="s">
        <v>267</v>
      </c>
      <c r="G389" s="27"/>
      <c r="H389" s="59">
        <f t="shared" si="46"/>
        <v>0</v>
      </c>
      <c r="I389" s="59">
        <f t="shared" si="46"/>
        <v>0</v>
      </c>
      <c r="J389" s="59">
        <f t="shared" si="46"/>
        <v>0</v>
      </c>
      <c r="K389" s="72"/>
    </row>
    <row r="390" spans="1:11" s="2" customFormat="1" ht="15" hidden="1">
      <c r="A390" s="39"/>
      <c r="B390" s="294" t="s">
        <v>218</v>
      </c>
      <c r="C390" s="40"/>
      <c r="D390" s="31">
        <v>1000</v>
      </c>
      <c r="E390" s="31">
        <v>1003</v>
      </c>
      <c r="F390" s="34" t="s">
        <v>268</v>
      </c>
      <c r="G390" s="27"/>
      <c r="H390" s="59">
        <f t="shared" si="46"/>
        <v>0</v>
      </c>
      <c r="I390" s="59">
        <f t="shared" si="46"/>
        <v>0</v>
      </c>
      <c r="J390" s="59">
        <f t="shared" si="46"/>
        <v>0</v>
      </c>
      <c r="K390" s="72"/>
    </row>
    <row r="391" spans="1:11" ht="15" hidden="1">
      <c r="A391" s="275"/>
      <c r="B391" s="314" t="s">
        <v>129</v>
      </c>
      <c r="C391" s="260"/>
      <c r="D391" s="260">
        <v>1000</v>
      </c>
      <c r="E391" s="260">
        <v>1003</v>
      </c>
      <c r="F391" s="268" t="s">
        <v>304</v>
      </c>
      <c r="G391" s="260" t="s">
        <v>40</v>
      </c>
      <c r="H391" s="261">
        <f>H393+H395</f>
        <v>0</v>
      </c>
      <c r="I391" s="261">
        <f>I393+I395</f>
        <v>0</v>
      </c>
      <c r="J391" s="261">
        <f>J393+J395</f>
        <v>0</v>
      </c>
      <c r="K391" s="75"/>
    </row>
    <row r="392" spans="1:11" ht="30" customHeight="1" hidden="1">
      <c r="A392" s="39"/>
      <c r="B392" s="294" t="s">
        <v>61</v>
      </c>
      <c r="C392" s="31"/>
      <c r="D392" s="31">
        <v>1000</v>
      </c>
      <c r="E392" s="31">
        <v>1003</v>
      </c>
      <c r="F392" s="34" t="s">
        <v>304</v>
      </c>
      <c r="G392" s="31">
        <v>200</v>
      </c>
      <c r="H392" s="59">
        <f aca="true" t="shared" si="47" ref="H392:J399">H393</f>
        <v>0</v>
      </c>
      <c r="I392" s="59">
        <f t="shared" si="47"/>
        <v>0</v>
      </c>
      <c r="J392" s="59">
        <f t="shared" si="47"/>
        <v>0</v>
      </c>
      <c r="K392" s="75"/>
    </row>
    <row r="393" spans="1:11" ht="30" customHeight="1" hidden="1">
      <c r="A393" s="39"/>
      <c r="B393" s="294" t="s">
        <v>62</v>
      </c>
      <c r="C393" s="31"/>
      <c r="D393" s="31">
        <v>1000</v>
      </c>
      <c r="E393" s="31">
        <v>1003</v>
      </c>
      <c r="F393" s="34" t="s">
        <v>304</v>
      </c>
      <c r="G393" s="31">
        <v>240</v>
      </c>
      <c r="H393" s="59">
        <v>0</v>
      </c>
      <c r="I393" s="59">
        <v>0</v>
      </c>
      <c r="J393" s="59">
        <v>0</v>
      </c>
      <c r="K393" s="75"/>
    </row>
    <row r="394" spans="1:11" ht="15" hidden="1">
      <c r="A394" s="39"/>
      <c r="B394" s="296" t="s">
        <v>273</v>
      </c>
      <c r="C394" s="31"/>
      <c r="D394" s="31">
        <v>1000</v>
      </c>
      <c r="E394" s="31">
        <v>1003</v>
      </c>
      <c r="F394" s="34" t="s">
        <v>304</v>
      </c>
      <c r="G394" s="31">
        <v>300</v>
      </c>
      <c r="H394" s="59">
        <f t="shared" si="47"/>
        <v>0</v>
      </c>
      <c r="I394" s="59">
        <f t="shared" si="47"/>
        <v>0</v>
      </c>
      <c r="J394" s="59">
        <f t="shared" si="47"/>
        <v>0</v>
      </c>
      <c r="K394" s="75"/>
    </row>
    <row r="395" spans="1:11" ht="15" customHeight="1" hidden="1">
      <c r="A395" s="28"/>
      <c r="B395" s="294" t="s">
        <v>290</v>
      </c>
      <c r="C395" s="31"/>
      <c r="D395" s="31">
        <v>1000</v>
      </c>
      <c r="E395" s="31">
        <v>1003</v>
      </c>
      <c r="F395" s="34" t="s">
        <v>304</v>
      </c>
      <c r="G395" s="30" t="s">
        <v>291</v>
      </c>
      <c r="H395" s="60">
        <v>0</v>
      </c>
      <c r="I395" s="60">
        <v>0</v>
      </c>
      <c r="J395" s="60">
        <v>0</v>
      </c>
      <c r="K395" s="73"/>
    </row>
    <row r="396" spans="1:11" ht="15" customHeight="1">
      <c r="A396" s="19" t="s">
        <v>529</v>
      </c>
      <c r="B396" s="329" t="s">
        <v>497</v>
      </c>
      <c r="C396" s="48"/>
      <c r="D396" s="48">
        <v>1100</v>
      </c>
      <c r="E396" s="41"/>
      <c r="F396" s="41"/>
      <c r="G396" s="41"/>
      <c r="H396" s="64">
        <f t="shared" si="47"/>
        <v>415</v>
      </c>
      <c r="I396" s="64">
        <f t="shared" si="47"/>
        <v>450</v>
      </c>
      <c r="J396" s="64">
        <f t="shared" si="47"/>
        <v>0</v>
      </c>
      <c r="K396" s="67"/>
    </row>
    <row r="397" spans="1:10" ht="15" customHeight="1">
      <c r="A397" s="22"/>
      <c r="B397" s="330" t="s">
        <v>64</v>
      </c>
      <c r="C397" s="23"/>
      <c r="D397" s="23" t="s">
        <v>28</v>
      </c>
      <c r="E397" s="23" t="s">
        <v>65</v>
      </c>
      <c r="F397" s="23"/>
      <c r="G397" s="23"/>
      <c r="H397" s="57">
        <f t="shared" si="47"/>
        <v>415</v>
      </c>
      <c r="I397" s="57">
        <f t="shared" si="47"/>
        <v>450</v>
      </c>
      <c r="J397" s="57">
        <f t="shared" si="47"/>
        <v>0</v>
      </c>
    </row>
    <row r="398" spans="1:10" ht="60" customHeight="1">
      <c r="A398" s="229"/>
      <c r="B398" s="338" t="s">
        <v>55</v>
      </c>
      <c r="C398" s="214"/>
      <c r="D398" s="214" t="s">
        <v>28</v>
      </c>
      <c r="E398" s="213" t="s">
        <v>65</v>
      </c>
      <c r="F398" s="232" t="s">
        <v>56</v>
      </c>
      <c r="G398" s="214"/>
      <c r="H398" s="208">
        <f t="shared" si="47"/>
        <v>415</v>
      </c>
      <c r="I398" s="208">
        <f t="shared" si="47"/>
        <v>450</v>
      </c>
      <c r="J398" s="208">
        <f t="shared" si="47"/>
        <v>0</v>
      </c>
    </row>
    <row r="399" spans="1:10" ht="30" customHeight="1">
      <c r="A399" s="247"/>
      <c r="B399" s="346" t="s">
        <v>57</v>
      </c>
      <c r="C399" s="242"/>
      <c r="D399" s="239" t="s">
        <v>28</v>
      </c>
      <c r="E399" s="239" t="s">
        <v>65</v>
      </c>
      <c r="F399" s="239" t="s">
        <v>58</v>
      </c>
      <c r="G399" s="242"/>
      <c r="H399" s="237">
        <f t="shared" si="47"/>
        <v>415</v>
      </c>
      <c r="I399" s="237">
        <f t="shared" si="47"/>
        <v>450</v>
      </c>
      <c r="J399" s="237">
        <f t="shared" si="47"/>
        <v>0</v>
      </c>
    </row>
    <row r="400" spans="1:10" ht="30" customHeight="1">
      <c r="A400" s="257"/>
      <c r="B400" s="314" t="s">
        <v>59</v>
      </c>
      <c r="C400" s="259"/>
      <c r="D400" s="259" t="s">
        <v>28</v>
      </c>
      <c r="E400" s="259" t="s">
        <v>65</v>
      </c>
      <c r="F400" s="259" t="s">
        <v>60</v>
      </c>
      <c r="G400" s="259"/>
      <c r="H400" s="261">
        <f>H402</f>
        <v>415</v>
      </c>
      <c r="I400" s="261">
        <f>I402</f>
        <v>450</v>
      </c>
      <c r="J400" s="261">
        <f>J402</f>
        <v>0</v>
      </c>
    </row>
    <row r="401" spans="1:10" ht="30" customHeight="1">
      <c r="A401" s="28"/>
      <c r="B401" s="344" t="s">
        <v>61</v>
      </c>
      <c r="C401" s="30"/>
      <c r="D401" s="30" t="s">
        <v>28</v>
      </c>
      <c r="E401" s="30" t="s">
        <v>65</v>
      </c>
      <c r="F401" s="30" t="s">
        <v>60</v>
      </c>
      <c r="G401" s="30" t="s">
        <v>80</v>
      </c>
      <c r="H401" s="59">
        <f aca="true" t="shared" si="48" ref="H401:J407">H402</f>
        <v>415</v>
      </c>
      <c r="I401" s="59">
        <f t="shared" si="48"/>
        <v>450</v>
      </c>
      <c r="J401" s="59">
        <f t="shared" si="48"/>
        <v>0</v>
      </c>
    </row>
    <row r="402" spans="1:10" ht="30" customHeight="1">
      <c r="A402" s="28"/>
      <c r="B402" s="294" t="s">
        <v>62</v>
      </c>
      <c r="C402" s="30"/>
      <c r="D402" s="30" t="s">
        <v>28</v>
      </c>
      <c r="E402" s="30" t="s">
        <v>65</v>
      </c>
      <c r="F402" s="30" t="s">
        <v>60</v>
      </c>
      <c r="G402" s="30" t="s">
        <v>63</v>
      </c>
      <c r="H402" s="60">
        <v>415</v>
      </c>
      <c r="I402" s="60">
        <v>450</v>
      </c>
      <c r="J402" s="60">
        <v>0</v>
      </c>
    </row>
    <row r="403" spans="1:10" ht="15" customHeight="1">
      <c r="A403" s="19" t="s">
        <v>530</v>
      </c>
      <c r="B403" s="329" t="s">
        <v>29</v>
      </c>
      <c r="C403" s="48"/>
      <c r="D403" s="41" t="s">
        <v>30</v>
      </c>
      <c r="E403" s="41"/>
      <c r="F403" s="41"/>
      <c r="G403" s="41"/>
      <c r="H403" s="64">
        <f t="shared" si="48"/>
        <v>300</v>
      </c>
      <c r="I403" s="64">
        <f t="shared" si="48"/>
        <v>0</v>
      </c>
      <c r="J403" s="64">
        <f>J404</f>
        <v>0</v>
      </c>
    </row>
    <row r="404" spans="1:10" ht="15" customHeight="1">
      <c r="A404" s="22"/>
      <c r="B404" s="345" t="s">
        <v>297</v>
      </c>
      <c r="C404" s="23"/>
      <c r="D404" s="52" t="s">
        <v>30</v>
      </c>
      <c r="E404" s="52" t="s">
        <v>298</v>
      </c>
      <c r="F404" s="52"/>
      <c r="G404" s="52"/>
      <c r="H404" s="70">
        <f t="shared" si="48"/>
        <v>300</v>
      </c>
      <c r="I404" s="70">
        <f t="shared" si="48"/>
        <v>0</v>
      </c>
      <c r="J404" s="70">
        <f t="shared" si="48"/>
        <v>0</v>
      </c>
    </row>
    <row r="405" spans="1:10" ht="45" customHeight="1">
      <c r="A405" s="201"/>
      <c r="B405" s="335" t="s">
        <v>474</v>
      </c>
      <c r="C405" s="233"/>
      <c r="D405" s="211" t="s">
        <v>30</v>
      </c>
      <c r="E405" s="211" t="s">
        <v>298</v>
      </c>
      <c r="F405" s="221" t="s">
        <v>266</v>
      </c>
      <c r="G405" s="202"/>
      <c r="H405" s="204">
        <f t="shared" si="48"/>
        <v>300</v>
      </c>
      <c r="I405" s="204">
        <f t="shared" si="48"/>
        <v>0</v>
      </c>
      <c r="J405" s="204">
        <f t="shared" si="48"/>
        <v>0</v>
      </c>
    </row>
    <row r="406" spans="1:10" ht="15" customHeight="1">
      <c r="A406" s="25"/>
      <c r="B406" s="294" t="s">
        <v>218</v>
      </c>
      <c r="C406" s="30"/>
      <c r="D406" s="30" t="s">
        <v>30</v>
      </c>
      <c r="E406" s="30" t="s">
        <v>298</v>
      </c>
      <c r="F406" s="34" t="s">
        <v>267</v>
      </c>
      <c r="G406" s="26"/>
      <c r="H406" s="58">
        <f t="shared" si="48"/>
        <v>300</v>
      </c>
      <c r="I406" s="58">
        <f t="shared" si="48"/>
        <v>0</v>
      </c>
      <c r="J406" s="58">
        <f t="shared" si="48"/>
        <v>0</v>
      </c>
    </row>
    <row r="407" spans="1:10" ht="15" customHeight="1">
      <c r="A407" s="25"/>
      <c r="B407" s="294" t="s">
        <v>218</v>
      </c>
      <c r="C407" s="30"/>
      <c r="D407" s="30" t="s">
        <v>30</v>
      </c>
      <c r="E407" s="30" t="s">
        <v>298</v>
      </c>
      <c r="F407" s="34" t="s">
        <v>268</v>
      </c>
      <c r="G407" s="26"/>
      <c r="H407" s="58">
        <f t="shared" si="48"/>
        <v>300</v>
      </c>
      <c r="I407" s="58">
        <f t="shared" si="48"/>
        <v>0</v>
      </c>
      <c r="J407" s="58">
        <f t="shared" si="48"/>
        <v>0</v>
      </c>
    </row>
    <row r="408" spans="1:10" ht="45" customHeight="1">
      <c r="A408" s="257"/>
      <c r="B408" s="314" t="s">
        <v>295</v>
      </c>
      <c r="C408" s="259"/>
      <c r="D408" s="259" t="s">
        <v>30</v>
      </c>
      <c r="E408" s="259" t="s">
        <v>298</v>
      </c>
      <c r="F408" s="268" t="s">
        <v>296</v>
      </c>
      <c r="G408" s="259" t="s">
        <v>67</v>
      </c>
      <c r="H408" s="261">
        <f>H410</f>
        <v>300</v>
      </c>
      <c r="I408" s="261">
        <f>I410</f>
        <v>0</v>
      </c>
      <c r="J408" s="261">
        <f>J410</f>
        <v>0</v>
      </c>
    </row>
    <row r="409" spans="1:10" ht="30" customHeight="1">
      <c r="A409" s="28"/>
      <c r="B409" s="294" t="s">
        <v>61</v>
      </c>
      <c r="C409" s="30"/>
      <c r="D409" s="30" t="s">
        <v>30</v>
      </c>
      <c r="E409" s="30" t="s">
        <v>298</v>
      </c>
      <c r="F409" s="34" t="s">
        <v>296</v>
      </c>
      <c r="G409" s="30" t="s">
        <v>80</v>
      </c>
      <c r="H409" s="59">
        <f>H410</f>
        <v>300</v>
      </c>
      <c r="I409" s="59">
        <f>I410</f>
        <v>0</v>
      </c>
      <c r="J409" s="59">
        <f>J410</f>
        <v>0</v>
      </c>
    </row>
    <row r="410" spans="1:10" ht="30" customHeight="1">
      <c r="A410" s="28"/>
      <c r="B410" s="294" t="s">
        <v>62</v>
      </c>
      <c r="C410" s="30"/>
      <c r="D410" s="30" t="s">
        <v>30</v>
      </c>
      <c r="E410" s="30" t="s">
        <v>298</v>
      </c>
      <c r="F410" s="34" t="s">
        <v>296</v>
      </c>
      <c r="G410" s="30" t="s">
        <v>63</v>
      </c>
      <c r="H410" s="60">
        <v>300</v>
      </c>
      <c r="I410" s="60">
        <v>0</v>
      </c>
      <c r="J410" s="60">
        <v>0</v>
      </c>
    </row>
    <row r="411" spans="1:11" ht="30" customHeight="1" hidden="1">
      <c r="A411" s="15" t="s">
        <v>31</v>
      </c>
      <c r="B411" s="328" t="s">
        <v>32</v>
      </c>
      <c r="C411" s="16"/>
      <c r="D411" s="18"/>
      <c r="E411" s="18"/>
      <c r="F411" s="18"/>
      <c r="G411" s="18"/>
      <c r="H411" s="55">
        <f aca="true" t="shared" si="49" ref="H411:J416">H412</f>
        <v>0</v>
      </c>
      <c r="I411" s="55">
        <f t="shared" si="49"/>
        <v>0</v>
      </c>
      <c r="J411" s="55">
        <f t="shared" si="49"/>
        <v>0</v>
      </c>
      <c r="K411" s="67"/>
    </row>
    <row r="412" spans="1:11" ht="15" customHeight="1" hidden="1">
      <c r="A412" s="19" t="s">
        <v>33</v>
      </c>
      <c r="B412" s="329" t="s">
        <v>16</v>
      </c>
      <c r="C412" s="48"/>
      <c r="D412" s="48" t="s">
        <v>17</v>
      </c>
      <c r="E412" s="48"/>
      <c r="F412" s="48" t="s">
        <v>67</v>
      </c>
      <c r="G412" s="48" t="s">
        <v>67</v>
      </c>
      <c r="H412" s="64">
        <f t="shared" si="49"/>
        <v>0</v>
      </c>
      <c r="I412" s="64">
        <f t="shared" si="49"/>
        <v>0</v>
      </c>
      <c r="J412" s="64">
        <f t="shared" si="49"/>
        <v>0</v>
      </c>
      <c r="K412" s="67"/>
    </row>
    <row r="413" spans="1:11" ht="30" customHeight="1" hidden="1">
      <c r="A413" s="22"/>
      <c r="B413" s="330" t="s">
        <v>264</v>
      </c>
      <c r="C413" s="24"/>
      <c r="D413" s="24" t="s">
        <v>17</v>
      </c>
      <c r="E413" s="23" t="s">
        <v>265</v>
      </c>
      <c r="F413" s="24"/>
      <c r="G413" s="23"/>
      <c r="H413" s="57">
        <f t="shared" si="49"/>
        <v>0</v>
      </c>
      <c r="I413" s="57">
        <f t="shared" si="49"/>
        <v>0</v>
      </c>
      <c r="J413" s="57">
        <f t="shared" si="49"/>
        <v>0</v>
      </c>
      <c r="K413" s="67"/>
    </row>
    <row r="414" spans="1:11" ht="30" customHeight="1" hidden="1">
      <c r="A414" s="209"/>
      <c r="B414" s="331" t="s">
        <v>260</v>
      </c>
      <c r="C414" s="202"/>
      <c r="D414" s="202" t="s">
        <v>17</v>
      </c>
      <c r="E414" s="202" t="s">
        <v>265</v>
      </c>
      <c r="F414" s="203" t="s">
        <v>261</v>
      </c>
      <c r="G414" s="202"/>
      <c r="H414" s="204">
        <f t="shared" si="49"/>
        <v>0</v>
      </c>
      <c r="I414" s="204">
        <f t="shared" si="49"/>
        <v>0</v>
      </c>
      <c r="J414" s="204">
        <f t="shared" si="49"/>
        <v>0</v>
      </c>
      <c r="K414" s="67"/>
    </row>
    <row r="415" spans="1:11" ht="15" customHeight="1" hidden="1">
      <c r="A415" s="43"/>
      <c r="B415" s="294" t="s">
        <v>218</v>
      </c>
      <c r="C415" s="30"/>
      <c r="D415" s="30" t="s">
        <v>17</v>
      </c>
      <c r="E415" s="30" t="s">
        <v>265</v>
      </c>
      <c r="F415" s="30" t="s">
        <v>400</v>
      </c>
      <c r="G415" s="26"/>
      <c r="H415" s="58">
        <f t="shared" si="49"/>
        <v>0</v>
      </c>
      <c r="I415" s="58">
        <f t="shared" si="49"/>
        <v>0</v>
      </c>
      <c r="J415" s="58">
        <f t="shared" si="49"/>
        <v>0</v>
      </c>
      <c r="K415" s="67"/>
    </row>
    <row r="416" spans="1:11" ht="15" customHeight="1" hidden="1">
      <c r="A416" s="43"/>
      <c r="B416" s="294" t="s">
        <v>218</v>
      </c>
      <c r="C416" s="30"/>
      <c r="D416" s="30" t="s">
        <v>17</v>
      </c>
      <c r="E416" s="30" t="s">
        <v>265</v>
      </c>
      <c r="F416" s="30" t="s">
        <v>262</v>
      </c>
      <c r="G416" s="26"/>
      <c r="H416" s="58">
        <f t="shared" si="49"/>
        <v>0</v>
      </c>
      <c r="I416" s="58">
        <f t="shared" si="49"/>
        <v>0</v>
      </c>
      <c r="J416" s="58">
        <f t="shared" si="49"/>
        <v>0</v>
      </c>
      <c r="K416" s="67"/>
    </row>
    <row r="417" spans="1:11" ht="30" customHeight="1" hidden="1">
      <c r="A417" s="262"/>
      <c r="B417" s="314" t="s">
        <v>94</v>
      </c>
      <c r="C417" s="260"/>
      <c r="D417" s="260" t="s">
        <v>17</v>
      </c>
      <c r="E417" s="259" t="s">
        <v>265</v>
      </c>
      <c r="F417" s="259" t="s">
        <v>263</v>
      </c>
      <c r="G417" s="259"/>
      <c r="H417" s="261">
        <f>H418+H420+H422</f>
        <v>0</v>
      </c>
      <c r="I417" s="261">
        <f>I418+I420+I422</f>
        <v>0</v>
      </c>
      <c r="J417" s="261">
        <f>J418+J420+J422</f>
        <v>0</v>
      </c>
      <c r="K417" s="67"/>
    </row>
    <row r="418" spans="1:11" ht="60" customHeight="1" hidden="1">
      <c r="A418" s="43"/>
      <c r="B418" s="304" t="s">
        <v>96</v>
      </c>
      <c r="C418" s="31"/>
      <c r="D418" s="31" t="s">
        <v>17</v>
      </c>
      <c r="E418" s="30" t="s">
        <v>265</v>
      </c>
      <c r="F418" s="30" t="s">
        <v>263</v>
      </c>
      <c r="G418" s="30" t="s">
        <v>97</v>
      </c>
      <c r="H418" s="59">
        <f>H419</f>
        <v>0</v>
      </c>
      <c r="I418" s="59">
        <f>I419</f>
        <v>0</v>
      </c>
      <c r="J418" s="59">
        <f>J419</f>
        <v>0</v>
      </c>
      <c r="K418" s="67"/>
    </row>
    <row r="419" spans="1:11" ht="15" customHeight="1" hidden="1">
      <c r="A419" s="28"/>
      <c r="B419" s="294" t="s">
        <v>98</v>
      </c>
      <c r="C419" s="31"/>
      <c r="D419" s="31" t="s">
        <v>17</v>
      </c>
      <c r="E419" s="30" t="s">
        <v>265</v>
      </c>
      <c r="F419" s="30" t="s">
        <v>263</v>
      </c>
      <c r="G419" s="30" t="s">
        <v>105</v>
      </c>
      <c r="H419" s="60">
        <v>0</v>
      </c>
      <c r="I419" s="60">
        <v>0</v>
      </c>
      <c r="J419" s="60">
        <v>0</v>
      </c>
      <c r="K419" s="67"/>
    </row>
    <row r="420" spans="1:11" ht="30" customHeight="1" hidden="1">
      <c r="A420" s="28"/>
      <c r="B420" s="294" t="s">
        <v>61</v>
      </c>
      <c r="C420" s="31"/>
      <c r="D420" s="31" t="s">
        <v>17</v>
      </c>
      <c r="E420" s="30" t="s">
        <v>265</v>
      </c>
      <c r="F420" s="30" t="s">
        <v>263</v>
      </c>
      <c r="G420" s="30" t="s">
        <v>80</v>
      </c>
      <c r="H420" s="60">
        <f>H421</f>
        <v>0</v>
      </c>
      <c r="I420" s="60">
        <f>I421</f>
        <v>0</v>
      </c>
      <c r="J420" s="60">
        <f>J421</f>
        <v>0</v>
      </c>
      <c r="K420" s="67"/>
    </row>
    <row r="421" spans="1:11" ht="30" customHeight="1" hidden="1">
      <c r="A421" s="28"/>
      <c r="B421" s="294" t="s">
        <v>62</v>
      </c>
      <c r="C421" s="31"/>
      <c r="D421" s="31" t="s">
        <v>17</v>
      </c>
      <c r="E421" s="30" t="s">
        <v>265</v>
      </c>
      <c r="F421" s="30" t="s">
        <v>263</v>
      </c>
      <c r="G421" s="30" t="s">
        <v>63</v>
      </c>
      <c r="H421" s="60">
        <v>0</v>
      </c>
      <c r="I421" s="60">
        <v>0</v>
      </c>
      <c r="J421" s="60">
        <v>0</v>
      </c>
      <c r="K421" s="67"/>
    </row>
    <row r="422" spans="1:11" ht="15" customHeight="1" hidden="1">
      <c r="A422" s="28"/>
      <c r="B422" s="294" t="s">
        <v>101</v>
      </c>
      <c r="C422" s="31"/>
      <c r="D422" s="31" t="s">
        <v>17</v>
      </c>
      <c r="E422" s="30" t="s">
        <v>265</v>
      </c>
      <c r="F422" s="30" t="s">
        <v>263</v>
      </c>
      <c r="G422" s="30" t="s">
        <v>102</v>
      </c>
      <c r="H422" s="60">
        <f>H423</f>
        <v>0</v>
      </c>
      <c r="I422" s="60">
        <f>I423</f>
        <v>0</v>
      </c>
      <c r="J422" s="60">
        <f>J423</f>
        <v>0</v>
      </c>
      <c r="K422" s="67"/>
    </row>
    <row r="423" spans="1:11" ht="15" customHeight="1" hidden="1">
      <c r="A423" s="28"/>
      <c r="B423" s="294" t="s">
        <v>103</v>
      </c>
      <c r="C423" s="31"/>
      <c r="D423" s="31" t="s">
        <v>17</v>
      </c>
      <c r="E423" s="30" t="s">
        <v>265</v>
      </c>
      <c r="F423" s="30" t="s">
        <v>263</v>
      </c>
      <c r="G423" s="30" t="s">
        <v>104</v>
      </c>
      <c r="H423" s="60">
        <v>0</v>
      </c>
      <c r="I423" s="60">
        <v>0</v>
      </c>
      <c r="J423" s="60">
        <v>0</v>
      </c>
      <c r="K423" s="67"/>
    </row>
    <row r="424" spans="1:11" ht="15" customHeight="1">
      <c r="A424" s="15" t="s">
        <v>531</v>
      </c>
      <c r="B424" s="328" t="s">
        <v>34</v>
      </c>
      <c r="C424" s="16"/>
      <c r="D424" s="18"/>
      <c r="E424" s="18"/>
      <c r="F424" s="18"/>
      <c r="G424" s="18"/>
      <c r="H424" s="55">
        <f aca="true" t="shared" si="50" ref="H424:J425">H425</f>
        <v>17000.841</v>
      </c>
      <c r="I424" s="55">
        <f t="shared" si="50"/>
        <v>17258.699999999997</v>
      </c>
      <c r="J424" s="55">
        <f t="shared" si="50"/>
        <v>17258.7</v>
      </c>
      <c r="K424" s="67"/>
    </row>
    <row r="425" spans="1:11" ht="15" customHeight="1">
      <c r="A425" s="19" t="s">
        <v>532</v>
      </c>
      <c r="B425" s="329" t="s">
        <v>499</v>
      </c>
      <c r="C425" s="41"/>
      <c r="D425" s="41" t="s">
        <v>23</v>
      </c>
      <c r="E425" s="41"/>
      <c r="F425" s="41"/>
      <c r="G425" s="41"/>
      <c r="H425" s="64">
        <f t="shared" si="50"/>
        <v>17000.841</v>
      </c>
      <c r="I425" s="64">
        <f t="shared" si="50"/>
        <v>17258.699999999997</v>
      </c>
      <c r="J425" s="64">
        <f t="shared" si="50"/>
        <v>17258.7</v>
      </c>
      <c r="K425" s="67"/>
    </row>
    <row r="426" spans="1:11" ht="15" customHeight="1">
      <c r="A426" s="22"/>
      <c r="B426" s="345" t="s">
        <v>99</v>
      </c>
      <c r="C426" s="52"/>
      <c r="D426" s="52" t="s">
        <v>23</v>
      </c>
      <c r="E426" s="52" t="s">
        <v>100</v>
      </c>
      <c r="F426" s="52"/>
      <c r="G426" s="52"/>
      <c r="H426" s="70">
        <f>H427+H441</f>
        <v>17000.841</v>
      </c>
      <c r="I426" s="70">
        <f>I427+I441</f>
        <v>17258.699999999997</v>
      </c>
      <c r="J426" s="70">
        <f>J427+J441</f>
        <v>17258.7</v>
      </c>
      <c r="K426" s="67"/>
    </row>
    <row r="427" spans="1:11" ht="45" customHeight="1">
      <c r="A427" s="229"/>
      <c r="B427" s="332" t="s">
        <v>443</v>
      </c>
      <c r="C427" s="214"/>
      <c r="D427" s="214" t="s">
        <v>23</v>
      </c>
      <c r="E427" s="214" t="s">
        <v>100</v>
      </c>
      <c r="F427" s="214" t="s">
        <v>91</v>
      </c>
      <c r="G427" s="214"/>
      <c r="H427" s="208">
        <f>H428</f>
        <v>16996.138</v>
      </c>
      <c r="I427" s="208">
        <f>I428</f>
        <v>17258.699999999997</v>
      </c>
      <c r="J427" s="208">
        <f>J428</f>
        <v>17258.7</v>
      </c>
      <c r="K427" s="67"/>
    </row>
    <row r="428" spans="1:11" ht="30" customHeight="1">
      <c r="A428" s="243"/>
      <c r="B428" s="333" t="s">
        <v>92</v>
      </c>
      <c r="C428" s="239"/>
      <c r="D428" s="239" t="s">
        <v>23</v>
      </c>
      <c r="E428" s="239" t="s">
        <v>100</v>
      </c>
      <c r="F428" s="239" t="s">
        <v>93</v>
      </c>
      <c r="G428" s="239" t="s">
        <v>67</v>
      </c>
      <c r="H428" s="237">
        <f>H429+H438</f>
        <v>16996.138</v>
      </c>
      <c r="I428" s="237">
        <f>I429+I438</f>
        <v>17258.699999999997</v>
      </c>
      <c r="J428" s="237">
        <f>J429+J438</f>
        <v>17258.7</v>
      </c>
      <c r="K428" s="67"/>
    </row>
    <row r="429" spans="1:11" ht="30" customHeight="1">
      <c r="A429" s="257"/>
      <c r="B429" s="314" t="s">
        <v>94</v>
      </c>
      <c r="C429" s="259"/>
      <c r="D429" s="259" t="s">
        <v>23</v>
      </c>
      <c r="E429" s="259" t="s">
        <v>100</v>
      </c>
      <c r="F429" s="259" t="s">
        <v>95</v>
      </c>
      <c r="G429" s="259"/>
      <c r="H429" s="265">
        <f>H431+H433+H435+H437</f>
        <v>12078.738000000001</v>
      </c>
      <c r="I429" s="265">
        <f>I431+I433+I435+I437</f>
        <v>12341.3</v>
      </c>
      <c r="J429" s="265">
        <f>J431+J433+J435+J437</f>
        <v>12341.300000000001</v>
      </c>
      <c r="K429" s="67"/>
    </row>
    <row r="430" spans="1:11" ht="60" customHeight="1">
      <c r="A430" s="28"/>
      <c r="B430" s="304" t="s">
        <v>96</v>
      </c>
      <c r="C430" s="30"/>
      <c r="D430" s="30" t="s">
        <v>23</v>
      </c>
      <c r="E430" s="30" t="s">
        <v>100</v>
      </c>
      <c r="F430" s="30" t="s">
        <v>95</v>
      </c>
      <c r="G430" s="30" t="s">
        <v>97</v>
      </c>
      <c r="H430" s="60">
        <f>H431</f>
        <v>8593.738000000001</v>
      </c>
      <c r="I430" s="60">
        <f>I431</f>
        <v>8943.804</v>
      </c>
      <c r="J430" s="60">
        <f>J431</f>
        <v>9307.872000000001</v>
      </c>
      <c r="K430" s="67"/>
    </row>
    <row r="431" spans="1:11" ht="15" customHeight="1">
      <c r="A431" s="28"/>
      <c r="B431" s="294" t="s">
        <v>98</v>
      </c>
      <c r="C431" s="30"/>
      <c r="D431" s="30" t="s">
        <v>23</v>
      </c>
      <c r="E431" s="30" t="s">
        <v>100</v>
      </c>
      <c r="F431" s="30" t="s">
        <v>95</v>
      </c>
      <c r="G431" s="30" t="s">
        <v>105</v>
      </c>
      <c r="H431" s="60">
        <f>8751.638-157.9</f>
        <v>8593.738000000001</v>
      </c>
      <c r="I431" s="60">
        <f>9101.704-157.9</f>
        <v>8943.804</v>
      </c>
      <c r="J431" s="60">
        <f>9465.772-157.9</f>
        <v>9307.872000000001</v>
      </c>
      <c r="K431" s="67"/>
    </row>
    <row r="432" spans="1:11" ht="30" customHeight="1">
      <c r="A432" s="28"/>
      <c r="B432" s="294" t="s">
        <v>61</v>
      </c>
      <c r="C432" s="30"/>
      <c r="D432" s="30" t="s">
        <v>23</v>
      </c>
      <c r="E432" s="30" t="s">
        <v>100</v>
      </c>
      <c r="F432" s="30" t="s">
        <v>95</v>
      </c>
      <c r="G432" s="30" t="s">
        <v>80</v>
      </c>
      <c r="H432" s="60">
        <f>H433</f>
        <v>3475</v>
      </c>
      <c r="I432" s="60">
        <f>I433</f>
        <v>3387.496</v>
      </c>
      <c r="J432" s="60">
        <f>J433</f>
        <v>3023.428</v>
      </c>
      <c r="K432" s="67"/>
    </row>
    <row r="433" spans="1:11" ht="30" customHeight="1">
      <c r="A433" s="28"/>
      <c r="B433" s="294" t="s">
        <v>62</v>
      </c>
      <c r="C433" s="30"/>
      <c r="D433" s="30" t="s">
        <v>23</v>
      </c>
      <c r="E433" s="30" t="s">
        <v>100</v>
      </c>
      <c r="F433" s="30" t="s">
        <v>95</v>
      </c>
      <c r="G433" s="30" t="s">
        <v>63</v>
      </c>
      <c r="H433" s="60">
        <v>3475</v>
      </c>
      <c r="I433" s="60">
        <v>3387.496</v>
      </c>
      <c r="J433" s="60">
        <v>3023.428</v>
      </c>
      <c r="K433" s="67"/>
    </row>
    <row r="434" spans="1:11" ht="30" customHeight="1" hidden="1">
      <c r="A434" s="28"/>
      <c r="B434" s="305" t="s">
        <v>69</v>
      </c>
      <c r="C434" s="30"/>
      <c r="D434" s="30" t="s">
        <v>23</v>
      </c>
      <c r="E434" s="30" t="s">
        <v>100</v>
      </c>
      <c r="F434" s="30" t="s">
        <v>95</v>
      </c>
      <c r="G434" s="30" t="s">
        <v>74</v>
      </c>
      <c r="H434" s="60">
        <f>H435</f>
        <v>0</v>
      </c>
      <c r="I434" s="60">
        <f>I435</f>
        <v>0</v>
      </c>
      <c r="J434" s="60">
        <f>J435</f>
        <v>0</v>
      </c>
      <c r="K434" s="67"/>
    </row>
    <row r="435" spans="1:11" ht="15" customHeight="1" hidden="1">
      <c r="A435" s="28"/>
      <c r="B435" s="294" t="s">
        <v>70</v>
      </c>
      <c r="C435" s="30"/>
      <c r="D435" s="30" t="s">
        <v>23</v>
      </c>
      <c r="E435" s="30" t="s">
        <v>100</v>
      </c>
      <c r="F435" s="30" t="s">
        <v>95</v>
      </c>
      <c r="G435" s="30" t="s">
        <v>71</v>
      </c>
      <c r="H435" s="60">
        <v>0</v>
      </c>
      <c r="I435" s="60">
        <v>0</v>
      </c>
      <c r="J435" s="60">
        <v>0</v>
      </c>
      <c r="K435" s="67"/>
    </row>
    <row r="436" spans="1:11" ht="15" customHeight="1">
      <c r="A436" s="28"/>
      <c r="B436" s="294" t="s">
        <v>101</v>
      </c>
      <c r="C436" s="30"/>
      <c r="D436" s="30" t="s">
        <v>23</v>
      </c>
      <c r="E436" s="30" t="s">
        <v>100</v>
      </c>
      <c r="F436" s="30" t="s">
        <v>95</v>
      </c>
      <c r="G436" s="30" t="s">
        <v>102</v>
      </c>
      <c r="H436" s="60">
        <f aca="true" t="shared" si="51" ref="H436:J442">H437</f>
        <v>10</v>
      </c>
      <c r="I436" s="60">
        <f t="shared" si="51"/>
        <v>10</v>
      </c>
      <c r="J436" s="60">
        <f t="shared" si="51"/>
        <v>10</v>
      </c>
      <c r="K436" s="67"/>
    </row>
    <row r="437" spans="1:11" ht="15" customHeight="1">
      <c r="A437" s="28"/>
      <c r="B437" s="294" t="s">
        <v>103</v>
      </c>
      <c r="C437" s="30"/>
      <c r="D437" s="30" t="s">
        <v>23</v>
      </c>
      <c r="E437" s="30" t="s">
        <v>100</v>
      </c>
      <c r="F437" s="30" t="s">
        <v>95</v>
      </c>
      <c r="G437" s="30" t="s">
        <v>104</v>
      </c>
      <c r="H437" s="60">
        <v>10</v>
      </c>
      <c r="I437" s="60">
        <v>10</v>
      </c>
      <c r="J437" s="60">
        <v>10</v>
      </c>
      <c r="K437" s="67"/>
    </row>
    <row r="438" spans="1:11" ht="45" customHeight="1">
      <c r="A438" s="257"/>
      <c r="B438" s="276" t="s">
        <v>484</v>
      </c>
      <c r="C438" s="259"/>
      <c r="D438" s="259" t="s">
        <v>23</v>
      </c>
      <c r="E438" s="259" t="s">
        <v>100</v>
      </c>
      <c r="F438" s="259" t="s">
        <v>485</v>
      </c>
      <c r="G438" s="259"/>
      <c r="H438" s="265">
        <f>H440</f>
        <v>4917.4</v>
      </c>
      <c r="I438" s="265">
        <f>I440</f>
        <v>4917.4</v>
      </c>
      <c r="J438" s="265">
        <f>J440</f>
        <v>4917.4</v>
      </c>
      <c r="K438" s="67"/>
    </row>
    <row r="439" spans="1:11" ht="60" customHeight="1">
      <c r="A439" s="28"/>
      <c r="B439" s="304" t="s">
        <v>96</v>
      </c>
      <c r="C439" s="30"/>
      <c r="D439" s="30" t="s">
        <v>23</v>
      </c>
      <c r="E439" s="30" t="s">
        <v>100</v>
      </c>
      <c r="F439" s="30" t="s">
        <v>485</v>
      </c>
      <c r="G439" s="30" t="s">
        <v>97</v>
      </c>
      <c r="H439" s="60">
        <f t="shared" si="51"/>
        <v>4917.4</v>
      </c>
      <c r="I439" s="60">
        <f t="shared" si="51"/>
        <v>4917.4</v>
      </c>
      <c r="J439" s="60">
        <f t="shared" si="51"/>
        <v>4917.4</v>
      </c>
      <c r="K439" s="67"/>
    </row>
    <row r="440" spans="1:11" ht="15" customHeight="1">
      <c r="A440" s="28"/>
      <c r="B440" s="294" t="s">
        <v>98</v>
      </c>
      <c r="C440" s="30"/>
      <c r="D440" s="30" t="s">
        <v>23</v>
      </c>
      <c r="E440" s="30" t="s">
        <v>100</v>
      </c>
      <c r="F440" s="30" t="s">
        <v>485</v>
      </c>
      <c r="G440" s="30" t="s">
        <v>105</v>
      </c>
      <c r="H440" s="60">
        <f>2300.8+2300.8+157.9+157.9</f>
        <v>4917.4</v>
      </c>
      <c r="I440" s="60">
        <f>2300.8+2300.8+157.9+157.9</f>
        <v>4917.4</v>
      </c>
      <c r="J440" s="60">
        <f>2300.8+2300.8+157.9+157.9</f>
        <v>4917.4</v>
      </c>
      <c r="K440" s="67"/>
    </row>
    <row r="441" spans="1:11" ht="45" customHeight="1">
      <c r="A441" s="210"/>
      <c r="B441" s="335" t="s">
        <v>474</v>
      </c>
      <c r="C441" s="225"/>
      <c r="D441" s="202" t="s">
        <v>23</v>
      </c>
      <c r="E441" s="226" t="s">
        <v>100</v>
      </c>
      <c r="F441" s="211" t="s">
        <v>266</v>
      </c>
      <c r="G441" s="227"/>
      <c r="H441" s="228">
        <f t="shared" si="51"/>
        <v>4.703</v>
      </c>
      <c r="I441" s="228">
        <f t="shared" si="51"/>
        <v>0</v>
      </c>
      <c r="J441" s="228">
        <f t="shared" si="51"/>
        <v>0</v>
      </c>
      <c r="K441" s="67"/>
    </row>
    <row r="442" spans="1:11" ht="15" customHeight="1">
      <c r="A442" s="28"/>
      <c r="B442" s="294" t="s">
        <v>218</v>
      </c>
      <c r="C442" s="50"/>
      <c r="D442" s="30" t="s">
        <v>23</v>
      </c>
      <c r="E442" s="30" t="s">
        <v>100</v>
      </c>
      <c r="F442" s="34" t="s">
        <v>267</v>
      </c>
      <c r="G442" s="51"/>
      <c r="H442" s="59">
        <f t="shared" si="51"/>
        <v>4.703</v>
      </c>
      <c r="I442" s="59">
        <f t="shared" si="51"/>
        <v>0</v>
      </c>
      <c r="J442" s="59">
        <f t="shared" si="51"/>
        <v>0</v>
      </c>
      <c r="K442" s="67"/>
    </row>
    <row r="443" spans="1:11" ht="15" customHeight="1">
      <c r="A443" s="28"/>
      <c r="B443" s="294" t="s">
        <v>218</v>
      </c>
      <c r="C443" s="50"/>
      <c r="D443" s="30" t="s">
        <v>23</v>
      </c>
      <c r="E443" s="30" t="s">
        <v>100</v>
      </c>
      <c r="F443" s="34" t="s">
        <v>268</v>
      </c>
      <c r="G443" s="51"/>
      <c r="H443" s="59">
        <f>H444+H449</f>
        <v>4.703</v>
      </c>
      <c r="I443" s="59">
        <f>I444+I449</f>
        <v>0</v>
      </c>
      <c r="J443" s="59">
        <f>J444+J449</f>
        <v>0</v>
      </c>
      <c r="K443" s="67"/>
    </row>
    <row r="444" spans="1:11" ht="30" customHeight="1">
      <c r="A444" s="257"/>
      <c r="B444" s="314" t="s">
        <v>94</v>
      </c>
      <c r="C444" s="273"/>
      <c r="D444" s="259" t="s">
        <v>23</v>
      </c>
      <c r="E444" s="259" t="s">
        <v>100</v>
      </c>
      <c r="F444" s="268" t="s">
        <v>269</v>
      </c>
      <c r="G444" s="274"/>
      <c r="H444" s="261">
        <f>H445+H447</f>
        <v>4.703</v>
      </c>
      <c r="I444" s="261">
        <f>I445+I447</f>
        <v>0</v>
      </c>
      <c r="J444" s="261">
        <f>J445+J447</f>
        <v>0</v>
      </c>
      <c r="K444" s="67"/>
    </row>
    <row r="445" spans="1:11" ht="30" customHeight="1" hidden="1">
      <c r="A445" s="354"/>
      <c r="B445" s="355" t="s">
        <v>61</v>
      </c>
      <c r="C445" s="356"/>
      <c r="D445" s="30" t="s">
        <v>23</v>
      </c>
      <c r="E445" s="30" t="s">
        <v>100</v>
      </c>
      <c r="F445" s="34" t="s">
        <v>269</v>
      </c>
      <c r="G445" s="30" t="s">
        <v>80</v>
      </c>
      <c r="H445" s="155">
        <f>H446</f>
        <v>0</v>
      </c>
      <c r="I445" s="155">
        <f>I446</f>
        <v>0</v>
      </c>
      <c r="J445" s="155">
        <f>J446</f>
        <v>0</v>
      </c>
      <c r="K445" s="67"/>
    </row>
    <row r="446" spans="1:11" ht="30" customHeight="1" hidden="1">
      <c r="A446" s="28"/>
      <c r="B446" s="294" t="s">
        <v>62</v>
      </c>
      <c r="C446" s="50"/>
      <c r="D446" s="30" t="s">
        <v>23</v>
      </c>
      <c r="E446" s="30" t="s">
        <v>100</v>
      </c>
      <c r="F446" s="34" t="s">
        <v>269</v>
      </c>
      <c r="G446" s="30" t="s">
        <v>63</v>
      </c>
      <c r="H446" s="59">
        <v>0</v>
      </c>
      <c r="I446" s="59">
        <v>0</v>
      </c>
      <c r="J446" s="59">
        <v>0</v>
      </c>
      <c r="K446" s="67"/>
    </row>
    <row r="447" spans="1:11" ht="15" customHeight="1">
      <c r="A447" s="28"/>
      <c r="B447" s="294" t="s">
        <v>101</v>
      </c>
      <c r="C447" s="50"/>
      <c r="D447" s="30" t="s">
        <v>23</v>
      </c>
      <c r="E447" s="30" t="s">
        <v>100</v>
      </c>
      <c r="F447" s="34" t="s">
        <v>269</v>
      </c>
      <c r="G447" s="30" t="s">
        <v>102</v>
      </c>
      <c r="H447" s="59">
        <f>H448</f>
        <v>4.703</v>
      </c>
      <c r="I447" s="59">
        <f>I448</f>
        <v>0</v>
      </c>
      <c r="J447" s="59">
        <f>J448</f>
        <v>0</v>
      </c>
      <c r="K447" s="67"/>
    </row>
    <row r="448" spans="1:11" ht="15" customHeight="1">
      <c r="A448" s="28"/>
      <c r="B448" s="294" t="s">
        <v>258</v>
      </c>
      <c r="C448" s="50"/>
      <c r="D448" s="30" t="s">
        <v>23</v>
      </c>
      <c r="E448" s="30" t="s">
        <v>100</v>
      </c>
      <c r="F448" s="34" t="s">
        <v>269</v>
      </c>
      <c r="G448" s="30" t="s">
        <v>259</v>
      </c>
      <c r="H448" s="59">
        <v>4.703</v>
      </c>
      <c r="I448" s="59">
        <v>0</v>
      </c>
      <c r="J448" s="59">
        <v>0</v>
      </c>
      <c r="K448" s="67"/>
    </row>
    <row r="449" spans="1:11" ht="30" customHeight="1" hidden="1">
      <c r="A449" s="257"/>
      <c r="B449" s="314" t="s">
        <v>373</v>
      </c>
      <c r="C449" s="273"/>
      <c r="D449" s="259" t="s">
        <v>23</v>
      </c>
      <c r="E449" s="259" t="s">
        <v>100</v>
      </c>
      <c r="F449" s="268" t="s">
        <v>270</v>
      </c>
      <c r="G449" s="274"/>
      <c r="H449" s="261">
        <f aca="true" t="shared" si="52" ref="H449:J450">H450</f>
        <v>0</v>
      </c>
      <c r="I449" s="261">
        <f t="shared" si="52"/>
        <v>0</v>
      </c>
      <c r="J449" s="261">
        <f t="shared" si="52"/>
        <v>0</v>
      </c>
      <c r="K449" s="67"/>
    </row>
    <row r="450" spans="1:11" ht="30" customHeight="1" hidden="1">
      <c r="A450" s="28"/>
      <c r="B450" s="294" t="s">
        <v>61</v>
      </c>
      <c r="C450" s="50"/>
      <c r="D450" s="30" t="s">
        <v>23</v>
      </c>
      <c r="E450" s="30" t="s">
        <v>100</v>
      </c>
      <c r="F450" s="34" t="s">
        <v>270</v>
      </c>
      <c r="G450" s="30" t="s">
        <v>80</v>
      </c>
      <c r="H450" s="59">
        <f t="shared" si="52"/>
        <v>0</v>
      </c>
      <c r="I450" s="59">
        <f t="shared" si="52"/>
        <v>0</v>
      </c>
      <c r="J450" s="59">
        <f t="shared" si="52"/>
        <v>0</v>
      </c>
      <c r="K450" s="67"/>
    </row>
    <row r="451" spans="1:11" ht="30" customHeight="1" hidden="1">
      <c r="A451" s="28"/>
      <c r="B451" s="294" t="s">
        <v>62</v>
      </c>
      <c r="C451" s="50"/>
      <c r="D451" s="30" t="s">
        <v>23</v>
      </c>
      <c r="E451" s="30" t="s">
        <v>100</v>
      </c>
      <c r="F451" s="34" t="s">
        <v>270</v>
      </c>
      <c r="G451" s="30" t="s">
        <v>63</v>
      </c>
      <c r="H451" s="59">
        <v>0</v>
      </c>
      <c r="I451" s="59">
        <v>0</v>
      </c>
      <c r="J451" s="59">
        <v>0</v>
      </c>
      <c r="K451" s="67"/>
    </row>
    <row r="452" spans="1:11" ht="45" customHeight="1">
      <c r="A452" s="15" t="s">
        <v>43</v>
      </c>
      <c r="B452" s="358" t="s">
        <v>519</v>
      </c>
      <c r="C452" s="16" t="s">
        <v>520</v>
      </c>
      <c r="D452" s="18"/>
      <c r="E452" s="18"/>
      <c r="F452" s="18"/>
      <c r="G452" s="18"/>
      <c r="H452" s="55">
        <f aca="true" t="shared" si="53" ref="H452:J453">H453</f>
        <v>683.9471599999999</v>
      </c>
      <c r="I452" s="55">
        <f t="shared" si="53"/>
        <v>0</v>
      </c>
      <c r="J452" s="55">
        <f t="shared" si="53"/>
        <v>0</v>
      </c>
      <c r="K452" s="67"/>
    </row>
    <row r="453" spans="1:11" ht="15" customHeight="1">
      <c r="A453" s="19" t="s">
        <v>8</v>
      </c>
      <c r="B453" s="329" t="s">
        <v>6</v>
      </c>
      <c r="C453" s="20"/>
      <c r="D453" s="20" t="s">
        <v>7</v>
      </c>
      <c r="E453" s="21"/>
      <c r="F453" s="21"/>
      <c r="G453" s="21"/>
      <c r="H453" s="56">
        <f t="shared" si="53"/>
        <v>683.9471599999999</v>
      </c>
      <c r="I453" s="56">
        <f t="shared" si="53"/>
        <v>0</v>
      </c>
      <c r="J453" s="56">
        <f t="shared" si="53"/>
        <v>0</v>
      </c>
      <c r="K453" s="67"/>
    </row>
    <row r="454" spans="1:11" ht="15" customHeight="1">
      <c r="A454" s="35"/>
      <c r="B454" s="330" t="s">
        <v>476</v>
      </c>
      <c r="C454" s="24"/>
      <c r="D454" s="24" t="s">
        <v>7</v>
      </c>
      <c r="E454" s="23" t="s">
        <v>478</v>
      </c>
      <c r="F454" s="23"/>
      <c r="G454" s="24"/>
      <c r="H454" s="57">
        <f aca="true" t="shared" si="54" ref="H454:J457">H455</f>
        <v>683.9471599999999</v>
      </c>
      <c r="I454" s="57">
        <f t="shared" si="54"/>
        <v>0</v>
      </c>
      <c r="J454" s="57">
        <f t="shared" si="54"/>
        <v>0</v>
      </c>
      <c r="K454" s="67"/>
    </row>
    <row r="455" spans="1:11" ht="45" customHeight="1">
      <c r="A455" s="201"/>
      <c r="B455" s="335" t="s">
        <v>474</v>
      </c>
      <c r="C455" s="211"/>
      <c r="D455" s="211" t="s">
        <v>7</v>
      </c>
      <c r="E455" s="211" t="s">
        <v>478</v>
      </c>
      <c r="F455" s="211" t="s">
        <v>266</v>
      </c>
      <c r="G455" s="202"/>
      <c r="H455" s="204">
        <f t="shared" si="54"/>
        <v>683.9471599999999</v>
      </c>
      <c r="I455" s="204">
        <f t="shared" si="54"/>
        <v>0</v>
      </c>
      <c r="J455" s="204">
        <f t="shared" si="54"/>
        <v>0</v>
      </c>
      <c r="K455" s="67"/>
    </row>
    <row r="456" spans="1:11" ht="15" customHeight="1">
      <c r="A456" s="25"/>
      <c r="B456" s="294" t="s">
        <v>218</v>
      </c>
      <c r="C456" s="36"/>
      <c r="D456" s="30" t="s">
        <v>7</v>
      </c>
      <c r="E456" s="30" t="s">
        <v>478</v>
      </c>
      <c r="F456" s="30" t="s">
        <v>267</v>
      </c>
      <c r="G456" s="26"/>
      <c r="H456" s="59">
        <f t="shared" si="54"/>
        <v>683.9471599999999</v>
      </c>
      <c r="I456" s="59">
        <f t="shared" si="54"/>
        <v>0</v>
      </c>
      <c r="J456" s="59">
        <f t="shared" si="54"/>
        <v>0</v>
      </c>
      <c r="K456" s="67"/>
    </row>
    <row r="457" spans="1:11" ht="15" customHeight="1">
      <c r="A457" s="25"/>
      <c r="B457" s="294" t="s">
        <v>218</v>
      </c>
      <c r="C457" s="36"/>
      <c r="D457" s="30" t="s">
        <v>7</v>
      </c>
      <c r="E457" s="30" t="s">
        <v>478</v>
      </c>
      <c r="F457" s="30" t="s">
        <v>268</v>
      </c>
      <c r="G457" s="26"/>
      <c r="H457" s="59">
        <f t="shared" si="54"/>
        <v>683.9471599999999</v>
      </c>
      <c r="I457" s="59">
        <f t="shared" si="54"/>
        <v>0</v>
      </c>
      <c r="J457" s="59">
        <f t="shared" si="54"/>
        <v>0</v>
      </c>
      <c r="K457" s="67"/>
    </row>
    <row r="458" spans="1:11" ht="45" customHeight="1">
      <c r="A458" s="257"/>
      <c r="B458" s="314" t="s">
        <v>475</v>
      </c>
      <c r="C458" s="259"/>
      <c r="D458" s="259" t="s">
        <v>7</v>
      </c>
      <c r="E458" s="259" t="s">
        <v>478</v>
      </c>
      <c r="F458" s="259" t="s">
        <v>477</v>
      </c>
      <c r="G458" s="259"/>
      <c r="H458" s="265">
        <f>H460</f>
        <v>683.9471599999999</v>
      </c>
      <c r="I458" s="265">
        <f>I460</f>
        <v>0</v>
      </c>
      <c r="J458" s="265">
        <f>J460</f>
        <v>0</v>
      </c>
      <c r="K458" s="67"/>
    </row>
    <row r="459" spans="1:11" ht="15" customHeight="1">
      <c r="A459" s="28"/>
      <c r="B459" s="294" t="s">
        <v>101</v>
      </c>
      <c r="C459" s="30"/>
      <c r="D459" s="30" t="s">
        <v>7</v>
      </c>
      <c r="E459" s="30" t="s">
        <v>478</v>
      </c>
      <c r="F459" s="30" t="s">
        <v>477</v>
      </c>
      <c r="G459" s="30" t="s">
        <v>102</v>
      </c>
      <c r="H459" s="60">
        <f>H460</f>
        <v>683.9471599999999</v>
      </c>
      <c r="I459" s="60">
        <f>I460</f>
        <v>0</v>
      </c>
      <c r="J459" s="60">
        <f>J460</f>
        <v>0</v>
      </c>
      <c r="K459" s="67"/>
    </row>
    <row r="460" spans="1:11" ht="15" customHeight="1">
      <c r="A460" s="28"/>
      <c r="B460" s="294" t="s">
        <v>518</v>
      </c>
      <c r="C460" s="30"/>
      <c r="D460" s="30" t="s">
        <v>7</v>
      </c>
      <c r="E460" s="30" t="s">
        <v>478</v>
      </c>
      <c r="F460" s="30" t="s">
        <v>477</v>
      </c>
      <c r="G460" s="30" t="s">
        <v>517</v>
      </c>
      <c r="H460" s="60">
        <f>850-166.05284</f>
        <v>683.9471599999999</v>
      </c>
      <c r="I460" s="60">
        <v>0</v>
      </c>
      <c r="J460" s="60">
        <v>0</v>
      </c>
      <c r="K460" s="67"/>
    </row>
    <row r="461" spans="1:10" s="1" customFormat="1" ht="45" customHeight="1">
      <c r="A461" s="15" t="s">
        <v>31</v>
      </c>
      <c r="B461" s="328" t="s">
        <v>4</v>
      </c>
      <c r="C461" s="16" t="s">
        <v>521</v>
      </c>
      <c r="D461" s="18"/>
      <c r="E461" s="18"/>
      <c r="F461" s="18"/>
      <c r="G461" s="18"/>
      <c r="H461" s="55">
        <f aca="true" t="shared" si="55" ref="H461:J463">H462</f>
        <v>888.688</v>
      </c>
      <c r="I461" s="55">
        <f t="shared" si="55"/>
        <v>922.796</v>
      </c>
      <c r="J461" s="55">
        <f t="shared" si="55"/>
        <v>958.267</v>
      </c>
    </row>
    <row r="462" spans="1:10" ht="15" customHeight="1">
      <c r="A462" s="19" t="s">
        <v>33</v>
      </c>
      <c r="B462" s="329" t="s">
        <v>6</v>
      </c>
      <c r="C462" s="20"/>
      <c r="D462" s="20" t="s">
        <v>7</v>
      </c>
      <c r="E462" s="21"/>
      <c r="F462" s="21"/>
      <c r="G462" s="21"/>
      <c r="H462" s="56">
        <f t="shared" si="55"/>
        <v>888.688</v>
      </c>
      <c r="I462" s="56">
        <f t="shared" si="55"/>
        <v>922.796</v>
      </c>
      <c r="J462" s="56">
        <f t="shared" si="55"/>
        <v>958.267</v>
      </c>
    </row>
    <row r="463" spans="1:11" ht="45" customHeight="1">
      <c r="A463" s="22"/>
      <c r="B463" s="330" t="s">
        <v>225</v>
      </c>
      <c r="C463" s="23"/>
      <c r="D463" s="23" t="s">
        <v>7</v>
      </c>
      <c r="E463" s="23" t="s">
        <v>226</v>
      </c>
      <c r="F463" s="24"/>
      <c r="G463" s="24"/>
      <c r="H463" s="57">
        <f t="shared" si="55"/>
        <v>888.688</v>
      </c>
      <c r="I463" s="57">
        <f t="shared" si="55"/>
        <v>922.796</v>
      </c>
      <c r="J463" s="57">
        <f t="shared" si="55"/>
        <v>958.267</v>
      </c>
      <c r="K463" s="62"/>
    </row>
    <row r="464" spans="1:11" ht="45" customHeight="1">
      <c r="A464" s="201"/>
      <c r="B464" s="331" t="s">
        <v>214</v>
      </c>
      <c r="C464" s="202"/>
      <c r="D464" s="202" t="s">
        <v>7</v>
      </c>
      <c r="E464" s="202" t="s">
        <v>226</v>
      </c>
      <c r="F464" s="202" t="s">
        <v>215</v>
      </c>
      <c r="G464" s="203"/>
      <c r="H464" s="204">
        <f>H465+H472</f>
        <v>888.688</v>
      </c>
      <c r="I464" s="204">
        <f>I465+I472</f>
        <v>922.796</v>
      </c>
      <c r="J464" s="204">
        <f>J465+J472</f>
        <v>958.267</v>
      </c>
      <c r="K464" s="63"/>
    </row>
    <row r="465" spans="1:10" ht="30" customHeight="1">
      <c r="A465" s="28"/>
      <c r="B465" s="294" t="s">
        <v>216</v>
      </c>
      <c r="C465" s="30"/>
      <c r="D465" s="30" t="s">
        <v>7</v>
      </c>
      <c r="E465" s="30" t="s">
        <v>226</v>
      </c>
      <c r="F465" s="30" t="s">
        <v>217</v>
      </c>
      <c r="G465" s="31"/>
      <c r="H465" s="59">
        <f aca="true" t="shared" si="56" ref="H465:J466">H466</f>
        <v>36</v>
      </c>
      <c r="I465" s="59">
        <f t="shared" si="56"/>
        <v>36</v>
      </c>
      <c r="J465" s="59">
        <f t="shared" si="56"/>
        <v>36</v>
      </c>
    </row>
    <row r="466" spans="1:10" ht="15" customHeight="1">
      <c r="A466" s="28"/>
      <c r="B466" s="294" t="s">
        <v>218</v>
      </c>
      <c r="C466" s="30"/>
      <c r="D466" s="30" t="s">
        <v>7</v>
      </c>
      <c r="E466" s="30" t="s">
        <v>226</v>
      </c>
      <c r="F466" s="30" t="s">
        <v>219</v>
      </c>
      <c r="G466" s="31"/>
      <c r="H466" s="59">
        <f t="shared" si="56"/>
        <v>36</v>
      </c>
      <c r="I466" s="59">
        <f t="shared" si="56"/>
        <v>36</v>
      </c>
      <c r="J466" s="59">
        <f t="shared" si="56"/>
        <v>36</v>
      </c>
    </row>
    <row r="467" spans="1:10" ht="15" customHeight="1">
      <c r="A467" s="257"/>
      <c r="B467" s="314" t="s">
        <v>220</v>
      </c>
      <c r="C467" s="259"/>
      <c r="D467" s="259" t="s">
        <v>7</v>
      </c>
      <c r="E467" s="259" t="s">
        <v>226</v>
      </c>
      <c r="F467" s="259" t="s">
        <v>221</v>
      </c>
      <c r="G467" s="260"/>
      <c r="H467" s="261">
        <f>H469+H471</f>
        <v>36</v>
      </c>
      <c r="I467" s="261">
        <f>I469+I471</f>
        <v>36</v>
      </c>
      <c r="J467" s="261">
        <f>J469+J471</f>
        <v>36</v>
      </c>
    </row>
    <row r="468" spans="1:10" ht="30" customHeight="1">
      <c r="A468" s="28"/>
      <c r="B468" s="200" t="s">
        <v>61</v>
      </c>
      <c r="C468" s="30"/>
      <c r="D468" s="30" t="s">
        <v>7</v>
      </c>
      <c r="E468" s="30" t="s">
        <v>226</v>
      </c>
      <c r="F468" s="30" t="s">
        <v>221</v>
      </c>
      <c r="G468" s="31">
        <v>200</v>
      </c>
      <c r="H468" s="59">
        <f>H469</f>
        <v>35</v>
      </c>
      <c r="I468" s="59">
        <f>I469</f>
        <v>35</v>
      </c>
      <c r="J468" s="59">
        <f>J469</f>
        <v>35</v>
      </c>
    </row>
    <row r="469" spans="1:10" ht="30" customHeight="1">
      <c r="A469" s="28"/>
      <c r="B469" s="294" t="s">
        <v>62</v>
      </c>
      <c r="C469" s="30"/>
      <c r="D469" s="30" t="s">
        <v>7</v>
      </c>
      <c r="E469" s="30" t="s">
        <v>226</v>
      </c>
      <c r="F469" s="30" t="s">
        <v>221</v>
      </c>
      <c r="G469" s="30" t="s">
        <v>63</v>
      </c>
      <c r="H469" s="60">
        <f>5+6+4+20</f>
        <v>35</v>
      </c>
      <c r="I469" s="60">
        <f>5+6+4+20</f>
        <v>35</v>
      </c>
      <c r="J469" s="60">
        <f>5+6+4+20</f>
        <v>35</v>
      </c>
    </row>
    <row r="470" spans="1:10" ht="15" customHeight="1">
      <c r="A470" s="28"/>
      <c r="B470" s="294" t="s">
        <v>101</v>
      </c>
      <c r="C470" s="30"/>
      <c r="D470" s="30" t="s">
        <v>7</v>
      </c>
      <c r="E470" s="30" t="s">
        <v>226</v>
      </c>
      <c r="F470" s="30" t="s">
        <v>221</v>
      </c>
      <c r="G470" s="30" t="s">
        <v>102</v>
      </c>
      <c r="H470" s="60">
        <f>H471</f>
        <v>1</v>
      </c>
      <c r="I470" s="60">
        <f>I471</f>
        <v>1</v>
      </c>
      <c r="J470" s="60">
        <f>J471</f>
        <v>1</v>
      </c>
    </row>
    <row r="471" spans="1:10" ht="15" customHeight="1">
      <c r="A471" s="28"/>
      <c r="B471" s="294" t="s">
        <v>103</v>
      </c>
      <c r="C471" s="30"/>
      <c r="D471" s="30" t="s">
        <v>7</v>
      </c>
      <c r="E471" s="30" t="s">
        <v>226</v>
      </c>
      <c r="F471" s="30" t="s">
        <v>221</v>
      </c>
      <c r="G471" s="30" t="s">
        <v>104</v>
      </c>
      <c r="H471" s="60">
        <v>1</v>
      </c>
      <c r="I471" s="60">
        <v>1</v>
      </c>
      <c r="J471" s="60">
        <v>1</v>
      </c>
    </row>
    <row r="472" spans="1:10" ht="45" customHeight="1">
      <c r="A472" s="28"/>
      <c r="B472" s="294" t="s">
        <v>242</v>
      </c>
      <c r="C472" s="30"/>
      <c r="D472" s="30" t="s">
        <v>7</v>
      </c>
      <c r="E472" s="30" t="s">
        <v>226</v>
      </c>
      <c r="F472" s="30" t="s">
        <v>243</v>
      </c>
      <c r="G472" s="30"/>
      <c r="H472" s="60">
        <f aca="true" t="shared" si="57" ref="H472:J473">H473</f>
        <v>852.688</v>
      </c>
      <c r="I472" s="60">
        <f t="shared" si="57"/>
        <v>886.796</v>
      </c>
      <c r="J472" s="60">
        <f t="shared" si="57"/>
        <v>922.267</v>
      </c>
    </row>
    <row r="473" spans="1:10" ht="15" customHeight="1">
      <c r="A473" s="28"/>
      <c r="B473" s="294" t="s">
        <v>218</v>
      </c>
      <c r="C473" s="30"/>
      <c r="D473" s="30" t="s">
        <v>7</v>
      </c>
      <c r="E473" s="30" t="s">
        <v>226</v>
      </c>
      <c r="F473" s="30" t="s">
        <v>244</v>
      </c>
      <c r="G473" s="31"/>
      <c r="H473" s="59">
        <f t="shared" si="57"/>
        <v>852.688</v>
      </c>
      <c r="I473" s="59">
        <f t="shared" si="57"/>
        <v>886.796</v>
      </c>
      <c r="J473" s="59">
        <f t="shared" si="57"/>
        <v>922.267</v>
      </c>
    </row>
    <row r="474" spans="1:10" ht="30" customHeight="1">
      <c r="A474" s="257"/>
      <c r="B474" s="314" t="s">
        <v>245</v>
      </c>
      <c r="C474" s="259"/>
      <c r="D474" s="259" t="s">
        <v>7</v>
      </c>
      <c r="E474" s="259" t="s">
        <v>226</v>
      </c>
      <c r="F474" s="259" t="s">
        <v>246</v>
      </c>
      <c r="G474" s="260"/>
      <c r="H474" s="261">
        <f>H476</f>
        <v>852.688</v>
      </c>
      <c r="I474" s="261">
        <f>I476</f>
        <v>886.796</v>
      </c>
      <c r="J474" s="261">
        <f>J476</f>
        <v>922.267</v>
      </c>
    </row>
    <row r="475" spans="1:10" ht="60" customHeight="1">
      <c r="A475" s="28"/>
      <c r="B475" s="294" t="s">
        <v>96</v>
      </c>
      <c r="C475" s="30"/>
      <c r="D475" s="30" t="s">
        <v>7</v>
      </c>
      <c r="E475" s="30" t="s">
        <v>226</v>
      </c>
      <c r="F475" s="30" t="s">
        <v>246</v>
      </c>
      <c r="G475" s="31">
        <v>100</v>
      </c>
      <c r="H475" s="59">
        <f>H476</f>
        <v>852.688</v>
      </c>
      <c r="I475" s="59">
        <f>I476</f>
        <v>886.796</v>
      </c>
      <c r="J475" s="59">
        <f>J476</f>
        <v>922.267</v>
      </c>
    </row>
    <row r="476" spans="1:10" ht="30" customHeight="1">
      <c r="A476" s="28"/>
      <c r="B476" s="294" t="s">
        <v>222</v>
      </c>
      <c r="C476" s="30"/>
      <c r="D476" s="30" t="s">
        <v>7</v>
      </c>
      <c r="E476" s="30" t="s">
        <v>226</v>
      </c>
      <c r="F476" s="30" t="s">
        <v>246</v>
      </c>
      <c r="G476" s="30" t="s">
        <v>223</v>
      </c>
      <c r="H476" s="60">
        <v>852.688</v>
      </c>
      <c r="I476" s="60">
        <v>886.796</v>
      </c>
      <c r="J476" s="60">
        <v>922.267</v>
      </c>
    </row>
    <row r="477" spans="1:11" s="8" customFormat="1" ht="15" customHeight="1">
      <c r="A477" s="404" t="s">
        <v>303</v>
      </c>
      <c r="B477" s="405"/>
      <c r="C477" s="405"/>
      <c r="D477" s="405"/>
      <c r="E477" s="405"/>
      <c r="F477" s="405"/>
      <c r="G477" s="406"/>
      <c r="H477" s="76">
        <f>H24+H452+H461</f>
        <v>148366.15087</v>
      </c>
      <c r="I477" s="76">
        <f>I24+I452+I461</f>
        <v>73998.662</v>
      </c>
      <c r="J477" s="76">
        <f>J24+J452+J461</f>
        <v>55848.075999999994</v>
      </c>
      <c r="K477" s="77"/>
    </row>
    <row r="478" ht="12.75">
      <c r="J478" s="53"/>
    </row>
    <row r="479" ht="12.75">
      <c r="J479" s="53"/>
    </row>
    <row r="480" ht="12.75">
      <c r="J480" s="53"/>
    </row>
    <row r="481" ht="12.75">
      <c r="J481" s="53"/>
    </row>
    <row r="482" ht="12.75">
      <c r="J482" s="53"/>
    </row>
    <row r="483" ht="12.75">
      <c r="J483" s="53"/>
    </row>
    <row r="484" ht="12.75">
      <c r="J484" s="53"/>
    </row>
    <row r="485" ht="12.75">
      <c r="J485" s="53"/>
    </row>
    <row r="486" ht="12.75">
      <c r="J486" s="53"/>
    </row>
    <row r="487" ht="12.75">
      <c r="J487" s="53"/>
    </row>
    <row r="488" ht="12.75">
      <c r="J488" s="53"/>
    </row>
    <row r="489" ht="12.75">
      <c r="J489" s="53"/>
    </row>
    <row r="490" ht="12.75">
      <c r="J490" s="53"/>
    </row>
    <row r="491" ht="12.75">
      <c r="J491" s="53"/>
    </row>
    <row r="492" ht="12.75">
      <c r="J492" s="53"/>
    </row>
    <row r="493" ht="12.75">
      <c r="J493" s="53"/>
    </row>
    <row r="494" ht="12.75">
      <c r="J494" s="53"/>
    </row>
    <row r="495" ht="12.75">
      <c r="J495" s="53"/>
    </row>
    <row r="496" ht="12.75">
      <c r="J496" s="53"/>
    </row>
    <row r="497" ht="12.75">
      <c r="J497" s="53"/>
    </row>
    <row r="498" ht="12.75">
      <c r="J498" s="53"/>
    </row>
    <row r="499" ht="12.75">
      <c r="J499" s="53"/>
    </row>
    <row r="500" ht="12.75">
      <c r="J500" s="53"/>
    </row>
    <row r="501" ht="12.75">
      <c r="J501" s="53"/>
    </row>
    <row r="502" ht="12.75">
      <c r="J502" s="53"/>
    </row>
    <row r="503" ht="12.75">
      <c r="J503" s="53"/>
    </row>
    <row r="504" ht="12.75">
      <c r="J504" s="53"/>
    </row>
    <row r="505" ht="12.75">
      <c r="J505" s="53"/>
    </row>
    <row r="506" ht="12.75">
      <c r="J506" s="53"/>
    </row>
    <row r="507" ht="12.75">
      <c r="J507" s="53"/>
    </row>
    <row r="508" ht="12.75">
      <c r="J508" s="53"/>
    </row>
    <row r="509" ht="12.75">
      <c r="J509" s="53"/>
    </row>
    <row r="510" ht="12.75">
      <c r="J510" s="53"/>
    </row>
    <row r="511" ht="12.75">
      <c r="J511" s="53"/>
    </row>
    <row r="512" ht="12.75">
      <c r="J512" s="53"/>
    </row>
    <row r="513" ht="12.75">
      <c r="J513" s="53"/>
    </row>
    <row r="514" ht="12.75">
      <c r="J514" s="53"/>
    </row>
    <row r="515" ht="12.75">
      <c r="J515" s="53"/>
    </row>
    <row r="516" ht="12.75">
      <c r="J516" s="53"/>
    </row>
  </sheetData>
  <sheetProtection/>
  <mergeCells count="22">
    <mergeCell ref="A12:J12"/>
    <mergeCell ref="A13:J13"/>
    <mergeCell ref="D21:D22"/>
    <mergeCell ref="E21:E22"/>
    <mergeCell ref="A1:J1"/>
    <mergeCell ref="A2:J2"/>
    <mergeCell ref="A3:J3"/>
    <mergeCell ref="A4:J4"/>
    <mergeCell ref="A5:J5"/>
    <mergeCell ref="G21:G22"/>
    <mergeCell ref="A17:J17"/>
    <mergeCell ref="A9:J9"/>
    <mergeCell ref="A10:J10"/>
    <mergeCell ref="A11:J11"/>
    <mergeCell ref="A477:G477"/>
    <mergeCell ref="A18:J18"/>
    <mergeCell ref="H21:J21"/>
    <mergeCell ref="A21:A22"/>
    <mergeCell ref="B21:B22"/>
    <mergeCell ref="C21:C22"/>
    <mergeCell ref="F21:F22"/>
    <mergeCell ref="A19:J19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1"/>
  <rowBreaks count="6" manualBreakCount="6">
    <brk id="45" max="255" man="1"/>
    <brk id="87" max="255" man="1"/>
    <brk id="129" max="9" man="1"/>
    <brk id="164" max="9" man="1"/>
    <brk id="232" max="9" man="1"/>
    <brk id="2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2019-11-01T09:14:16Z</cp:lastPrinted>
  <dcterms:created xsi:type="dcterms:W3CDTF">1996-10-08T23:32:33Z</dcterms:created>
  <dcterms:modified xsi:type="dcterms:W3CDTF">2019-12-25T15:02:13Z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