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Шведова\Documents\Программы\Отчет об исполнении муниципальных программ\2018\"/>
    </mc:Choice>
  </mc:AlternateContent>
  <bookViews>
    <workbookView xWindow="0" yWindow="0" windowWidth="18675" windowHeight="11520"/>
  </bookViews>
  <sheets>
    <sheet name="1 квартал 2018" sheetId="1" r:id="rId1"/>
  </sheets>
  <definedNames>
    <definedName name="_xlnm.Print_Area" localSheetId="0">'1 квартал 2018'!$A$1:$L$113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3" i="1" l="1"/>
  <c r="J113" i="1"/>
  <c r="L91" i="1"/>
  <c r="L90" i="1"/>
  <c r="K89" i="1"/>
  <c r="J89" i="1" l="1"/>
  <c r="J88" i="1" s="1"/>
  <c r="K88" i="1"/>
  <c r="L88" i="1" l="1"/>
  <c r="L89" i="1"/>
  <c r="J53" i="1" l="1"/>
  <c r="J14" i="1"/>
  <c r="J36" i="1"/>
  <c r="J112" i="1"/>
  <c r="J95" i="1"/>
  <c r="J94" i="1"/>
  <c r="J86" i="1"/>
  <c r="J109" i="1"/>
  <c r="J79" i="1" l="1"/>
  <c r="J72" i="1"/>
  <c r="J68" i="1"/>
  <c r="J66" i="1"/>
  <c r="J102" i="1"/>
  <c r="J57" i="1"/>
  <c r="J56" i="1"/>
  <c r="J43" i="1"/>
  <c r="J99" i="1"/>
  <c r="L95" i="1" l="1"/>
  <c r="J81" i="1"/>
  <c r="L83" i="1"/>
  <c r="K82" i="1"/>
  <c r="K81" i="1" s="1"/>
  <c r="J82" i="1"/>
  <c r="L79" i="1"/>
  <c r="L77" i="1"/>
  <c r="L72" i="1"/>
  <c r="L66" i="1"/>
  <c r="L58" i="1"/>
  <c r="L41" i="1"/>
  <c r="L50" i="1"/>
  <c r="L46" i="1"/>
  <c r="L19" i="1"/>
  <c r="L21" i="1"/>
  <c r="L20" i="1"/>
  <c r="L24" i="1"/>
  <c r="L23" i="1"/>
  <c r="K22" i="1"/>
  <c r="J22" i="1"/>
  <c r="L22" i="1" s="1"/>
  <c r="K19" i="1"/>
  <c r="J19" i="1"/>
  <c r="L82" i="1" l="1"/>
  <c r="L81" i="1"/>
  <c r="L11" i="1" l="1"/>
  <c r="K10" i="1"/>
  <c r="K9" i="1" s="1"/>
  <c r="J10" i="1"/>
  <c r="J9" i="1" s="1"/>
  <c r="L9" i="1" l="1"/>
  <c r="L10" i="1"/>
  <c r="K74" i="1"/>
  <c r="J74" i="1"/>
  <c r="K65" i="1"/>
  <c r="J65" i="1"/>
  <c r="K107" i="1"/>
  <c r="J107" i="1"/>
  <c r="L108" i="1"/>
  <c r="L80" i="1"/>
  <c r="L71" i="1"/>
  <c r="L70" i="1"/>
  <c r="L67" i="1"/>
  <c r="L33" i="1" l="1"/>
  <c r="K31" i="1" l="1"/>
  <c r="J31" i="1"/>
  <c r="K26" i="1"/>
  <c r="J26" i="1"/>
  <c r="K17" i="1"/>
  <c r="K16" i="1" s="1"/>
  <c r="J17" i="1"/>
  <c r="J16" i="1" s="1"/>
  <c r="L16" i="1" l="1"/>
  <c r="L31" i="1"/>
  <c r="L112" i="1"/>
  <c r="L109" i="1"/>
  <c r="L105" i="1"/>
  <c r="L102" i="1"/>
  <c r="L99" i="1"/>
  <c r="L94" i="1"/>
  <c r="L86" i="1"/>
  <c r="L78" i="1"/>
  <c r="L76" i="1"/>
  <c r="L69" i="1"/>
  <c r="L68" i="1"/>
  <c r="L62" i="1"/>
  <c r="L59" i="1"/>
  <c r="L57" i="1"/>
  <c r="L56" i="1"/>
  <c r="L53" i="1"/>
  <c r="L48" i="1"/>
  <c r="L47" i="1"/>
  <c r="L43" i="1"/>
  <c r="L37" i="1"/>
  <c r="L36" i="1"/>
  <c r="L29" i="1"/>
  <c r="L28" i="1"/>
  <c r="L27" i="1"/>
  <c r="L14" i="1"/>
  <c r="K30" i="1"/>
  <c r="J30" i="1"/>
  <c r="K25" i="1"/>
  <c r="J25" i="1"/>
  <c r="K49" i="1"/>
  <c r="L49" i="1" s="1"/>
  <c r="J49" i="1"/>
  <c r="K45" i="1"/>
  <c r="J45" i="1"/>
  <c r="K40" i="1"/>
  <c r="L40" i="1" s="1"/>
  <c r="J40" i="1"/>
  <c r="K42" i="1"/>
  <c r="J42" i="1"/>
  <c r="J64" i="1"/>
  <c r="J73" i="1"/>
  <c r="K85" i="1"/>
  <c r="J85" i="1"/>
  <c r="J84" i="1" s="1"/>
  <c r="K98" i="1"/>
  <c r="K97" i="1" s="1"/>
  <c r="J98" i="1"/>
  <c r="J97" i="1" s="1"/>
  <c r="K101" i="1"/>
  <c r="K100" i="1" s="1"/>
  <c r="J101" i="1"/>
  <c r="K61" i="1"/>
  <c r="J61" i="1"/>
  <c r="J60" i="1" s="1"/>
  <c r="K55" i="1"/>
  <c r="J55" i="1"/>
  <c r="J54" i="1" s="1"/>
  <c r="K93" i="1"/>
  <c r="J93" i="1"/>
  <c r="J92" i="1" s="1"/>
  <c r="K104" i="1"/>
  <c r="J104" i="1"/>
  <c r="J103" i="1" s="1"/>
  <c r="J106" i="1"/>
  <c r="K111" i="1"/>
  <c r="K110" i="1" s="1"/>
  <c r="J111" i="1"/>
  <c r="J110" i="1" s="1"/>
  <c r="K35" i="1"/>
  <c r="K34" i="1" s="1"/>
  <c r="J35" i="1"/>
  <c r="J34" i="1" s="1"/>
  <c r="K52" i="1"/>
  <c r="K51" i="1" s="1"/>
  <c r="J52" i="1"/>
  <c r="J51" i="1" s="1"/>
  <c r="K13" i="1"/>
  <c r="K12" i="1" s="1"/>
  <c r="J13" i="1"/>
  <c r="J12" i="1" s="1"/>
  <c r="J63" i="1" l="1"/>
  <c r="L42" i="1"/>
  <c r="L30" i="1"/>
  <c r="L45" i="1"/>
  <c r="L74" i="1"/>
  <c r="L107" i="1"/>
  <c r="L110" i="1"/>
  <c r="L55" i="1"/>
  <c r="L34" i="1"/>
  <c r="L93" i="1"/>
  <c r="L85" i="1"/>
  <c r="J39" i="1"/>
  <c r="L51" i="1"/>
  <c r="L104" i="1"/>
  <c r="L13" i="1"/>
  <c r="L65" i="1"/>
  <c r="K54" i="1"/>
  <c r="L54" i="1" s="1"/>
  <c r="K106" i="1"/>
  <c r="L106" i="1" s="1"/>
  <c r="K103" i="1"/>
  <c r="L103" i="1" s="1"/>
  <c r="K92" i="1"/>
  <c r="L92" i="1" s="1"/>
  <c r="L61" i="1"/>
  <c r="L52" i="1"/>
  <c r="L35" i="1"/>
  <c r="L111" i="1"/>
  <c r="L101" i="1"/>
  <c r="K84" i="1"/>
  <c r="L84" i="1" s="1"/>
  <c r="K73" i="1"/>
  <c r="L73" i="1" s="1"/>
  <c r="K64" i="1"/>
  <c r="K44" i="1"/>
  <c r="L25" i="1"/>
  <c r="J15" i="1"/>
  <c r="L97" i="1"/>
  <c r="K15" i="1"/>
  <c r="J44" i="1"/>
  <c r="L12" i="1"/>
  <c r="J100" i="1"/>
  <c r="L100" i="1" s="1"/>
  <c r="L26" i="1"/>
  <c r="L98" i="1"/>
  <c r="K60" i="1"/>
  <c r="L60" i="1" s="1"/>
  <c r="K39" i="1"/>
  <c r="K63" i="1" l="1"/>
  <c r="L44" i="1"/>
  <c r="J38" i="1"/>
  <c r="L64" i="1"/>
  <c r="K96" i="1"/>
  <c r="J96" i="1"/>
  <c r="K38" i="1"/>
  <c r="L39" i="1"/>
  <c r="L15" i="1"/>
  <c r="L63" i="1" l="1"/>
  <c r="L96" i="1"/>
  <c r="L38" i="1"/>
  <c r="L113" i="1" l="1"/>
</calcChain>
</file>

<file path=xl/sharedStrings.xml><?xml version="1.0" encoding="utf-8"?>
<sst xmlns="http://schemas.openxmlformats.org/spreadsheetml/2006/main" count="251" uniqueCount="158">
  <si>
    <t>Организация и проведение физкультурных спортивно-массовых мероприятий</t>
  </si>
  <si>
    <t>Подпрограмма "Переселение граждан из аварийного жилищного фонда"</t>
  </si>
  <si>
    <t>Основное мероприятие "Развитие физической культуры и спорта"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</si>
  <si>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</t>
  </si>
  <si>
    <t>Обеспечение мероприятий по капитальному ремонту многоквартирных домов</t>
  </si>
  <si>
    <t>06.2.01.09601</t>
  </si>
  <si>
    <t>Расходы за счет средств резервного фонда Правительства Ленинградской области</t>
  </si>
  <si>
    <t>06.2.01.72120</t>
  </si>
  <si>
    <t>06.2.01.96010</t>
  </si>
  <si>
    <t>Подпрограмма "Проведение капитального ремонта многоквартирных домов, расположенных на территории Ульяновского городского поселения"</t>
  </si>
  <si>
    <t>Основное мероприятие "Капитальный ремонт муниципального жилищного фонда"</t>
  </si>
  <si>
    <t>Приобретение объектов недвижимого имущества для переселения граждан из аварийного жилищного фонда</t>
  </si>
  <si>
    <t>06.3.01.04770</t>
  </si>
  <si>
    <t>Обеспечение мероприятий по переселению граждан из аварийного жилищного фонда</t>
  </si>
  <si>
    <t>06.3.01.96030</t>
  </si>
  <si>
    <t>04.0.01.13300</t>
  </si>
  <si>
    <t>06.1.01.S4800</t>
  </si>
  <si>
    <t>07.0.01.00160</t>
  </si>
  <si>
    <t>Мероприятия по обеспечению выплат стимулирующего характера работникам муниципальных учреждений культуры</t>
  </si>
  <si>
    <t>07.0.01.70360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</si>
  <si>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</si>
  <si>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</si>
  <si>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08.1.01.11570</t>
  </si>
  <si>
    <t>Основное мероприятие "Обеспечения пожарной безопасности"</t>
  </si>
  <si>
    <t>08.1.02.11620</t>
  </si>
  <si>
    <t>Другие вопросы в области национальной безопасности и правоохранительной деятельности</t>
  </si>
  <si>
    <t>08.2.01.10430</t>
  </si>
  <si>
    <t>Другие вопросы в области национальной безопасности и правоохранительной деятельности (областной бюджет)</t>
  </si>
  <si>
    <t>08.2.01.70430</t>
  </si>
  <si>
    <t>08.2.01.S0430</t>
  </si>
  <si>
    <t>08.2.02.13430</t>
  </si>
  <si>
    <t>Основное мероприятие "Социальная поддержка отдельных категорий граждан"</t>
  </si>
  <si>
    <t>Мероприятия в области социальной политики</t>
  </si>
  <si>
    <t>09.0.01.12730</t>
  </si>
  <si>
    <t>Мероприятия по содержанию автомобильных дорог общего пользования местного значения</t>
  </si>
  <si>
    <t>10.0.01.10100</t>
  </si>
  <si>
    <t>10.0.01.10110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</si>
  <si>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</si>
  <si>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10.0.01.10130</t>
  </si>
  <si>
    <t>10.0.01.70140</t>
  </si>
  <si>
    <t>12.0.01.13280</t>
  </si>
  <si>
    <t>Подпрограмма "Газификация Ульяновского городского поселения"</t>
  </si>
  <si>
    <t>Основное мероприятие "Организация газоснабжения"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</si>
  <si>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</si>
  <si>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13.1.01.04200</t>
  </si>
  <si>
    <t>13.1.01.13200</t>
  </si>
  <si>
    <t>Реализация мероприятий по повышению надежности и энергетической эффективности в системах теплоснабжения</t>
  </si>
  <si>
    <t>13.1.01.70180</t>
  </si>
  <si>
    <t>13.1.01.70200</t>
  </si>
  <si>
    <t>13.1.01.S0180</t>
  </si>
  <si>
    <t>13.1.01.S4200</t>
  </si>
  <si>
    <t>Подпрограмма "Обеспечение населения Ульяновского городского поселения питьевой водой"</t>
  </si>
  <si>
    <t>Основное мероприятие "Организация водоснабжения"</t>
  </si>
  <si>
    <t>Мероприятия по строительству и реконструкции объектов водоснабжения, водоотведения и очистки сточных вод</t>
  </si>
  <si>
    <t>13.2.01.14250</t>
  </si>
  <si>
    <t>Мероприятия направленные на безаварийную работу объектов водоснабжения, водоотведения и очистки сточных вод</t>
  </si>
  <si>
    <t>13.2.01.14260</t>
  </si>
  <si>
    <t>Реализация мероприятий по повышению надежности и энергетической эффективности в системах водоснабжения и водоотведения</t>
  </si>
  <si>
    <t>13.2.01.70280</t>
  </si>
  <si>
    <t>13.2.01.S0250</t>
  </si>
  <si>
    <t>13.2.01.S0280</t>
  </si>
  <si>
    <t>Подпрограмма "Энергосбережение и повышение энергоэффективности на территории Ульяновского городского поселения"</t>
  </si>
  <si>
    <t>Мероприятия по повышению надежности и энергетической эффективности</t>
  </si>
  <si>
    <t>13.4.01.13180</t>
  </si>
  <si>
    <t>Софинансирование расходов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</si>
  <si>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13.4.01.S4270</t>
  </si>
  <si>
    <t>Основное мероприятие "Землеустройство, архитектура и градостроительство"</t>
  </si>
  <si>
    <t>Мероприятия по землеустройству и землепользованию</t>
  </si>
  <si>
    <t>17.0.01.10350</t>
  </si>
  <si>
    <t>Мероприятия в области строительства, архитектуры и градостроительства</t>
  </si>
  <si>
    <t>17.0.01.10400</t>
  </si>
  <si>
    <t>Основное мероприятие "Содержание объектов имущества муниципальной казны и приватизация муниципального имущества"</t>
  </si>
  <si>
    <t>Мероприятия по содержанию объектов имущества муниципальной казны и приватизации муниципального имущества</t>
  </si>
  <si>
    <t>18.1.01.10290</t>
  </si>
  <si>
    <t>Подпрограмма "Содержание и ремонт муниципальных жилых помещений"</t>
  </si>
  <si>
    <t>Основное мероприятие "Содержание и ремонт муниципальных жилых помещений"</t>
  </si>
  <si>
    <t>Мероприятия в области жилищного хозяйства</t>
  </si>
  <si>
    <t>18.2.01.13770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</si>
  <si>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</si>
  <si>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</si>
  <si>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18.3.01.11090</t>
  </si>
  <si>
    <t>Основное мероприятие "Охрана окружающей среды"</t>
  </si>
  <si>
    <t>Мероприятия по организации сбора и вывоза бытовых отходов</t>
  </si>
  <si>
    <t>19.0.01.13320</t>
  </si>
  <si>
    <t>Организация отдыха и оздоровления детей и подростков</t>
  </si>
  <si>
    <t>20.0.01.12290</t>
  </si>
  <si>
    <t>ИТОГО по муниципальным программам</t>
  </si>
  <si>
    <t>-</t>
  </si>
  <si>
    <t>УТВЕРЖДАЮ:</t>
  </si>
  <si>
    <t>Глава администрации Ульяновского городского поселения Тосненского района Ленинградской области</t>
  </si>
  <si>
    <t>Профинансировано за отчетный период, тыс.руб.</t>
  </si>
  <si>
    <t>Процент исполнения, %</t>
  </si>
  <si>
    <t>Наименование муниципальной программы / подпрограммы / основного мероприятия / направления расходов</t>
  </si>
  <si>
    <t>КЦСР</t>
  </si>
  <si>
    <t>Муниципальная программа "Управление муниципальным имуществом в Ульяновском городском поселении Тосненского района Ленинградской области на 2014-2018 годы"</t>
  </si>
  <si>
    <t>Подпрограмма "Управление и распоряжение муниципальным имуществом"</t>
  </si>
  <si>
    <t>v</t>
  </si>
  <si>
    <t>Муниципальная программа "Безопасность в Ульяновском городском поселении Тосненского района Ленинградской области на 2014-2018 годы"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</si>
  <si>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</si>
  <si>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 xml:space="preserve">Мероприятия в области пожарной безопасности 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</si>
  <si>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Ульяновского городского поселения Тосненского района Ленинградской области"</t>
  </si>
  <si>
    <t>Основное мероприятие "Создание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</si>
  <si>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</si>
  <si>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Муниципальная программа "Развитие автомобильных дорог в МО Ульяновское городское поселение Тосненского района Ленинградской области на 2014-2018 годы"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</si>
  <si>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</si>
  <si>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Мероприятия по капитальному ремонту и ремонту автомобильных дорог общего пользования местного значения</t>
  </si>
  <si>
    <t>Мероприятия по капитальному ремонту и ремонту автомобильных дорог общего пользования местного значения (областной бюджет)</t>
  </si>
  <si>
    <t>Муниципальная программа "Реализация Генерального плана Ульяновского городского поселения Тосненского района Ленинградской области на 2014-2018 годы"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</si>
  <si>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2014-2018 годы"</t>
  </si>
  <si>
    <t>Подпрограмма "Улучшение жилищных условий граждан, признанных в установленном порядке нуждающимися в жилых помещениях в Ульяновском городском поселении"</t>
  </si>
  <si>
    <t>Основное  мероприятие "Оказание поддержки гражданам, пострадавшим в результате пожара муниципального жилищного фонда"</t>
  </si>
  <si>
    <t>Основное мероприятие "Переселение граждан из аварийного жилищного фонда"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</si>
  <si>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Ульяновском городском поселении Тосненского района Ленинградской области на 2014-2018 год"</t>
  </si>
  <si>
    <t xml:space="preserve">Мероприятия по обслуживанию объектов газификации </t>
  </si>
  <si>
    <t>Муниципальная программа "Охрана окружающей среды в  Ульяновском городском поселении Тосненского района Ленинградской области на 2017-2019 годы"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</si>
  <si>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2015-2019 годах"</t>
  </si>
  <si>
    <t>Основное мероприятие "Строительство и поддержание в надлежащем состоянии детских игровых и спортивных площадок"</t>
  </si>
  <si>
    <t>Мероприятия по благоустройству</t>
  </si>
  <si>
    <t>Основное мероприятие "Реализация энергосберегающих мероприятий в муниципальных образованиях"</t>
  </si>
  <si>
    <t>Муниципальная программа "Развитие молодежной политики в Ульяновском городском поселении Тосненского района Ленинградской области на 2017-2020 годы"</t>
  </si>
  <si>
    <t>Основноне мероприятие "Обеспечение отдыха, оздоровления, занятости детей, подростков и молодежи"</t>
  </si>
  <si>
    <t>Мероприятия по сохранению объектов культурного наследия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</si>
  <si>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</si>
  <si>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2017-2020 годы"</t>
  </si>
  <si>
    <t>Муниципальная программа "Развитие культуры в муниципальном образовании Ульяновское городское поселение Тосненского района Ленинградской области на 2014-2018 годы"</t>
  </si>
  <si>
    <t>Основное мероприятие "Развитие культуры на территории поселения"</t>
  </si>
  <si>
    <t>Расходы на обеспечение деятельности муниципальных казенных учреждений</t>
  </si>
  <si>
    <t>__________________________________ К.И. Камалетдинов</t>
  </si>
  <si>
    <t>13.1.01.13180</t>
  </si>
  <si>
    <t>13.2.01.70250</t>
  </si>
  <si>
    <t>Мероприятия по строительству и реконструкции объектов водоснабжения, водоотведения и очистки сточных вод (областной бюджет)</t>
  </si>
  <si>
    <t>19.0.01.13280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</si>
  <si>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</si>
  <si>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</si>
  <si>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</si>
  <si>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02.0.01.12320</t>
  </si>
  <si>
    <t>Объем финансирования на 2018 год, тыс.руб.</t>
  </si>
  <si>
    <t>Основное мероприятие "Улучшение жилищных условий граждан на основе принципов ипотечного кредитования"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</si>
  <si>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(областной бюджет)</t>
  </si>
  <si>
    <t>Мероприятия по предоставлению социальных выплат гражданам, нуждающимся в улучшении жилищных условий (ипотечное кредитование)</t>
  </si>
  <si>
    <t>06.1.02.70740</t>
  </si>
  <si>
    <t>06.1.02.S0740</t>
  </si>
  <si>
    <t>Основное мероприятие "Улучшение жилищных условий молодых граждан (молодых семей)"</t>
  </si>
  <si>
    <t>Предоставление социальных выплат и дополнительных социальных выплат молодым гражданам (молодым семьям) на жилье (областной бюджет)</t>
  </si>
  <si>
    <t>Мероприятия по предоставлению социальных выплат молодым гражданам и молодым семьям, нуждающимся в улучшении жилищных условий</t>
  </si>
  <si>
    <t>06.1.03.70750</t>
  </si>
  <si>
    <t>06.1.03.S0750</t>
  </si>
  <si>
    <t>Подпрограмма "Теплоснабжение Ульяновского городского поселения"</t>
  </si>
  <si>
    <t>Основное мероприятие "Организация теплоснабжения"</t>
  </si>
  <si>
    <t>Мероприятия по строительству и реконструкции объектов теплоснабжения</t>
  </si>
  <si>
    <t>Сводный оперативный отчет о выполнении муниципальных программ Ульяновского городского поселения Тосненского района Ленинградской области за январь-июнь 2018</t>
  </si>
  <si>
    <t>13.3.01.13160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</si>
  <si>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</si>
  <si>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</si>
  <si>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Субсидии 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</si>
  <si>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Мероприятия по развитию иных форм местного самоуправления на части территории Ульяновского городского поселения Тосненского района Ленинградской области, являющегося административным центром поселения</t>
  </si>
  <si>
    <t>15.0.01.74660</t>
  </si>
  <si>
    <t>15.0.01.S4660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</si>
</sst>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00\ _₽_-;\-* #,##0.00000\ _₽_-;_-* &quot;-&quot;?????\ _₽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2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/>
    <xf numFmtId="0" fontId="2" fillId="5" borderId="1" xfId="0" applyFont="1" applyFill="1" applyBorder="1" applyAlignment="1"/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/>
    <xf numFmtId="0" fontId="3" fillId="3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10" fontId="0" fillId="6" borderId="1" xfId="0" applyNumberFormat="1" applyFont="1" applyFill="1" applyBorder="1"/>
    <xf numFmtId="10" fontId="3" fillId="7" borderId="1" xfId="0" applyNumberFormat="1" applyFont="1" applyFill="1" applyBorder="1"/>
    <xf numFmtId="10" fontId="0" fillId="4" borderId="1" xfId="0" applyNumberFormat="1" applyFont="1" applyFill="1" applyBorder="1"/>
    <xf numFmtId="10" fontId="0" fillId="5" borderId="1" xfId="0" applyNumberFormat="1" applyFont="1" applyFill="1" applyBorder="1"/>
    <xf numFmtId="10" fontId="4" fillId="2" borderId="1" xfId="0" applyNumberFormat="1" applyFont="1" applyFill="1" applyBorder="1"/>
    <xf numFmtId="0" fontId="8" fillId="0" borderId="0" xfId="0" applyFont="1" applyAlignment="1"/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3" borderId="1" xfId="0" applyFont="1" applyFill="1" applyBorder="1" applyAlignment="1"/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165" fontId="3" fillId="3" borderId="1" xfId="0" applyNumberFormat="1" applyFont="1" applyFill="1" applyBorder="1"/>
    <xf numFmtId="165" fontId="0" fillId="5" borderId="1" xfId="0" applyNumberFormat="1" applyFill="1" applyBorder="1"/>
    <xf numFmtId="165" fontId="0" fillId="0" borderId="1" xfId="0" applyNumberFormat="1" applyBorder="1"/>
    <xf numFmtId="165" fontId="0" fillId="4" borderId="1" xfId="0" applyNumberFormat="1" applyFill="1" applyBorder="1"/>
    <xf numFmtId="165" fontId="0" fillId="6" borderId="1" xfId="0" applyNumberFormat="1" applyFill="1" applyBorder="1"/>
    <xf numFmtId="165" fontId="4" fillId="2" borderId="1" xfId="0" applyNumberFormat="1" applyFont="1" applyFill="1" applyBorder="1"/>
    <xf numFmtId="0" fontId="1" fillId="0" borderId="0" xfId="0" applyFont="1" applyAlignment="1">
      <alignment wrapText="1"/>
    </xf>
    <xf numFmtId="0" fontId="1" fillId="5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164" fontId="7" fillId="0" borderId="0" xfId="1" applyFont="1" applyFill="1" applyAlignment="1">
      <alignment horizontal="justify"/>
    </xf>
    <xf numFmtId="0" fontId="0" fillId="0" borderId="0" xfId="0" applyAlignment="1"/>
    <xf numFmtId="0" fontId="0" fillId="8" borderId="1" xfId="0" applyFill="1" applyBorder="1" applyAlignment="1">
      <alignment vertical="center" wrapText="1"/>
    </xf>
    <xf numFmtId="0" fontId="0" fillId="5" borderId="1" xfId="0" applyFont="1" applyFill="1" applyBorder="1" applyAlignment="1">
      <alignment wrapText="1"/>
    </xf>
    <xf numFmtId="0" fontId="3" fillId="3" borderId="1" xfId="0" applyFont="1" applyFill="1" applyBorder="1" applyAlignment="1"/>
  </cellXfs>
  <cellStyles count="2">
    <cellStyle name="Обычный" xfId="0" builtinId="0"/>
    <cellStyle name="Финансовый_Приложения 2,3-расходы (август 2010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6"/>
  <sheetViews>
    <sheetView tabSelected="1" view="pageBreakPreview" zoomScaleNormal="100" zoomScaleSheetLayoutView="100" workbookViewId="0"/>
  </sheetViews>
  <sheetFormatPr defaultRowHeight="15" x14ac:dyDescent="0.25"/>
  <cols>
    <col min="1" max="8" width="10.7109375" customWidth="1"/>
    <col min="9" max="9" width="12.7109375" customWidth="1"/>
    <col min="10" max="10" width="17.7109375" customWidth="1"/>
    <col min="11" max="11" width="18.7109375" customWidth="1"/>
    <col min="12" max="12" width="17.7109375" customWidth="1"/>
    <col min="13" max="13" width="0" hidden="1" customWidth="1"/>
  </cols>
  <sheetData>
    <row r="2" spans="1:13" x14ac:dyDescent="0.25">
      <c r="J2" s="47" t="s">
        <v>88</v>
      </c>
      <c r="K2" s="48"/>
      <c r="L2" s="48"/>
    </row>
    <row r="3" spans="1:13" ht="15" customHeight="1" x14ac:dyDescent="0.25">
      <c r="J3" s="45" t="s">
        <v>89</v>
      </c>
      <c r="K3" s="45"/>
      <c r="L3" s="45"/>
    </row>
    <row r="4" spans="1:13" ht="15" customHeight="1" x14ac:dyDescent="0.25">
      <c r="J4" s="45"/>
      <c r="K4" s="45"/>
      <c r="L4" s="45"/>
    </row>
    <row r="5" spans="1:13" x14ac:dyDescent="0.25">
      <c r="J5" s="46" t="s">
        <v>127</v>
      </c>
      <c r="K5" s="46"/>
      <c r="L5" s="46"/>
    </row>
    <row r="6" spans="1:13" x14ac:dyDescent="0.25">
      <c r="J6" s="19"/>
      <c r="K6" s="19"/>
      <c r="L6" s="19"/>
    </row>
    <row r="7" spans="1:13" ht="33" customHeight="1" x14ac:dyDescent="0.25">
      <c r="A7" s="44" t="s">
        <v>150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3" ht="60" x14ac:dyDescent="0.25">
      <c r="A8" s="49" t="s">
        <v>92</v>
      </c>
      <c r="B8" s="49"/>
      <c r="C8" s="49"/>
      <c r="D8" s="49"/>
      <c r="E8" s="49"/>
      <c r="F8" s="49"/>
      <c r="G8" s="49"/>
      <c r="H8" s="49"/>
      <c r="I8" s="20" t="s">
        <v>93</v>
      </c>
      <c r="J8" s="21" t="s">
        <v>136</v>
      </c>
      <c r="K8" s="21" t="s">
        <v>90</v>
      </c>
      <c r="L8" s="21" t="s">
        <v>91</v>
      </c>
    </row>
    <row r="9" spans="1:13" ht="45" customHeight="1" x14ac:dyDescent="0.25">
      <c r="A9" s="37" t="s">
        <v>132</v>
      </c>
      <c r="B9" s="37"/>
      <c r="C9" s="37"/>
      <c r="D9" s="37"/>
      <c r="E9" s="37"/>
      <c r="F9" s="37"/>
      <c r="G9" s="37"/>
      <c r="H9" s="37"/>
      <c r="I9" s="24"/>
      <c r="J9" s="27">
        <f>J10</f>
        <v>130</v>
      </c>
      <c r="K9" s="27">
        <f>K10</f>
        <v>49.9</v>
      </c>
      <c r="L9" s="15">
        <f>K9/J9</f>
        <v>0.38384615384615384</v>
      </c>
    </row>
    <row r="10" spans="1:13" ht="54" customHeight="1" x14ac:dyDescent="0.25">
      <c r="A10" s="34" t="s">
        <v>133</v>
      </c>
      <c r="B10" s="50"/>
      <c r="C10" s="50"/>
      <c r="D10" s="50"/>
      <c r="E10" s="50"/>
      <c r="F10" s="50"/>
      <c r="G10" s="50"/>
      <c r="H10" s="50"/>
      <c r="I10" s="7"/>
      <c r="J10" s="28">
        <f>J11</f>
        <v>130</v>
      </c>
      <c r="K10" s="28">
        <f>K11</f>
        <v>49.9</v>
      </c>
      <c r="L10" s="17">
        <f t="shared" ref="L10:L11" si="0">K10/J10</f>
        <v>0.38384615384615384</v>
      </c>
    </row>
    <row r="11" spans="1:13" ht="45" customHeight="1" x14ac:dyDescent="0.25">
      <c r="A11" s="35" t="s">
        <v>134</v>
      </c>
      <c r="B11" s="35"/>
      <c r="C11" s="35"/>
      <c r="D11" s="35"/>
      <c r="E11" s="35"/>
      <c r="F11" s="35"/>
      <c r="G11" s="35"/>
      <c r="H11" s="35"/>
      <c r="I11" s="23" t="s">
        <v>135</v>
      </c>
      <c r="J11" s="29">
        <v>130</v>
      </c>
      <c r="K11" s="29">
        <v>49.9</v>
      </c>
      <c r="L11" s="14">
        <f t="shared" si="0"/>
        <v>0.38384615384615384</v>
      </c>
    </row>
    <row r="12" spans="1:13" ht="30" customHeight="1" x14ac:dyDescent="0.25">
      <c r="A12" s="37" t="s">
        <v>123</v>
      </c>
      <c r="B12" s="37"/>
      <c r="C12" s="37"/>
      <c r="D12" s="37"/>
      <c r="E12" s="37"/>
      <c r="F12" s="37"/>
      <c r="G12" s="37"/>
      <c r="H12" s="51"/>
      <c r="I12" s="11"/>
      <c r="J12" s="27">
        <f>J13</f>
        <v>334</v>
      </c>
      <c r="K12" s="27">
        <f>K13</f>
        <v>168.75800000000001</v>
      </c>
      <c r="L12" s="15">
        <f>K12/J12</f>
        <v>0.5052634730538923</v>
      </c>
      <c r="M12" t="s">
        <v>96</v>
      </c>
    </row>
    <row r="13" spans="1:13" ht="15" customHeight="1" x14ac:dyDescent="0.25">
      <c r="A13" s="34" t="s">
        <v>2</v>
      </c>
      <c r="B13" s="50"/>
      <c r="C13" s="50"/>
      <c r="D13" s="50"/>
      <c r="E13" s="50"/>
      <c r="F13" s="50"/>
      <c r="G13" s="50"/>
      <c r="H13" s="50"/>
      <c r="I13" s="7"/>
      <c r="J13" s="28">
        <f>J14</f>
        <v>334</v>
      </c>
      <c r="K13" s="28">
        <f>K14</f>
        <v>168.75800000000001</v>
      </c>
      <c r="L13" s="17">
        <f t="shared" ref="L13:L80" si="1">K13/J13</f>
        <v>0.5052634730538923</v>
      </c>
      <c r="M13" t="s">
        <v>96</v>
      </c>
    </row>
    <row r="14" spans="1:13" x14ac:dyDescent="0.25">
      <c r="A14" s="35" t="s">
        <v>0</v>
      </c>
      <c r="B14" s="35"/>
      <c r="C14" s="35"/>
      <c r="D14" s="35"/>
      <c r="E14" s="35"/>
      <c r="F14" s="35"/>
      <c r="G14" s="35"/>
      <c r="H14" s="35"/>
      <c r="I14" s="2" t="s">
        <v>15</v>
      </c>
      <c r="J14" s="29">
        <f>350-16</f>
        <v>334</v>
      </c>
      <c r="K14" s="29">
        <v>168.75800000000001</v>
      </c>
      <c r="L14" s="14">
        <f t="shared" si="1"/>
        <v>0.5052634730538923</v>
      </c>
      <c r="M14" t="s">
        <v>96</v>
      </c>
    </row>
    <row r="15" spans="1:13" ht="45" customHeight="1" x14ac:dyDescent="0.25">
      <c r="A15" s="37" t="s">
        <v>108</v>
      </c>
      <c r="B15" s="37"/>
      <c r="C15" s="37"/>
      <c r="D15" s="37"/>
      <c r="E15" s="37"/>
      <c r="F15" s="37"/>
      <c r="G15" s="37"/>
      <c r="H15" s="37"/>
      <c r="I15" s="12"/>
      <c r="J15" s="27">
        <f>J16+J25+J30</f>
        <v>5329.3063899999997</v>
      </c>
      <c r="K15" s="27">
        <f>K16+K25+K30</f>
        <v>3616.2952800000003</v>
      </c>
      <c r="L15" s="15">
        <f t="shared" si="1"/>
        <v>0.67856771882841593</v>
      </c>
      <c r="M15" t="s">
        <v>96</v>
      </c>
    </row>
    <row r="16" spans="1:13" ht="30" customHeight="1" x14ac:dyDescent="0.25">
      <c r="A16" s="36" t="s">
        <v>109</v>
      </c>
      <c r="B16" s="36"/>
      <c r="C16" s="36"/>
      <c r="D16" s="36"/>
      <c r="E16" s="36"/>
      <c r="F16" s="36"/>
      <c r="G16" s="36"/>
      <c r="H16" s="36"/>
      <c r="I16" s="5"/>
      <c r="J16" s="30">
        <f>J17+J19+J22</f>
        <v>3529.3063900000002</v>
      </c>
      <c r="K16" s="30">
        <f>K17+K19+K22</f>
        <v>3413.4408000000003</v>
      </c>
      <c r="L16" s="16">
        <f t="shared" si="1"/>
        <v>0.96717043600173236</v>
      </c>
      <c r="M16" t="s">
        <v>96</v>
      </c>
    </row>
    <row r="17" spans="1:13" ht="30" hidden="1" customHeight="1" x14ac:dyDescent="0.25">
      <c r="A17" s="34" t="s">
        <v>110</v>
      </c>
      <c r="B17" s="34"/>
      <c r="C17" s="34"/>
      <c r="D17" s="34"/>
      <c r="E17" s="34"/>
      <c r="F17" s="34"/>
      <c r="G17" s="34"/>
      <c r="H17" s="34"/>
      <c r="I17" s="8"/>
      <c r="J17" s="28">
        <f>J18</f>
        <v>0</v>
      </c>
      <c r="K17" s="28">
        <f>K18</f>
        <v>0</v>
      </c>
      <c r="L17" s="17" t="s">
        <v>87</v>
      </c>
      <c r="M17" t="s">
        <v>96</v>
      </c>
    </row>
    <row r="18" spans="1:13" ht="30" hidden="1" customHeight="1" x14ac:dyDescent="0.25">
      <c r="A18" s="35" t="s">
        <v>3</v>
      </c>
      <c r="B18" s="35"/>
      <c r="C18" s="35"/>
      <c r="D18" s="35"/>
      <c r="E18" s="35"/>
      <c r="F18" s="35"/>
      <c r="G18" s="35"/>
      <c r="H18" s="35"/>
      <c r="I18" s="2" t="s">
        <v>16</v>
      </c>
      <c r="J18" s="29">
        <v>0</v>
      </c>
      <c r="K18" s="29">
        <v>0</v>
      </c>
      <c r="L18" s="14" t="s">
        <v>87</v>
      </c>
      <c r="M18" t="s">
        <v>96</v>
      </c>
    </row>
    <row r="19" spans="1:13" ht="30" customHeight="1" x14ac:dyDescent="0.25">
      <c r="A19" s="34" t="s">
        <v>137</v>
      </c>
      <c r="B19" s="34"/>
      <c r="C19" s="34"/>
      <c r="D19" s="34"/>
      <c r="E19" s="34"/>
      <c r="F19" s="34"/>
      <c r="G19" s="34"/>
      <c r="H19" s="34"/>
      <c r="I19" s="26"/>
      <c r="J19" s="28">
        <f>J20+J21</f>
        <v>2384.0725400000001</v>
      </c>
      <c r="K19" s="28">
        <f>K20+K21</f>
        <v>2327.346</v>
      </c>
      <c r="L19" s="17">
        <f t="shared" si="1"/>
        <v>0.97620603440195652</v>
      </c>
    </row>
    <row r="20" spans="1:13" ht="45" customHeight="1" x14ac:dyDescent="0.25">
      <c r="A20" s="35" t="s">
        <v>138</v>
      </c>
      <c r="B20" s="35"/>
      <c r="C20" s="35"/>
      <c r="D20" s="35"/>
      <c r="E20" s="35"/>
      <c r="F20" s="35"/>
      <c r="G20" s="35"/>
      <c r="H20" s="35"/>
      <c r="I20" s="23" t="s">
        <v>140</v>
      </c>
      <c r="J20" s="29">
        <v>2304.0725400000001</v>
      </c>
      <c r="K20" s="29">
        <v>2304.0725400000001</v>
      </c>
      <c r="L20" s="14">
        <f t="shared" si="1"/>
        <v>1</v>
      </c>
    </row>
    <row r="21" spans="1:13" ht="30" customHeight="1" x14ac:dyDescent="0.25">
      <c r="A21" s="35" t="s">
        <v>139</v>
      </c>
      <c r="B21" s="35"/>
      <c r="C21" s="35"/>
      <c r="D21" s="35"/>
      <c r="E21" s="35"/>
      <c r="F21" s="35"/>
      <c r="G21" s="35"/>
      <c r="H21" s="35"/>
      <c r="I21" s="23" t="s">
        <v>141</v>
      </c>
      <c r="J21" s="29">
        <v>80</v>
      </c>
      <c r="K21" s="29">
        <v>23.27346</v>
      </c>
      <c r="L21" s="14">
        <f t="shared" si="1"/>
        <v>0.29091824999999999</v>
      </c>
    </row>
    <row r="22" spans="1:13" ht="15" customHeight="1" x14ac:dyDescent="0.25">
      <c r="A22" s="34" t="s">
        <v>142</v>
      </c>
      <c r="B22" s="34"/>
      <c r="C22" s="34"/>
      <c r="D22" s="34"/>
      <c r="E22" s="34"/>
      <c r="F22" s="34"/>
      <c r="G22" s="34"/>
      <c r="H22" s="34"/>
      <c r="I22" s="26"/>
      <c r="J22" s="28">
        <f>J23+J24</f>
        <v>1145.2338500000001</v>
      </c>
      <c r="K22" s="28">
        <f>K23+K24</f>
        <v>1086.0948000000001</v>
      </c>
      <c r="L22" s="17">
        <f t="shared" si="1"/>
        <v>0.94836072126229942</v>
      </c>
    </row>
    <row r="23" spans="1:13" ht="30" customHeight="1" x14ac:dyDescent="0.25">
      <c r="A23" s="35" t="s">
        <v>143</v>
      </c>
      <c r="B23" s="35"/>
      <c r="C23" s="35"/>
      <c r="D23" s="35"/>
      <c r="E23" s="35"/>
      <c r="F23" s="35"/>
      <c r="G23" s="35"/>
      <c r="H23" s="35"/>
      <c r="I23" s="23" t="s">
        <v>145</v>
      </c>
      <c r="J23" s="29">
        <v>1075.2338500000001</v>
      </c>
      <c r="K23" s="29">
        <v>1075.2338500000001</v>
      </c>
      <c r="L23" s="14">
        <f t="shared" si="1"/>
        <v>1</v>
      </c>
    </row>
    <row r="24" spans="1:13" ht="30" customHeight="1" x14ac:dyDescent="0.25">
      <c r="A24" s="35" t="s">
        <v>144</v>
      </c>
      <c r="B24" s="35"/>
      <c r="C24" s="35"/>
      <c r="D24" s="35"/>
      <c r="E24" s="35"/>
      <c r="F24" s="35"/>
      <c r="G24" s="35"/>
      <c r="H24" s="35"/>
      <c r="I24" s="23" t="s">
        <v>146</v>
      </c>
      <c r="J24" s="29">
        <v>70</v>
      </c>
      <c r="K24" s="29">
        <v>10.860950000000001</v>
      </c>
      <c r="L24" s="14">
        <f t="shared" si="1"/>
        <v>0.15515642857142858</v>
      </c>
    </row>
    <row r="25" spans="1:13" ht="30" customHeight="1" x14ac:dyDescent="0.25">
      <c r="A25" s="36" t="s">
        <v>9</v>
      </c>
      <c r="B25" s="36"/>
      <c r="C25" s="36"/>
      <c r="D25" s="36"/>
      <c r="E25" s="36"/>
      <c r="F25" s="36"/>
      <c r="G25" s="36"/>
      <c r="H25" s="36"/>
      <c r="I25" s="5"/>
      <c r="J25" s="30">
        <f>J26</f>
        <v>800</v>
      </c>
      <c r="K25" s="30">
        <f>K26</f>
        <v>202.85448</v>
      </c>
      <c r="L25" s="16">
        <f t="shared" si="1"/>
        <v>0.25356810000000002</v>
      </c>
      <c r="M25" t="s">
        <v>96</v>
      </c>
    </row>
    <row r="26" spans="1:13" ht="15" customHeight="1" x14ac:dyDescent="0.25">
      <c r="A26" s="34" t="s">
        <v>10</v>
      </c>
      <c r="B26" s="34"/>
      <c r="C26" s="34"/>
      <c r="D26" s="34"/>
      <c r="E26" s="34"/>
      <c r="F26" s="34"/>
      <c r="G26" s="34"/>
      <c r="H26" s="34"/>
      <c r="I26" s="8"/>
      <c r="J26" s="28">
        <f>J27+J28+J29</f>
        <v>800</v>
      </c>
      <c r="K26" s="28">
        <f>K27+K28+K29</f>
        <v>202.85448</v>
      </c>
      <c r="L26" s="17">
        <f t="shared" si="1"/>
        <v>0.25356810000000002</v>
      </c>
      <c r="M26" t="s">
        <v>96</v>
      </c>
    </row>
    <row r="27" spans="1:13" ht="15" hidden="1" customHeight="1" x14ac:dyDescent="0.25">
      <c r="A27" s="35" t="s">
        <v>4</v>
      </c>
      <c r="B27" s="35"/>
      <c r="C27" s="35"/>
      <c r="D27" s="35"/>
      <c r="E27" s="35"/>
      <c r="F27" s="35"/>
      <c r="G27" s="35"/>
      <c r="H27" s="35"/>
      <c r="I27" s="2" t="s">
        <v>5</v>
      </c>
      <c r="J27" s="29">
        <v>0</v>
      </c>
      <c r="K27" s="29">
        <v>0</v>
      </c>
      <c r="L27" s="14" t="e">
        <f t="shared" si="1"/>
        <v>#DIV/0!</v>
      </c>
      <c r="M27" t="s">
        <v>96</v>
      </c>
    </row>
    <row r="28" spans="1:13" ht="15" hidden="1" customHeight="1" x14ac:dyDescent="0.25">
      <c r="A28" s="35" t="s">
        <v>6</v>
      </c>
      <c r="B28" s="35"/>
      <c r="C28" s="35"/>
      <c r="D28" s="35"/>
      <c r="E28" s="35"/>
      <c r="F28" s="35"/>
      <c r="G28" s="35"/>
      <c r="H28" s="35"/>
      <c r="I28" s="2" t="s">
        <v>7</v>
      </c>
      <c r="J28" s="29">
        <v>0</v>
      </c>
      <c r="K28" s="29">
        <v>0</v>
      </c>
      <c r="L28" s="14" t="e">
        <f t="shared" si="1"/>
        <v>#DIV/0!</v>
      </c>
      <c r="M28" t="s">
        <v>96</v>
      </c>
    </row>
    <row r="29" spans="1:13" ht="15" customHeight="1" x14ac:dyDescent="0.25">
      <c r="A29" s="35" t="s">
        <v>4</v>
      </c>
      <c r="B29" s="35"/>
      <c r="C29" s="35"/>
      <c r="D29" s="35"/>
      <c r="E29" s="35"/>
      <c r="F29" s="35"/>
      <c r="G29" s="35"/>
      <c r="H29" s="35"/>
      <c r="I29" s="2" t="s">
        <v>8</v>
      </c>
      <c r="J29" s="29">
        <v>800</v>
      </c>
      <c r="K29" s="29">
        <v>202.85448</v>
      </c>
      <c r="L29" s="14">
        <f t="shared" si="1"/>
        <v>0.25356810000000002</v>
      </c>
      <c r="M29" t="s">
        <v>96</v>
      </c>
    </row>
    <row r="30" spans="1:13" ht="30" customHeight="1" x14ac:dyDescent="0.25">
      <c r="A30" s="36" t="s">
        <v>1</v>
      </c>
      <c r="B30" s="36"/>
      <c r="C30" s="36"/>
      <c r="D30" s="36"/>
      <c r="E30" s="36"/>
      <c r="F30" s="36"/>
      <c r="G30" s="36"/>
      <c r="H30" s="36"/>
      <c r="I30" s="5"/>
      <c r="J30" s="30">
        <f>J31</f>
        <v>1000</v>
      </c>
      <c r="K30" s="30">
        <f>K31</f>
        <v>0</v>
      </c>
      <c r="L30" s="16">
        <f t="shared" si="1"/>
        <v>0</v>
      </c>
      <c r="M30" t="s">
        <v>96</v>
      </c>
    </row>
    <row r="31" spans="1:13" ht="15" customHeight="1" x14ac:dyDescent="0.25">
      <c r="A31" s="34" t="s">
        <v>111</v>
      </c>
      <c r="B31" s="34"/>
      <c r="C31" s="34"/>
      <c r="D31" s="34"/>
      <c r="E31" s="34"/>
      <c r="F31" s="34"/>
      <c r="G31" s="34"/>
      <c r="H31" s="34"/>
      <c r="I31" s="8"/>
      <c r="J31" s="28">
        <f>J32+J33</f>
        <v>1000</v>
      </c>
      <c r="K31" s="28">
        <f>K32+K33</f>
        <v>0</v>
      </c>
      <c r="L31" s="17">
        <f t="shared" si="1"/>
        <v>0</v>
      </c>
      <c r="M31" t="s">
        <v>96</v>
      </c>
    </row>
    <row r="32" spans="1:13" ht="30" hidden="1" customHeight="1" x14ac:dyDescent="0.25">
      <c r="A32" s="35" t="s">
        <v>11</v>
      </c>
      <c r="B32" s="35"/>
      <c r="C32" s="35"/>
      <c r="D32" s="35"/>
      <c r="E32" s="35"/>
      <c r="F32" s="35"/>
      <c r="G32" s="35"/>
      <c r="H32" s="35"/>
      <c r="I32" s="2" t="s">
        <v>12</v>
      </c>
      <c r="J32" s="29">
        <v>0</v>
      </c>
      <c r="K32" s="29">
        <v>0</v>
      </c>
      <c r="L32" s="14" t="s">
        <v>87</v>
      </c>
      <c r="M32" t="s">
        <v>96</v>
      </c>
    </row>
    <row r="33" spans="1:13" x14ac:dyDescent="0.25">
      <c r="A33" s="35" t="s">
        <v>13</v>
      </c>
      <c r="B33" s="35"/>
      <c r="C33" s="35"/>
      <c r="D33" s="35"/>
      <c r="E33" s="35"/>
      <c r="F33" s="35"/>
      <c r="G33" s="35"/>
      <c r="H33" s="35"/>
      <c r="I33" s="2" t="s">
        <v>14</v>
      </c>
      <c r="J33" s="29">
        <v>1000</v>
      </c>
      <c r="K33" s="29">
        <v>0</v>
      </c>
      <c r="L33" s="14">
        <f t="shared" si="1"/>
        <v>0</v>
      </c>
      <c r="M33" t="s">
        <v>96</v>
      </c>
    </row>
    <row r="34" spans="1:13" ht="45" customHeight="1" x14ac:dyDescent="0.25">
      <c r="A34" s="37" t="s">
        <v>124</v>
      </c>
      <c r="B34" s="37"/>
      <c r="C34" s="37"/>
      <c r="D34" s="37"/>
      <c r="E34" s="37"/>
      <c r="F34" s="37"/>
      <c r="G34" s="37"/>
      <c r="H34" s="37"/>
      <c r="I34" s="12"/>
      <c r="J34" s="27">
        <f>J35</f>
        <v>15171.295</v>
      </c>
      <c r="K34" s="27">
        <f>K35</f>
        <v>6803.9092000000001</v>
      </c>
      <c r="L34" s="15">
        <f t="shared" si="1"/>
        <v>0.44847253975352797</v>
      </c>
      <c r="M34" t="s">
        <v>96</v>
      </c>
    </row>
    <row r="35" spans="1:13" x14ac:dyDescent="0.25">
      <c r="A35" s="34" t="s">
        <v>125</v>
      </c>
      <c r="B35" s="34"/>
      <c r="C35" s="34"/>
      <c r="D35" s="34"/>
      <c r="E35" s="34"/>
      <c r="F35" s="34"/>
      <c r="G35" s="34"/>
      <c r="H35" s="34"/>
      <c r="I35" s="8"/>
      <c r="J35" s="28">
        <f>J36+J37</f>
        <v>15171.295</v>
      </c>
      <c r="K35" s="28">
        <f>K36+K37</f>
        <v>6803.9092000000001</v>
      </c>
      <c r="L35" s="17">
        <f t="shared" si="1"/>
        <v>0.44847253975352797</v>
      </c>
      <c r="M35" t="s">
        <v>96</v>
      </c>
    </row>
    <row r="36" spans="1:13" x14ac:dyDescent="0.25">
      <c r="A36" s="35" t="s">
        <v>126</v>
      </c>
      <c r="B36" s="35"/>
      <c r="C36" s="35"/>
      <c r="D36" s="35"/>
      <c r="E36" s="35"/>
      <c r="F36" s="35"/>
      <c r="G36" s="35"/>
      <c r="H36" s="35"/>
      <c r="I36" s="2" t="s">
        <v>17</v>
      </c>
      <c r="J36" s="29">
        <f>12298.795+200+29.387+825.613</f>
        <v>13353.795</v>
      </c>
      <c r="K36" s="29">
        <v>6258.6789600000002</v>
      </c>
      <c r="L36" s="14">
        <f t="shared" si="1"/>
        <v>0.46868167139004308</v>
      </c>
      <c r="M36" t="s">
        <v>96</v>
      </c>
    </row>
    <row r="37" spans="1:13" ht="30" customHeight="1" x14ac:dyDescent="0.25">
      <c r="A37" s="35" t="s">
        <v>18</v>
      </c>
      <c r="B37" s="35"/>
      <c r="C37" s="35"/>
      <c r="D37" s="35"/>
      <c r="E37" s="35"/>
      <c r="F37" s="35"/>
      <c r="G37" s="35"/>
      <c r="H37" s="35"/>
      <c r="I37" s="2" t="s">
        <v>19</v>
      </c>
      <c r="J37" s="29">
        <v>1817.5</v>
      </c>
      <c r="K37" s="29">
        <v>545.23023999999998</v>
      </c>
      <c r="L37" s="14">
        <f t="shared" si="1"/>
        <v>0.29998912792297111</v>
      </c>
      <c r="M37" t="s">
        <v>96</v>
      </c>
    </row>
    <row r="38" spans="1:13" ht="30.75" customHeight="1" x14ac:dyDescent="0.25">
      <c r="A38" s="37" t="s">
        <v>97</v>
      </c>
      <c r="B38" s="37"/>
      <c r="C38" s="37"/>
      <c r="D38" s="37"/>
      <c r="E38" s="37"/>
      <c r="F38" s="37"/>
      <c r="G38" s="37"/>
      <c r="H38" s="37"/>
      <c r="I38" s="12"/>
      <c r="J38" s="27">
        <f>J39+J44</f>
        <v>699</v>
      </c>
      <c r="K38" s="27">
        <f>K39+K44</f>
        <v>99</v>
      </c>
      <c r="L38" s="15">
        <f t="shared" si="1"/>
        <v>0.14163090128755365</v>
      </c>
      <c r="M38" t="s">
        <v>96</v>
      </c>
    </row>
    <row r="39" spans="1:13" ht="39" customHeight="1" x14ac:dyDescent="0.25">
      <c r="A39" s="36" t="s">
        <v>20</v>
      </c>
      <c r="B39" s="36"/>
      <c r="C39" s="36"/>
      <c r="D39" s="36"/>
      <c r="E39" s="36"/>
      <c r="F39" s="36"/>
      <c r="G39" s="36"/>
      <c r="H39" s="36"/>
      <c r="I39" s="5"/>
      <c r="J39" s="30">
        <f>J40+J42</f>
        <v>550</v>
      </c>
      <c r="K39" s="30">
        <f>K40+K42</f>
        <v>0</v>
      </c>
      <c r="L39" s="16">
        <f t="shared" si="1"/>
        <v>0</v>
      </c>
      <c r="M39" t="s">
        <v>96</v>
      </c>
    </row>
    <row r="40" spans="1:13" ht="30" customHeight="1" x14ac:dyDescent="0.25">
      <c r="A40" s="34" t="s">
        <v>21</v>
      </c>
      <c r="B40" s="34"/>
      <c r="C40" s="34"/>
      <c r="D40" s="34"/>
      <c r="E40" s="34"/>
      <c r="F40" s="34"/>
      <c r="G40" s="34"/>
      <c r="H40" s="34"/>
      <c r="I40" s="9"/>
      <c r="J40" s="28">
        <f>J41</f>
        <v>150</v>
      </c>
      <c r="K40" s="28">
        <f>K41</f>
        <v>0</v>
      </c>
      <c r="L40" s="17">
        <f t="shared" si="1"/>
        <v>0</v>
      </c>
      <c r="M40" t="s">
        <v>96</v>
      </c>
    </row>
    <row r="41" spans="1:13" ht="30" customHeight="1" x14ac:dyDescent="0.25">
      <c r="A41" s="35" t="s">
        <v>98</v>
      </c>
      <c r="B41" s="42"/>
      <c r="C41" s="42"/>
      <c r="D41" s="42"/>
      <c r="E41" s="42"/>
      <c r="F41" s="42"/>
      <c r="G41" s="42"/>
      <c r="H41" s="42"/>
      <c r="I41" s="2" t="s">
        <v>22</v>
      </c>
      <c r="J41" s="29">
        <v>150</v>
      </c>
      <c r="K41" s="29">
        <v>0</v>
      </c>
      <c r="L41" s="14">
        <f t="shared" si="1"/>
        <v>0</v>
      </c>
      <c r="M41" t="s">
        <v>96</v>
      </c>
    </row>
    <row r="42" spans="1:13" x14ac:dyDescent="0.25">
      <c r="A42" s="34" t="s">
        <v>23</v>
      </c>
      <c r="B42" s="34"/>
      <c r="C42" s="34"/>
      <c r="D42" s="34"/>
      <c r="E42" s="34"/>
      <c r="F42" s="34"/>
      <c r="G42" s="34"/>
      <c r="H42" s="34"/>
      <c r="I42" s="8"/>
      <c r="J42" s="28">
        <f>J43</f>
        <v>400</v>
      </c>
      <c r="K42" s="28">
        <f>K43</f>
        <v>0</v>
      </c>
      <c r="L42" s="17">
        <f t="shared" si="1"/>
        <v>0</v>
      </c>
      <c r="M42" t="s">
        <v>96</v>
      </c>
    </row>
    <row r="43" spans="1:13" x14ac:dyDescent="0.25">
      <c r="A43" s="35" t="s">
        <v>99</v>
      </c>
      <c r="B43" s="35"/>
      <c r="C43" s="35"/>
      <c r="D43" s="35"/>
      <c r="E43" s="35"/>
      <c r="F43" s="35"/>
      <c r="G43" s="35"/>
      <c r="H43" s="35"/>
      <c r="I43" s="2" t="s">
        <v>24</v>
      </c>
      <c r="J43" s="29">
        <f>850-450</f>
        <v>400</v>
      </c>
      <c r="K43" s="29">
        <v>0</v>
      </c>
      <c r="L43" s="14">
        <f t="shared" si="1"/>
        <v>0</v>
      </c>
      <c r="M43" t="s">
        <v>96</v>
      </c>
    </row>
    <row r="44" spans="1:13" ht="39" customHeight="1" x14ac:dyDescent="0.25">
      <c r="A44" s="36" t="s">
        <v>100</v>
      </c>
      <c r="B44" s="36"/>
      <c r="C44" s="36"/>
      <c r="D44" s="36"/>
      <c r="E44" s="36"/>
      <c r="F44" s="36"/>
      <c r="G44" s="36"/>
      <c r="H44" s="36"/>
      <c r="I44" s="5"/>
      <c r="J44" s="30">
        <f>J45+J49</f>
        <v>149</v>
      </c>
      <c r="K44" s="30">
        <f>K45+K49</f>
        <v>99</v>
      </c>
      <c r="L44" s="16">
        <f t="shared" si="1"/>
        <v>0.66442953020134232</v>
      </c>
      <c r="M44" t="s">
        <v>96</v>
      </c>
    </row>
    <row r="45" spans="1:13" ht="39" customHeight="1" x14ac:dyDescent="0.25">
      <c r="A45" s="34" t="s">
        <v>101</v>
      </c>
      <c r="B45" s="34"/>
      <c r="C45" s="34"/>
      <c r="D45" s="34"/>
      <c r="E45" s="34"/>
      <c r="F45" s="34"/>
      <c r="G45" s="34"/>
      <c r="H45" s="34"/>
      <c r="I45" s="8"/>
      <c r="J45" s="28">
        <f>J46+J47+J48</f>
        <v>99</v>
      </c>
      <c r="K45" s="28">
        <f>K46+K47+K48</f>
        <v>99</v>
      </c>
      <c r="L45" s="17">
        <f t="shared" si="1"/>
        <v>1</v>
      </c>
      <c r="M45" t="s">
        <v>96</v>
      </c>
    </row>
    <row r="46" spans="1:13" x14ac:dyDescent="0.25">
      <c r="A46" s="35" t="s">
        <v>25</v>
      </c>
      <c r="B46" s="35"/>
      <c r="C46" s="35"/>
      <c r="D46" s="35"/>
      <c r="E46" s="35"/>
      <c r="F46" s="35"/>
      <c r="G46" s="35"/>
      <c r="H46" s="35"/>
      <c r="I46" s="2" t="s">
        <v>26</v>
      </c>
      <c r="J46" s="29">
        <v>99</v>
      </c>
      <c r="K46" s="29">
        <v>99</v>
      </c>
      <c r="L46" s="14">
        <f t="shared" si="1"/>
        <v>1</v>
      </c>
    </row>
    <row r="47" spans="1:13" ht="29.25" hidden="1" customHeight="1" x14ac:dyDescent="0.25">
      <c r="A47" s="35" t="s">
        <v>27</v>
      </c>
      <c r="B47" s="35"/>
      <c r="C47" s="35"/>
      <c r="D47" s="35"/>
      <c r="E47" s="35"/>
      <c r="F47" s="35"/>
      <c r="G47" s="35"/>
      <c r="H47" s="35"/>
      <c r="I47" s="2" t="s">
        <v>28</v>
      </c>
      <c r="J47" s="29">
        <v>0</v>
      </c>
      <c r="K47" s="29">
        <v>0</v>
      </c>
      <c r="L47" s="14" t="e">
        <f t="shared" si="1"/>
        <v>#DIV/0!</v>
      </c>
      <c r="M47" t="s">
        <v>96</v>
      </c>
    </row>
    <row r="48" spans="1:13" hidden="1" x14ac:dyDescent="0.25">
      <c r="A48" s="35" t="s">
        <v>25</v>
      </c>
      <c r="B48" s="35"/>
      <c r="C48" s="35"/>
      <c r="D48" s="35"/>
      <c r="E48" s="35"/>
      <c r="F48" s="35"/>
      <c r="G48" s="35"/>
      <c r="H48" s="35"/>
      <c r="I48" s="2" t="s">
        <v>29</v>
      </c>
      <c r="J48" s="29">
        <v>0</v>
      </c>
      <c r="K48" s="29">
        <v>0</v>
      </c>
      <c r="L48" s="14" t="e">
        <f t="shared" si="1"/>
        <v>#DIV/0!</v>
      </c>
      <c r="M48" t="s">
        <v>96</v>
      </c>
    </row>
    <row r="49" spans="1:13" ht="30" customHeight="1" x14ac:dyDescent="0.25">
      <c r="A49" s="34" t="s">
        <v>102</v>
      </c>
      <c r="B49" s="34"/>
      <c r="C49" s="34"/>
      <c r="D49" s="34"/>
      <c r="E49" s="34"/>
      <c r="F49" s="34"/>
      <c r="G49" s="34"/>
      <c r="H49" s="34"/>
      <c r="I49" s="8" t="s">
        <v>30</v>
      </c>
      <c r="J49" s="28">
        <f>J50</f>
        <v>50</v>
      </c>
      <c r="K49" s="28">
        <f>K50</f>
        <v>0</v>
      </c>
      <c r="L49" s="17">
        <f t="shared" si="1"/>
        <v>0</v>
      </c>
      <c r="M49" t="s">
        <v>96</v>
      </c>
    </row>
    <row r="50" spans="1:13" ht="15" customHeight="1" x14ac:dyDescent="0.25">
      <c r="A50" s="43" t="s">
        <v>25</v>
      </c>
      <c r="B50" s="43"/>
      <c r="C50" s="43"/>
      <c r="D50" s="43"/>
      <c r="E50" s="43"/>
      <c r="F50" s="43"/>
      <c r="G50" s="43"/>
      <c r="H50" s="43"/>
      <c r="I50" s="13" t="s">
        <v>30</v>
      </c>
      <c r="J50" s="31">
        <v>50</v>
      </c>
      <c r="K50" s="31">
        <v>0</v>
      </c>
      <c r="L50" s="14">
        <f t="shared" si="1"/>
        <v>0</v>
      </c>
      <c r="M50" t="s">
        <v>96</v>
      </c>
    </row>
    <row r="51" spans="1:13" ht="30.75" hidden="1" customHeight="1" x14ac:dyDescent="0.25">
      <c r="A51" s="37" t="s">
        <v>122</v>
      </c>
      <c r="B51" s="37"/>
      <c r="C51" s="37"/>
      <c r="D51" s="37"/>
      <c r="E51" s="37"/>
      <c r="F51" s="37"/>
      <c r="G51" s="37"/>
      <c r="H51" s="37"/>
      <c r="I51" s="12"/>
      <c r="J51" s="27">
        <f>J52</f>
        <v>0</v>
      </c>
      <c r="K51" s="27">
        <f>K52</f>
        <v>0</v>
      </c>
      <c r="L51" s="15" t="e">
        <f t="shared" si="1"/>
        <v>#DIV/0!</v>
      </c>
      <c r="M51" t="s">
        <v>96</v>
      </c>
    </row>
    <row r="52" spans="1:13" hidden="1" x14ac:dyDescent="0.25">
      <c r="A52" s="34" t="s">
        <v>31</v>
      </c>
      <c r="B52" s="34"/>
      <c r="C52" s="34"/>
      <c r="D52" s="34"/>
      <c r="E52" s="34"/>
      <c r="F52" s="34"/>
      <c r="G52" s="34"/>
      <c r="H52" s="34"/>
      <c r="I52" s="8"/>
      <c r="J52" s="28">
        <f>J53</f>
        <v>0</v>
      </c>
      <c r="K52" s="28">
        <f>K53</f>
        <v>0</v>
      </c>
      <c r="L52" s="17" t="e">
        <f t="shared" si="1"/>
        <v>#DIV/0!</v>
      </c>
      <c r="M52" t="s">
        <v>96</v>
      </c>
    </row>
    <row r="53" spans="1:13" hidden="1" x14ac:dyDescent="0.25">
      <c r="A53" s="35" t="s">
        <v>32</v>
      </c>
      <c r="B53" s="35"/>
      <c r="C53" s="35"/>
      <c r="D53" s="35"/>
      <c r="E53" s="35"/>
      <c r="F53" s="35"/>
      <c r="G53" s="35"/>
      <c r="H53" s="35"/>
      <c r="I53" s="2" t="s">
        <v>33</v>
      </c>
      <c r="J53" s="29">
        <f>300-260-40</f>
        <v>0</v>
      </c>
      <c r="K53" s="29">
        <v>0</v>
      </c>
      <c r="L53" s="14" t="e">
        <f t="shared" si="1"/>
        <v>#DIV/0!</v>
      </c>
      <c r="M53" t="s">
        <v>96</v>
      </c>
    </row>
    <row r="54" spans="1:13" ht="30.75" customHeight="1" x14ac:dyDescent="0.25">
      <c r="A54" s="37" t="s">
        <v>103</v>
      </c>
      <c r="B54" s="37"/>
      <c r="C54" s="37"/>
      <c r="D54" s="37"/>
      <c r="E54" s="37"/>
      <c r="F54" s="37"/>
      <c r="G54" s="37"/>
      <c r="H54" s="37"/>
      <c r="I54" s="12"/>
      <c r="J54" s="27">
        <f>J55</f>
        <v>11631.9</v>
      </c>
      <c r="K54" s="27">
        <f>K55</f>
        <v>1631.5647800000002</v>
      </c>
      <c r="L54" s="15">
        <f t="shared" si="1"/>
        <v>0.14026640359700482</v>
      </c>
      <c r="M54" t="s">
        <v>96</v>
      </c>
    </row>
    <row r="55" spans="1:13" ht="39" customHeight="1" x14ac:dyDescent="0.25">
      <c r="A55" s="34" t="s">
        <v>104</v>
      </c>
      <c r="B55" s="34"/>
      <c r="C55" s="34"/>
      <c r="D55" s="34"/>
      <c r="E55" s="34"/>
      <c r="F55" s="34"/>
      <c r="G55" s="34"/>
      <c r="H55" s="34"/>
      <c r="I55" s="8"/>
      <c r="J55" s="28">
        <f>J56+J57+J58+J59</f>
        <v>11631.9</v>
      </c>
      <c r="K55" s="28">
        <f>K56+K57+K58+K59</f>
        <v>1631.5647800000002</v>
      </c>
      <c r="L55" s="17">
        <f t="shared" si="1"/>
        <v>0.14026640359700482</v>
      </c>
      <c r="M55" t="s">
        <v>96</v>
      </c>
    </row>
    <row r="56" spans="1:13" x14ac:dyDescent="0.25">
      <c r="A56" s="35" t="s">
        <v>34</v>
      </c>
      <c r="B56" s="35"/>
      <c r="C56" s="35"/>
      <c r="D56" s="35"/>
      <c r="E56" s="35"/>
      <c r="F56" s="35"/>
      <c r="G56" s="35"/>
      <c r="H56" s="35"/>
      <c r="I56" s="2" t="s">
        <v>35</v>
      </c>
      <c r="J56" s="29">
        <f>2350-1000+24</f>
        <v>1374</v>
      </c>
      <c r="K56" s="29">
        <v>669.6</v>
      </c>
      <c r="L56" s="14">
        <f t="shared" si="1"/>
        <v>0.48733624454148472</v>
      </c>
      <c r="M56" t="s">
        <v>96</v>
      </c>
    </row>
    <row r="57" spans="1:13" ht="30" customHeight="1" x14ac:dyDescent="0.25">
      <c r="A57" s="35" t="s">
        <v>105</v>
      </c>
      <c r="B57" s="35"/>
      <c r="C57" s="35"/>
      <c r="D57" s="35"/>
      <c r="E57" s="35"/>
      <c r="F57" s="35"/>
      <c r="G57" s="35"/>
      <c r="H57" s="35"/>
      <c r="I57" s="2" t="s">
        <v>36</v>
      </c>
      <c r="J57" s="29">
        <f>3000+250</f>
        <v>3250</v>
      </c>
      <c r="K57" s="29">
        <v>961.96478000000002</v>
      </c>
      <c r="L57" s="14">
        <f t="shared" si="1"/>
        <v>0.29598916307692308</v>
      </c>
      <c r="M57" t="s">
        <v>96</v>
      </c>
    </row>
    <row r="58" spans="1:13" ht="30" customHeight="1" x14ac:dyDescent="0.25">
      <c r="A58" s="35" t="s">
        <v>37</v>
      </c>
      <c r="B58" s="35"/>
      <c r="C58" s="35"/>
      <c r="D58" s="35"/>
      <c r="E58" s="35"/>
      <c r="F58" s="35"/>
      <c r="G58" s="35"/>
      <c r="H58" s="35"/>
      <c r="I58" s="2" t="s">
        <v>38</v>
      </c>
      <c r="J58" s="29">
        <v>5000</v>
      </c>
      <c r="K58" s="29">
        <v>0</v>
      </c>
      <c r="L58" s="14">
        <f t="shared" si="1"/>
        <v>0</v>
      </c>
      <c r="M58" t="s">
        <v>96</v>
      </c>
    </row>
    <row r="59" spans="1:13" ht="30" customHeight="1" x14ac:dyDescent="0.25">
      <c r="A59" s="35" t="s">
        <v>106</v>
      </c>
      <c r="B59" s="35"/>
      <c r="C59" s="35"/>
      <c r="D59" s="35"/>
      <c r="E59" s="35"/>
      <c r="F59" s="35"/>
      <c r="G59" s="35"/>
      <c r="H59" s="35"/>
      <c r="I59" s="2" t="s">
        <v>39</v>
      </c>
      <c r="J59" s="29">
        <v>2007.9</v>
      </c>
      <c r="K59" s="29">
        <v>0</v>
      </c>
      <c r="L59" s="14">
        <f t="shared" si="1"/>
        <v>0</v>
      </c>
      <c r="M59" t="s">
        <v>96</v>
      </c>
    </row>
    <row r="60" spans="1:13" ht="42" hidden="1" customHeight="1" x14ac:dyDescent="0.25">
      <c r="A60" s="37" t="s">
        <v>115</v>
      </c>
      <c r="B60" s="37"/>
      <c r="C60" s="37"/>
      <c r="D60" s="37"/>
      <c r="E60" s="37"/>
      <c r="F60" s="37"/>
      <c r="G60" s="37"/>
      <c r="H60" s="37"/>
      <c r="I60" s="12"/>
      <c r="J60" s="27">
        <f>J61</f>
        <v>0</v>
      </c>
      <c r="K60" s="27">
        <f>K61</f>
        <v>0</v>
      </c>
      <c r="L60" s="15" t="e">
        <f t="shared" si="1"/>
        <v>#DIV/0!</v>
      </c>
      <c r="M60" t="s">
        <v>96</v>
      </c>
    </row>
    <row r="61" spans="1:13" ht="30.75" hidden="1" customHeight="1" x14ac:dyDescent="0.25">
      <c r="A61" s="34" t="s">
        <v>116</v>
      </c>
      <c r="B61" s="34"/>
      <c r="C61" s="34"/>
      <c r="D61" s="34"/>
      <c r="E61" s="34"/>
      <c r="F61" s="34"/>
      <c r="G61" s="34"/>
      <c r="H61" s="34"/>
      <c r="I61" s="8"/>
      <c r="J61" s="28">
        <f>J62</f>
        <v>0</v>
      </c>
      <c r="K61" s="28">
        <f>K62</f>
        <v>0</v>
      </c>
      <c r="L61" s="17" t="e">
        <f t="shared" si="1"/>
        <v>#DIV/0!</v>
      </c>
      <c r="M61" t="s">
        <v>96</v>
      </c>
    </row>
    <row r="62" spans="1:13" ht="15" hidden="1" customHeight="1" x14ac:dyDescent="0.25">
      <c r="A62" s="35" t="s">
        <v>117</v>
      </c>
      <c r="B62" s="35"/>
      <c r="C62" s="35"/>
      <c r="D62" s="35"/>
      <c r="E62" s="35"/>
      <c r="F62" s="35"/>
      <c r="G62" s="35"/>
      <c r="H62" s="35"/>
      <c r="I62" s="2" t="s">
        <v>40</v>
      </c>
      <c r="J62" s="29">
        <v>0</v>
      </c>
      <c r="K62" s="29">
        <v>0</v>
      </c>
      <c r="L62" s="14" t="e">
        <f t="shared" si="1"/>
        <v>#DIV/0!</v>
      </c>
      <c r="M62" t="s">
        <v>96</v>
      </c>
    </row>
    <row r="63" spans="1:13" ht="60" customHeight="1" x14ac:dyDescent="0.25">
      <c r="A63" s="37" t="s">
        <v>112</v>
      </c>
      <c r="B63" s="37"/>
      <c r="C63" s="37"/>
      <c r="D63" s="37"/>
      <c r="E63" s="37"/>
      <c r="F63" s="37"/>
      <c r="G63" s="37"/>
      <c r="H63" s="37"/>
      <c r="I63" s="12"/>
      <c r="J63" s="27">
        <f>J64+J73+J81+J84</f>
        <v>30105.879999999997</v>
      </c>
      <c r="K63" s="27">
        <f>K64+K73+K81+K84</f>
        <v>6494.3251300000002</v>
      </c>
      <c r="L63" s="15">
        <f t="shared" si="1"/>
        <v>0.21571617006378824</v>
      </c>
      <c r="M63" t="s">
        <v>96</v>
      </c>
    </row>
    <row r="64" spans="1:13" x14ac:dyDescent="0.25">
      <c r="A64" s="36" t="s">
        <v>41</v>
      </c>
      <c r="B64" s="36"/>
      <c r="C64" s="36"/>
      <c r="D64" s="36"/>
      <c r="E64" s="36"/>
      <c r="F64" s="36"/>
      <c r="G64" s="36"/>
      <c r="H64" s="36"/>
      <c r="I64" s="5"/>
      <c r="J64" s="30">
        <f>J65</f>
        <v>12547.14</v>
      </c>
      <c r="K64" s="30">
        <f>K65</f>
        <v>179.39</v>
      </c>
      <c r="L64" s="16">
        <f t="shared" si="1"/>
        <v>1.4297282089783011E-2</v>
      </c>
      <c r="M64" t="s">
        <v>96</v>
      </c>
    </row>
    <row r="65" spans="1:13" x14ac:dyDescent="0.25">
      <c r="A65" s="34" t="s">
        <v>42</v>
      </c>
      <c r="B65" s="34"/>
      <c r="C65" s="34"/>
      <c r="D65" s="34"/>
      <c r="E65" s="34"/>
      <c r="F65" s="34"/>
      <c r="G65" s="34"/>
      <c r="H65" s="34"/>
      <c r="I65" s="8"/>
      <c r="J65" s="28">
        <f>J66+J67+J68+J69+J70+J71+J72</f>
        <v>12547.14</v>
      </c>
      <c r="K65" s="28">
        <f>K66+K67+K68+K69+K70+K71+K72</f>
        <v>179.39</v>
      </c>
      <c r="L65" s="17">
        <f t="shared" si="1"/>
        <v>1.4297282089783011E-2</v>
      </c>
      <c r="M65" t="s">
        <v>96</v>
      </c>
    </row>
    <row r="66" spans="1:13" ht="30.75" customHeight="1" x14ac:dyDescent="0.25">
      <c r="A66" s="35" t="s">
        <v>43</v>
      </c>
      <c r="B66" s="35"/>
      <c r="C66" s="35"/>
      <c r="D66" s="35"/>
      <c r="E66" s="35"/>
      <c r="F66" s="35"/>
      <c r="G66" s="35"/>
      <c r="H66" s="35"/>
      <c r="I66" s="2" t="s">
        <v>44</v>
      </c>
      <c r="J66" s="29">
        <f>624+536</f>
        <v>1160</v>
      </c>
      <c r="K66" s="29">
        <v>0</v>
      </c>
      <c r="L66" s="14">
        <f t="shared" si="1"/>
        <v>0</v>
      </c>
    </row>
    <row r="67" spans="1:13" ht="15" hidden="1" customHeight="1" x14ac:dyDescent="0.25">
      <c r="A67" s="35" t="s">
        <v>62</v>
      </c>
      <c r="B67" s="35"/>
      <c r="C67" s="35"/>
      <c r="D67" s="35"/>
      <c r="E67" s="35"/>
      <c r="F67" s="35"/>
      <c r="G67" s="35"/>
      <c r="H67" s="35"/>
      <c r="I67" s="22" t="s">
        <v>128</v>
      </c>
      <c r="J67" s="29">
        <v>0</v>
      </c>
      <c r="K67" s="29">
        <v>0</v>
      </c>
      <c r="L67" s="14" t="e">
        <f t="shared" ref="L67" si="2">K67/J67</f>
        <v>#DIV/0!</v>
      </c>
    </row>
    <row r="68" spans="1:13" x14ac:dyDescent="0.25">
      <c r="A68" s="35" t="s">
        <v>113</v>
      </c>
      <c r="B68" s="35"/>
      <c r="C68" s="35"/>
      <c r="D68" s="35"/>
      <c r="E68" s="35"/>
      <c r="F68" s="35"/>
      <c r="G68" s="35"/>
      <c r="H68" s="35"/>
      <c r="I68" s="2" t="s">
        <v>45</v>
      </c>
      <c r="J68" s="29">
        <f>2000-450</f>
        <v>1550</v>
      </c>
      <c r="K68" s="29">
        <v>0</v>
      </c>
      <c r="L68" s="14">
        <f t="shared" si="1"/>
        <v>0</v>
      </c>
      <c r="M68" t="s">
        <v>96</v>
      </c>
    </row>
    <row r="69" spans="1:13" ht="30" hidden="1" customHeight="1" x14ac:dyDescent="0.25">
      <c r="A69" s="35" t="s">
        <v>46</v>
      </c>
      <c r="B69" s="35"/>
      <c r="C69" s="35"/>
      <c r="D69" s="35"/>
      <c r="E69" s="35"/>
      <c r="F69" s="35"/>
      <c r="G69" s="35"/>
      <c r="H69" s="35"/>
      <c r="I69" s="2" t="s">
        <v>47</v>
      </c>
      <c r="J69" s="29">
        <v>0</v>
      </c>
      <c r="K69" s="29">
        <v>0</v>
      </c>
      <c r="L69" s="14" t="e">
        <f t="shared" si="1"/>
        <v>#DIV/0!</v>
      </c>
      <c r="M69" t="s">
        <v>96</v>
      </c>
    </row>
    <row r="70" spans="1:13" ht="30" customHeight="1" x14ac:dyDescent="0.25">
      <c r="A70" s="35" t="s">
        <v>43</v>
      </c>
      <c r="B70" s="35"/>
      <c r="C70" s="35"/>
      <c r="D70" s="35"/>
      <c r="E70" s="35"/>
      <c r="F70" s="35"/>
      <c r="G70" s="35"/>
      <c r="H70" s="35"/>
      <c r="I70" s="2" t="s">
        <v>48</v>
      </c>
      <c r="J70" s="29">
        <v>7093</v>
      </c>
      <c r="K70" s="29">
        <v>0</v>
      </c>
      <c r="L70" s="14">
        <f t="shared" si="1"/>
        <v>0</v>
      </c>
    </row>
    <row r="71" spans="1:13" ht="30" customHeight="1" x14ac:dyDescent="0.25">
      <c r="A71" s="35" t="s">
        <v>46</v>
      </c>
      <c r="B71" s="35"/>
      <c r="C71" s="35"/>
      <c r="D71" s="35"/>
      <c r="E71" s="35"/>
      <c r="F71" s="35"/>
      <c r="G71" s="35"/>
      <c r="H71" s="35"/>
      <c r="I71" s="2" t="s">
        <v>49</v>
      </c>
      <c r="J71" s="29">
        <v>94</v>
      </c>
      <c r="K71" s="29">
        <v>0</v>
      </c>
      <c r="L71" s="14">
        <f t="shared" si="1"/>
        <v>0</v>
      </c>
    </row>
    <row r="72" spans="1:13" ht="30" customHeight="1" x14ac:dyDescent="0.25">
      <c r="A72" s="35" t="s">
        <v>43</v>
      </c>
      <c r="B72" s="35"/>
      <c r="C72" s="35"/>
      <c r="D72" s="35"/>
      <c r="E72" s="35"/>
      <c r="F72" s="35"/>
      <c r="G72" s="35"/>
      <c r="H72" s="35"/>
      <c r="I72" s="2" t="s">
        <v>50</v>
      </c>
      <c r="J72" s="29">
        <f>2470.14+180</f>
        <v>2650.14</v>
      </c>
      <c r="K72" s="29">
        <v>179.39</v>
      </c>
      <c r="L72" s="14">
        <f t="shared" si="1"/>
        <v>6.7690763506833604E-2</v>
      </c>
      <c r="M72" t="s">
        <v>96</v>
      </c>
    </row>
    <row r="73" spans="1:13" x14ac:dyDescent="0.25">
      <c r="A73" s="36" t="s">
        <v>51</v>
      </c>
      <c r="B73" s="36"/>
      <c r="C73" s="36"/>
      <c r="D73" s="36"/>
      <c r="E73" s="36"/>
      <c r="F73" s="36"/>
      <c r="G73" s="36"/>
      <c r="H73" s="36"/>
      <c r="I73" s="5"/>
      <c r="J73" s="30">
        <f>J74</f>
        <v>7438.74</v>
      </c>
      <c r="K73" s="30">
        <f>K74</f>
        <v>0</v>
      </c>
      <c r="L73" s="16">
        <f t="shared" si="1"/>
        <v>0</v>
      </c>
      <c r="M73" t="s">
        <v>96</v>
      </c>
    </row>
    <row r="74" spans="1:13" x14ac:dyDescent="0.25">
      <c r="A74" s="34" t="s">
        <v>52</v>
      </c>
      <c r="B74" s="34"/>
      <c r="C74" s="34"/>
      <c r="D74" s="34"/>
      <c r="E74" s="34"/>
      <c r="F74" s="34"/>
      <c r="G74" s="34"/>
      <c r="H74" s="34"/>
      <c r="I74" s="9"/>
      <c r="J74" s="28">
        <f>J75+J76+J77+J78+J79+J80</f>
        <v>7438.74</v>
      </c>
      <c r="K74" s="28">
        <f>K75+K76+K77+K78+K79+K80</f>
        <v>0</v>
      </c>
      <c r="L74" s="17">
        <f t="shared" si="1"/>
        <v>0</v>
      </c>
      <c r="M74" t="s">
        <v>96</v>
      </c>
    </row>
    <row r="75" spans="1:13" ht="30" hidden="1" customHeight="1" x14ac:dyDescent="0.25">
      <c r="A75" s="35" t="s">
        <v>53</v>
      </c>
      <c r="B75" s="35"/>
      <c r="C75" s="35"/>
      <c r="D75" s="35"/>
      <c r="E75" s="35"/>
      <c r="F75" s="35"/>
      <c r="G75" s="35"/>
      <c r="H75" s="35"/>
      <c r="I75" s="2" t="s">
        <v>54</v>
      </c>
      <c r="J75" s="29">
        <v>0</v>
      </c>
      <c r="K75" s="29">
        <v>0</v>
      </c>
      <c r="L75" s="14" t="s">
        <v>87</v>
      </c>
      <c r="M75" t="s">
        <v>96</v>
      </c>
    </row>
    <row r="76" spans="1:13" ht="30" customHeight="1" x14ac:dyDescent="0.25">
      <c r="A76" s="35" t="s">
        <v>55</v>
      </c>
      <c r="B76" s="35"/>
      <c r="C76" s="35"/>
      <c r="D76" s="35"/>
      <c r="E76" s="35"/>
      <c r="F76" s="35"/>
      <c r="G76" s="35"/>
      <c r="H76" s="35"/>
      <c r="I76" s="3" t="s">
        <v>56</v>
      </c>
      <c r="J76" s="29">
        <v>200</v>
      </c>
      <c r="K76" s="29">
        <v>0</v>
      </c>
      <c r="L76" s="14">
        <f t="shared" si="1"/>
        <v>0</v>
      </c>
      <c r="M76" t="s">
        <v>96</v>
      </c>
    </row>
    <row r="77" spans="1:13" ht="30" customHeight="1" x14ac:dyDescent="0.25">
      <c r="A77" s="35" t="s">
        <v>130</v>
      </c>
      <c r="B77" s="35"/>
      <c r="C77" s="35"/>
      <c r="D77" s="35"/>
      <c r="E77" s="35"/>
      <c r="F77" s="35"/>
      <c r="G77" s="35"/>
      <c r="H77" s="35"/>
      <c r="I77" s="22" t="s">
        <v>129</v>
      </c>
      <c r="J77" s="29">
        <v>7000</v>
      </c>
      <c r="K77" s="29">
        <v>0</v>
      </c>
      <c r="L77" s="14">
        <f t="shared" si="1"/>
        <v>0</v>
      </c>
    </row>
    <row r="78" spans="1:13" ht="30" hidden="1" customHeight="1" x14ac:dyDescent="0.25">
      <c r="A78" s="35" t="s">
        <v>57</v>
      </c>
      <c r="B78" s="35"/>
      <c r="C78" s="35"/>
      <c r="D78" s="35"/>
      <c r="E78" s="35"/>
      <c r="F78" s="35"/>
      <c r="G78" s="35"/>
      <c r="H78" s="35"/>
      <c r="I78" s="2" t="s">
        <v>58</v>
      </c>
      <c r="J78" s="29">
        <v>0</v>
      </c>
      <c r="K78" s="29">
        <v>0</v>
      </c>
      <c r="L78" s="14" t="e">
        <f t="shared" ref="L78:L113" si="3">K78/J78</f>
        <v>#DIV/0!</v>
      </c>
      <c r="M78" t="s">
        <v>96</v>
      </c>
    </row>
    <row r="79" spans="1:13" ht="30" customHeight="1" x14ac:dyDescent="0.25">
      <c r="A79" s="35" t="s">
        <v>53</v>
      </c>
      <c r="B79" s="35"/>
      <c r="C79" s="35"/>
      <c r="D79" s="35"/>
      <c r="E79" s="35"/>
      <c r="F79" s="35"/>
      <c r="G79" s="35"/>
      <c r="H79" s="35"/>
      <c r="I79" s="3" t="s">
        <v>59</v>
      </c>
      <c r="J79" s="29">
        <f>213.33+25.41</f>
        <v>238.74</v>
      </c>
      <c r="K79" s="29">
        <v>0</v>
      </c>
      <c r="L79" s="14">
        <f t="shared" si="1"/>
        <v>0</v>
      </c>
    </row>
    <row r="80" spans="1:13" ht="30" hidden="1" customHeight="1" x14ac:dyDescent="0.25">
      <c r="A80" s="35" t="s">
        <v>57</v>
      </c>
      <c r="B80" s="35"/>
      <c r="C80" s="35"/>
      <c r="D80" s="35"/>
      <c r="E80" s="35"/>
      <c r="F80" s="35"/>
      <c r="G80" s="35"/>
      <c r="H80" s="35"/>
      <c r="I80" s="2" t="s">
        <v>60</v>
      </c>
      <c r="J80" s="29">
        <v>0</v>
      </c>
      <c r="K80" s="29">
        <v>0</v>
      </c>
      <c r="L80" s="14" t="e">
        <f t="shared" si="1"/>
        <v>#DIV/0!</v>
      </c>
    </row>
    <row r="81" spans="1:13" ht="15" customHeight="1" x14ac:dyDescent="0.25">
      <c r="A81" s="36" t="s">
        <v>147</v>
      </c>
      <c r="B81" s="36"/>
      <c r="C81" s="36"/>
      <c r="D81" s="36"/>
      <c r="E81" s="36"/>
      <c r="F81" s="36"/>
      <c r="G81" s="36"/>
      <c r="H81" s="36"/>
      <c r="I81" s="25"/>
      <c r="J81" s="30">
        <f>J82</f>
        <v>200</v>
      </c>
      <c r="K81" s="30">
        <f>K82</f>
        <v>0</v>
      </c>
      <c r="L81" s="16">
        <f t="shared" ref="L81:L83" si="4">K81/J81</f>
        <v>0</v>
      </c>
    </row>
    <row r="82" spans="1:13" ht="15" customHeight="1" x14ac:dyDescent="0.25">
      <c r="A82" s="34" t="s">
        <v>148</v>
      </c>
      <c r="B82" s="34"/>
      <c r="C82" s="34"/>
      <c r="D82" s="34"/>
      <c r="E82" s="34"/>
      <c r="F82" s="34"/>
      <c r="G82" s="34"/>
      <c r="H82" s="34"/>
      <c r="I82" s="9"/>
      <c r="J82" s="28">
        <f>J83</f>
        <v>200</v>
      </c>
      <c r="K82" s="28">
        <f>K83</f>
        <v>0</v>
      </c>
      <c r="L82" s="17">
        <f t="shared" si="4"/>
        <v>0</v>
      </c>
    </row>
    <row r="83" spans="1:13" ht="15" customHeight="1" x14ac:dyDescent="0.25">
      <c r="A83" s="35" t="s">
        <v>149</v>
      </c>
      <c r="B83" s="42"/>
      <c r="C83" s="42"/>
      <c r="D83" s="42"/>
      <c r="E83" s="42"/>
      <c r="F83" s="42"/>
      <c r="G83" s="42"/>
      <c r="H83" s="42"/>
      <c r="I83" s="23" t="s">
        <v>151</v>
      </c>
      <c r="J83" s="29">
        <v>200</v>
      </c>
      <c r="K83" s="29">
        <v>0</v>
      </c>
      <c r="L83" s="14">
        <f t="shared" si="4"/>
        <v>0</v>
      </c>
    </row>
    <row r="84" spans="1:13" ht="30" customHeight="1" x14ac:dyDescent="0.25">
      <c r="A84" s="36" t="s">
        <v>61</v>
      </c>
      <c r="B84" s="36"/>
      <c r="C84" s="36"/>
      <c r="D84" s="36"/>
      <c r="E84" s="36"/>
      <c r="F84" s="36"/>
      <c r="G84" s="36"/>
      <c r="H84" s="36"/>
      <c r="I84" s="6"/>
      <c r="J84" s="30">
        <f>J85</f>
        <v>9920</v>
      </c>
      <c r="K84" s="30">
        <f>K85</f>
        <v>6314.9351299999998</v>
      </c>
      <c r="L84" s="16">
        <f t="shared" si="3"/>
        <v>0.63658620262096777</v>
      </c>
      <c r="M84" t="s">
        <v>96</v>
      </c>
    </row>
    <row r="85" spans="1:13" x14ac:dyDescent="0.25">
      <c r="A85" s="34" t="s">
        <v>118</v>
      </c>
      <c r="B85" s="34"/>
      <c r="C85" s="34"/>
      <c r="D85" s="34"/>
      <c r="E85" s="34"/>
      <c r="F85" s="34"/>
      <c r="G85" s="34"/>
      <c r="H85" s="34"/>
      <c r="I85" s="9"/>
      <c r="J85" s="28">
        <f>J86+J87</f>
        <v>9920</v>
      </c>
      <c r="K85" s="28">
        <f>K86+K87</f>
        <v>6314.9351299999998</v>
      </c>
      <c r="L85" s="17">
        <f t="shared" si="3"/>
        <v>0.63658620262096777</v>
      </c>
      <c r="M85" t="s">
        <v>96</v>
      </c>
    </row>
    <row r="86" spans="1:13" x14ac:dyDescent="0.25">
      <c r="A86" s="35" t="s">
        <v>62</v>
      </c>
      <c r="B86" s="35"/>
      <c r="C86" s="35"/>
      <c r="D86" s="35"/>
      <c r="E86" s="35"/>
      <c r="F86" s="35"/>
      <c r="G86" s="35"/>
      <c r="H86" s="35"/>
      <c r="I86" s="3" t="s">
        <v>63</v>
      </c>
      <c r="J86" s="29">
        <f>10100-180</f>
        <v>9920</v>
      </c>
      <c r="K86" s="29">
        <v>6314.9351299999998</v>
      </c>
      <c r="L86" s="14">
        <f t="shared" si="3"/>
        <v>0.63658620262096777</v>
      </c>
      <c r="M86" t="s">
        <v>96</v>
      </c>
    </row>
    <row r="87" spans="1:13" ht="39" hidden="1" customHeight="1" x14ac:dyDescent="0.25">
      <c r="A87" s="35" t="s">
        <v>64</v>
      </c>
      <c r="B87" s="35"/>
      <c r="C87" s="35"/>
      <c r="D87" s="35"/>
      <c r="E87" s="35"/>
      <c r="F87" s="35"/>
      <c r="G87" s="35"/>
      <c r="H87" s="35"/>
      <c r="I87" s="3" t="s">
        <v>65</v>
      </c>
      <c r="J87" s="29">
        <v>0</v>
      </c>
      <c r="K87" s="29">
        <v>0</v>
      </c>
      <c r="L87" s="14" t="s">
        <v>87</v>
      </c>
      <c r="M87" t="s">
        <v>96</v>
      </c>
    </row>
    <row r="88" spans="1:13" ht="45" customHeight="1" x14ac:dyDescent="0.25">
      <c r="A88" s="37" t="s">
        <v>152</v>
      </c>
      <c r="B88" s="37"/>
      <c r="C88" s="37"/>
      <c r="D88" s="37"/>
      <c r="E88" s="37"/>
      <c r="F88" s="37"/>
      <c r="G88" s="37"/>
      <c r="H88" s="37"/>
      <c r="I88" s="10"/>
      <c r="J88" s="27">
        <f>J89</f>
        <v>2461.5</v>
      </c>
      <c r="K88" s="27">
        <f>K89</f>
        <v>0</v>
      </c>
      <c r="L88" s="15">
        <f t="shared" ref="L88:L91" si="5">K88/J88</f>
        <v>0</v>
      </c>
    </row>
    <row r="89" spans="1:13" ht="15" customHeight="1" x14ac:dyDescent="0.25">
      <c r="A89" s="34" t="s">
        <v>153</v>
      </c>
      <c r="B89" s="34"/>
      <c r="C89" s="34"/>
      <c r="D89" s="34"/>
      <c r="E89" s="34"/>
      <c r="F89" s="34"/>
      <c r="G89" s="34"/>
      <c r="H89" s="34"/>
      <c r="I89" s="9"/>
      <c r="J89" s="28">
        <f>J90+J91</f>
        <v>2461.5</v>
      </c>
      <c r="K89" s="28">
        <f>K90+K91</f>
        <v>0</v>
      </c>
      <c r="L89" s="17">
        <f t="shared" si="5"/>
        <v>0</v>
      </c>
    </row>
    <row r="90" spans="1:13" ht="45" customHeight="1" x14ac:dyDescent="0.25">
      <c r="A90" s="35" t="s">
        <v>154</v>
      </c>
      <c r="B90" s="35"/>
      <c r="C90" s="35"/>
      <c r="D90" s="35"/>
      <c r="E90" s="35"/>
      <c r="F90" s="35"/>
      <c r="G90" s="35"/>
      <c r="H90" s="35"/>
      <c r="I90" s="3" t="s">
        <v>156</v>
      </c>
      <c r="J90" s="29">
        <v>2127.5</v>
      </c>
      <c r="K90" s="29">
        <v>0</v>
      </c>
      <c r="L90" s="14">
        <f t="shared" si="5"/>
        <v>0</v>
      </c>
    </row>
    <row r="91" spans="1:13" ht="45" customHeight="1" x14ac:dyDescent="0.25">
      <c r="A91" s="35" t="s">
        <v>155</v>
      </c>
      <c r="B91" s="35"/>
      <c r="C91" s="35"/>
      <c r="D91" s="35"/>
      <c r="E91" s="35"/>
      <c r="F91" s="35"/>
      <c r="G91" s="35"/>
      <c r="H91" s="35"/>
      <c r="I91" s="3" t="s">
        <v>157</v>
      </c>
      <c r="J91" s="29">
        <v>334</v>
      </c>
      <c r="K91" s="29">
        <v>0</v>
      </c>
      <c r="L91" s="14">
        <f t="shared" si="5"/>
        <v>0</v>
      </c>
    </row>
    <row r="92" spans="1:13" ht="30" customHeight="1" x14ac:dyDescent="0.25">
      <c r="A92" s="37" t="s">
        <v>107</v>
      </c>
      <c r="B92" s="37"/>
      <c r="C92" s="37"/>
      <c r="D92" s="37"/>
      <c r="E92" s="37"/>
      <c r="F92" s="37"/>
      <c r="G92" s="37"/>
      <c r="H92" s="37"/>
      <c r="I92" s="10"/>
      <c r="J92" s="27">
        <f>J93</f>
        <v>900</v>
      </c>
      <c r="K92" s="27">
        <f>K93</f>
        <v>0</v>
      </c>
      <c r="L92" s="15">
        <f t="shared" si="3"/>
        <v>0</v>
      </c>
      <c r="M92" t="s">
        <v>96</v>
      </c>
    </row>
    <row r="93" spans="1:13" x14ac:dyDescent="0.25">
      <c r="A93" s="34" t="s">
        <v>66</v>
      </c>
      <c r="B93" s="34"/>
      <c r="C93" s="34"/>
      <c r="D93" s="34"/>
      <c r="E93" s="34"/>
      <c r="F93" s="34"/>
      <c r="G93" s="34"/>
      <c r="H93" s="34"/>
      <c r="I93" s="9"/>
      <c r="J93" s="28">
        <f>J94+J95</f>
        <v>900</v>
      </c>
      <c r="K93" s="28">
        <f>K94+K95</f>
        <v>0</v>
      </c>
      <c r="L93" s="17">
        <f t="shared" si="3"/>
        <v>0</v>
      </c>
      <c r="M93" t="s">
        <v>96</v>
      </c>
    </row>
    <row r="94" spans="1:13" x14ac:dyDescent="0.25">
      <c r="A94" s="35" t="s">
        <v>67</v>
      </c>
      <c r="B94" s="35"/>
      <c r="C94" s="35"/>
      <c r="D94" s="35"/>
      <c r="E94" s="35"/>
      <c r="F94" s="35"/>
      <c r="G94" s="35"/>
      <c r="H94" s="35"/>
      <c r="I94" s="3" t="s">
        <v>68</v>
      </c>
      <c r="J94" s="29">
        <f>100+300</f>
        <v>400</v>
      </c>
      <c r="K94" s="29">
        <v>0</v>
      </c>
      <c r="L94" s="14">
        <f t="shared" si="3"/>
        <v>0</v>
      </c>
      <c r="M94" t="s">
        <v>96</v>
      </c>
    </row>
    <row r="95" spans="1:13" x14ac:dyDescent="0.25">
      <c r="A95" s="35" t="s">
        <v>69</v>
      </c>
      <c r="B95" s="35"/>
      <c r="C95" s="35"/>
      <c r="D95" s="35"/>
      <c r="E95" s="35"/>
      <c r="F95" s="35"/>
      <c r="G95" s="35"/>
      <c r="H95" s="35"/>
      <c r="I95" s="3" t="s">
        <v>70</v>
      </c>
      <c r="J95" s="29">
        <f>500</f>
        <v>500</v>
      </c>
      <c r="K95" s="29">
        <v>0</v>
      </c>
      <c r="L95" s="14">
        <f t="shared" si="3"/>
        <v>0</v>
      </c>
      <c r="M95" t="s">
        <v>96</v>
      </c>
    </row>
    <row r="96" spans="1:13" ht="30" customHeight="1" x14ac:dyDescent="0.25">
      <c r="A96" s="37" t="s">
        <v>94</v>
      </c>
      <c r="B96" s="37"/>
      <c r="C96" s="37"/>
      <c r="D96" s="37"/>
      <c r="E96" s="37"/>
      <c r="F96" s="37"/>
      <c r="G96" s="37"/>
      <c r="H96" s="37"/>
      <c r="I96" s="10"/>
      <c r="J96" s="27">
        <f>J97+J100+J103</f>
        <v>1615</v>
      </c>
      <c r="K96" s="27">
        <f>K97+K100+K103</f>
        <v>454.47226000000001</v>
      </c>
      <c r="L96" s="15">
        <f t="shared" si="3"/>
        <v>0.2814069721362229</v>
      </c>
      <c r="M96" t="s">
        <v>96</v>
      </c>
    </row>
    <row r="97" spans="1:13" x14ac:dyDescent="0.25">
      <c r="A97" s="36" t="s">
        <v>95</v>
      </c>
      <c r="B97" s="36"/>
      <c r="C97" s="36"/>
      <c r="D97" s="36"/>
      <c r="E97" s="36"/>
      <c r="F97" s="36"/>
      <c r="G97" s="36"/>
      <c r="H97" s="36"/>
      <c r="I97" s="6"/>
      <c r="J97" s="30">
        <f>J98</f>
        <v>1033</v>
      </c>
      <c r="K97" s="30">
        <f>K98</f>
        <v>404.47226000000001</v>
      </c>
      <c r="L97" s="16">
        <f t="shared" si="3"/>
        <v>0.39155107454017424</v>
      </c>
      <c r="M97" t="s">
        <v>96</v>
      </c>
    </row>
    <row r="98" spans="1:13" ht="30" customHeight="1" x14ac:dyDescent="0.25">
      <c r="A98" s="34" t="s">
        <v>71</v>
      </c>
      <c r="B98" s="34"/>
      <c r="C98" s="34"/>
      <c r="D98" s="34"/>
      <c r="E98" s="34"/>
      <c r="F98" s="34"/>
      <c r="G98" s="34"/>
      <c r="H98" s="34"/>
      <c r="I98" s="9"/>
      <c r="J98" s="28">
        <f>J99</f>
        <v>1033</v>
      </c>
      <c r="K98" s="28">
        <f>K99</f>
        <v>404.47226000000001</v>
      </c>
      <c r="L98" s="17">
        <f t="shared" si="3"/>
        <v>0.39155107454017424</v>
      </c>
      <c r="M98" t="s">
        <v>96</v>
      </c>
    </row>
    <row r="99" spans="1:13" ht="30" customHeight="1" x14ac:dyDescent="0.25">
      <c r="A99" s="35" t="s">
        <v>72</v>
      </c>
      <c r="B99" s="35"/>
      <c r="C99" s="35"/>
      <c r="D99" s="35"/>
      <c r="E99" s="35"/>
      <c r="F99" s="35"/>
      <c r="G99" s="35"/>
      <c r="H99" s="35"/>
      <c r="I99" s="3" t="s">
        <v>73</v>
      </c>
      <c r="J99" s="29">
        <f>730+303</f>
        <v>1033</v>
      </c>
      <c r="K99" s="29">
        <v>404.47226000000001</v>
      </c>
      <c r="L99" s="14">
        <f t="shared" si="3"/>
        <v>0.39155107454017424</v>
      </c>
      <c r="M99" t="s">
        <v>96</v>
      </c>
    </row>
    <row r="100" spans="1:13" x14ac:dyDescent="0.25">
      <c r="A100" s="36" t="s">
        <v>74</v>
      </c>
      <c r="B100" s="36"/>
      <c r="C100" s="36"/>
      <c r="D100" s="36"/>
      <c r="E100" s="36"/>
      <c r="F100" s="36"/>
      <c r="G100" s="36"/>
      <c r="H100" s="36"/>
      <c r="I100" s="6"/>
      <c r="J100" s="30">
        <f>J101</f>
        <v>582</v>
      </c>
      <c r="K100" s="30">
        <f>K101</f>
        <v>50</v>
      </c>
      <c r="L100" s="16">
        <f t="shared" si="3"/>
        <v>8.5910652920962199E-2</v>
      </c>
      <c r="M100" t="s">
        <v>96</v>
      </c>
    </row>
    <row r="101" spans="1:13" x14ac:dyDescent="0.25">
      <c r="A101" s="34" t="s">
        <v>75</v>
      </c>
      <c r="B101" s="34"/>
      <c r="C101" s="34"/>
      <c r="D101" s="34"/>
      <c r="E101" s="34"/>
      <c r="F101" s="34"/>
      <c r="G101" s="34"/>
      <c r="H101" s="34"/>
      <c r="I101" s="9"/>
      <c r="J101" s="28">
        <f>J102</f>
        <v>582</v>
      </c>
      <c r="K101" s="28">
        <f>K102</f>
        <v>50</v>
      </c>
      <c r="L101" s="17">
        <f t="shared" si="3"/>
        <v>8.5910652920962199E-2</v>
      </c>
      <c r="M101" t="s">
        <v>96</v>
      </c>
    </row>
    <row r="102" spans="1:13" x14ac:dyDescent="0.25">
      <c r="A102" s="35" t="s">
        <v>76</v>
      </c>
      <c r="B102" s="35"/>
      <c r="C102" s="35"/>
      <c r="D102" s="35"/>
      <c r="E102" s="35"/>
      <c r="F102" s="35"/>
      <c r="G102" s="35"/>
      <c r="H102" s="35"/>
      <c r="I102" s="3" t="s">
        <v>77</v>
      </c>
      <c r="J102" s="29">
        <f>1000-94-324</f>
        <v>582</v>
      </c>
      <c r="K102" s="29">
        <v>50</v>
      </c>
      <c r="L102" s="14">
        <f t="shared" si="3"/>
        <v>8.5910652920962199E-2</v>
      </c>
      <c r="M102" t="s">
        <v>96</v>
      </c>
    </row>
    <row r="103" spans="1:13" ht="30" hidden="1" customHeight="1" x14ac:dyDescent="0.25">
      <c r="A103" s="36" t="s">
        <v>78</v>
      </c>
      <c r="B103" s="36"/>
      <c r="C103" s="36"/>
      <c r="D103" s="36"/>
      <c r="E103" s="36"/>
      <c r="F103" s="36"/>
      <c r="G103" s="36"/>
      <c r="H103" s="36"/>
      <c r="I103" s="6"/>
      <c r="J103" s="30">
        <f>J104</f>
        <v>0</v>
      </c>
      <c r="K103" s="30">
        <f>K104</f>
        <v>0</v>
      </c>
      <c r="L103" s="16" t="e">
        <f t="shared" si="3"/>
        <v>#DIV/0!</v>
      </c>
      <c r="M103" t="s">
        <v>96</v>
      </c>
    </row>
    <row r="104" spans="1:13" hidden="1" x14ac:dyDescent="0.25">
      <c r="A104" s="34" t="s">
        <v>79</v>
      </c>
      <c r="B104" s="34"/>
      <c r="C104" s="34"/>
      <c r="D104" s="34"/>
      <c r="E104" s="34"/>
      <c r="F104" s="34"/>
      <c r="G104" s="34"/>
      <c r="H104" s="34"/>
      <c r="I104" s="9"/>
      <c r="J104" s="28">
        <f>J105</f>
        <v>0</v>
      </c>
      <c r="K104" s="28">
        <f>K105</f>
        <v>0</v>
      </c>
      <c r="L104" s="17" t="e">
        <f t="shared" si="3"/>
        <v>#DIV/0!</v>
      </c>
      <c r="M104" t="s">
        <v>96</v>
      </c>
    </row>
    <row r="105" spans="1:13" hidden="1" x14ac:dyDescent="0.25">
      <c r="A105" s="35" t="s">
        <v>121</v>
      </c>
      <c r="B105" s="35"/>
      <c r="C105" s="35"/>
      <c r="D105" s="35"/>
      <c r="E105" s="35"/>
      <c r="F105" s="35"/>
      <c r="G105" s="35"/>
      <c r="H105" s="35"/>
      <c r="I105" s="3" t="s">
        <v>80</v>
      </c>
      <c r="J105" s="29">
        <v>0</v>
      </c>
      <c r="K105" s="29">
        <v>0</v>
      </c>
      <c r="L105" s="14" t="e">
        <f t="shared" si="3"/>
        <v>#DIV/0!</v>
      </c>
      <c r="M105" t="s">
        <v>96</v>
      </c>
    </row>
    <row r="106" spans="1:13" ht="30" customHeight="1" x14ac:dyDescent="0.25">
      <c r="A106" s="37" t="s">
        <v>114</v>
      </c>
      <c r="B106" s="37"/>
      <c r="C106" s="37"/>
      <c r="D106" s="37"/>
      <c r="E106" s="37"/>
      <c r="F106" s="37"/>
      <c r="G106" s="37"/>
      <c r="H106" s="37"/>
      <c r="I106" s="10"/>
      <c r="J106" s="27">
        <f>J107</f>
        <v>15067</v>
      </c>
      <c r="K106" s="27">
        <f>K107</f>
        <v>4721.7305999999999</v>
      </c>
      <c r="L106" s="15">
        <f t="shared" si="3"/>
        <v>0.31338226587907347</v>
      </c>
      <c r="M106" t="s">
        <v>96</v>
      </c>
    </row>
    <row r="107" spans="1:13" x14ac:dyDescent="0.25">
      <c r="A107" s="34" t="s">
        <v>81</v>
      </c>
      <c r="B107" s="34"/>
      <c r="C107" s="34"/>
      <c r="D107" s="34"/>
      <c r="E107" s="34"/>
      <c r="F107" s="34"/>
      <c r="G107" s="34"/>
      <c r="H107" s="34"/>
      <c r="I107" s="9"/>
      <c r="J107" s="28">
        <f>J108+J109</f>
        <v>15067</v>
      </c>
      <c r="K107" s="28">
        <f>K108+K109</f>
        <v>4721.7305999999999</v>
      </c>
      <c r="L107" s="17">
        <f t="shared" si="3"/>
        <v>0.31338226587907347</v>
      </c>
      <c r="M107" t="s">
        <v>96</v>
      </c>
    </row>
    <row r="108" spans="1:13" ht="15" customHeight="1" x14ac:dyDescent="0.25">
      <c r="A108" s="35" t="s">
        <v>117</v>
      </c>
      <c r="B108" s="35"/>
      <c r="C108" s="35"/>
      <c r="D108" s="35"/>
      <c r="E108" s="35"/>
      <c r="F108" s="35"/>
      <c r="G108" s="35"/>
      <c r="H108" s="35"/>
      <c r="I108" s="3" t="s">
        <v>131</v>
      </c>
      <c r="J108" s="29">
        <v>2250</v>
      </c>
      <c r="K108" s="29">
        <v>354.88114999999999</v>
      </c>
      <c r="L108" s="14">
        <f t="shared" ref="L108" si="6">K108/J108</f>
        <v>0.15772495555555555</v>
      </c>
    </row>
    <row r="109" spans="1:13" ht="15" customHeight="1" x14ac:dyDescent="0.25">
      <c r="A109" s="38" t="s">
        <v>82</v>
      </c>
      <c r="B109" s="39"/>
      <c r="C109" s="39"/>
      <c r="D109" s="39"/>
      <c r="E109" s="39"/>
      <c r="F109" s="39"/>
      <c r="G109" s="39"/>
      <c r="H109" s="40"/>
      <c r="I109" s="3" t="s">
        <v>83</v>
      </c>
      <c r="J109" s="29">
        <f>12000+817</f>
        <v>12817</v>
      </c>
      <c r="K109" s="29">
        <v>4366.8494499999997</v>
      </c>
      <c r="L109" s="14">
        <f t="shared" si="3"/>
        <v>0.34070761098540997</v>
      </c>
      <c r="M109" t="s">
        <v>96</v>
      </c>
    </row>
    <row r="110" spans="1:13" ht="30" customHeight="1" x14ac:dyDescent="0.25">
      <c r="A110" s="37" t="s">
        <v>119</v>
      </c>
      <c r="B110" s="37"/>
      <c r="C110" s="37"/>
      <c r="D110" s="37"/>
      <c r="E110" s="37"/>
      <c r="F110" s="37"/>
      <c r="G110" s="37"/>
      <c r="H110" s="37"/>
      <c r="I110" s="10"/>
      <c r="J110" s="27">
        <f>J111</f>
        <v>376</v>
      </c>
      <c r="K110" s="27">
        <f>K111</f>
        <v>13.667</v>
      </c>
      <c r="L110" s="15">
        <f t="shared" si="3"/>
        <v>3.6348404255319149E-2</v>
      </c>
      <c r="M110" t="s">
        <v>96</v>
      </c>
    </row>
    <row r="111" spans="1:13" x14ac:dyDescent="0.25">
      <c r="A111" s="34" t="s">
        <v>120</v>
      </c>
      <c r="B111" s="34"/>
      <c r="C111" s="34"/>
      <c r="D111" s="34"/>
      <c r="E111" s="34"/>
      <c r="F111" s="34"/>
      <c r="G111" s="34"/>
      <c r="H111" s="34"/>
      <c r="I111" s="9"/>
      <c r="J111" s="28">
        <f>J112</f>
        <v>376</v>
      </c>
      <c r="K111" s="28">
        <f>K112</f>
        <v>13.667</v>
      </c>
      <c r="L111" s="17">
        <f t="shared" si="3"/>
        <v>3.6348404255319149E-2</v>
      </c>
      <c r="M111" t="s">
        <v>96</v>
      </c>
    </row>
    <row r="112" spans="1:13" x14ac:dyDescent="0.25">
      <c r="A112" s="35" t="s">
        <v>84</v>
      </c>
      <c r="B112" s="35"/>
      <c r="C112" s="35"/>
      <c r="D112" s="35"/>
      <c r="E112" s="35"/>
      <c r="F112" s="35"/>
      <c r="G112" s="35"/>
      <c r="H112" s="35"/>
      <c r="I112" s="3" t="s">
        <v>85</v>
      </c>
      <c r="J112" s="29">
        <f>360+16</f>
        <v>376</v>
      </c>
      <c r="K112" s="29">
        <v>13.667</v>
      </c>
      <c r="L112" s="14">
        <f t="shared" si="3"/>
        <v>3.6348404255319149E-2</v>
      </c>
      <c r="M112" t="s">
        <v>96</v>
      </c>
    </row>
    <row r="113" spans="1:12" ht="15.75" x14ac:dyDescent="0.25">
      <c r="A113" s="41" t="s">
        <v>86</v>
      </c>
      <c r="B113" s="41"/>
      <c r="C113" s="41"/>
      <c r="D113" s="41"/>
      <c r="E113" s="41"/>
      <c r="F113" s="41"/>
      <c r="G113" s="41"/>
      <c r="H113" s="41"/>
      <c r="I113" s="4"/>
      <c r="J113" s="32">
        <f>J9+J12+J15+J34+J38+J51+J54+J60+J63+J88+J92+J96+J106+J110</f>
        <v>83820.881389999995</v>
      </c>
      <c r="K113" s="32">
        <f>K9+K12+K15+K34+K38+K51+K54+K60+K63+K88+K92+K96+K106+K110</f>
        <v>24053.62225</v>
      </c>
      <c r="L113" s="18">
        <f t="shared" si="3"/>
        <v>0.2869645588440406</v>
      </c>
    </row>
    <row r="114" spans="1:12" x14ac:dyDescent="0.25">
      <c r="A114" s="33"/>
      <c r="B114" s="33"/>
      <c r="C114" s="33"/>
      <c r="D114" s="33"/>
      <c r="E114" s="33"/>
      <c r="F114" s="33"/>
      <c r="G114" s="33"/>
      <c r="H114" s="33"/>
      <c r="I114" s="1"/>
    </row>
    <row r="115" spans="1:12" x14ac:dyDescent="0.25">
      <c r="A115" s="33"/>
      <c r="B115" s="33"/>
      <c r="C115" s="33"/>
      <c r="D115" s="33"/>
      <c r="E115" s="33"/>
      <c r="F115" s="33"/>
      <c r="G115" s="33"/>
      <c r="H115" s="33"/>
      <c r="I115" s="1"/>
    </row>
    <row r="116" spans="1:12" x14ac:dyDescent="0.25">
      <c r="A116" s="33"/>
      <c r="B116" s="33"/>
      <c r="C116" s="33"/>
      <c r="D116" s="33"/>
      <c r="E116" s="33"/>
      <c r="F116" s="33"/>
      <c r="G116" s="33"/>
      <c r="H116" s="33"/>
      <c r="I116" s="1"/>
    </row>
  </sheetData>
  <mergeCells count="113">
    <mergeCell ref="A90:H90"/>
    <mergeCell ref="A91:H91"/>
    <mergeCell ref="A18:H18"/>
    <mergeCell ref="A25:H25"/>
    <mergeCell ref="A26:H26"/>
    <mergeCell ref="A21:H21"/>
    <mergeCell ref="A22:H22"/>
    <mergeCell ref="A23:H23"/>
    <mergeCell ref="A24:H24"/>
    <mergeCell ref="A88:H88"/>
    <mergeCell ref="A89:H89"/>
    <mergeCell ref="A7:L7"/>
    <mergeCell ref="J3:L4"/>
    <mergeCell ref="J5:L5"/>
    <mergeCell ref="J2:L2"/>
    <mergeCell ref="A8:H8"/>
    <mergeCell ref="A34:H34"/>
    <mergeCell ref="A28:H28"/>
    <mergeCell ref="A29:H29"/>
    <mergeCell ref="A30:H30"/>
    <mergeCell ref="A31:H31"/>
    <mergeCell ref="A32:H32"/>
    <mergeCell ref="A33:H33"/>
    <mergeCell ref="A9:H9"/>
    <mergeCell ref="A10:H10"/>
    <mergeCell ref="A11:H11"/>
    <mergeCell ref="A19:H19"/>
    <mergeCell ref="A20:H20"/>
    <mergeCell ref="A27:H27"/>
    <mergeCell ref="A12:H12"/>
    <mergeCell ref="A14:H14"/>
    <mergeCell ref="A15:H15"/>
    <mergeCell ref="A16:H16"/>
    <mergeCell ref="A17:H17"/>
    <mergeCell ref="A13:H13"/>
    <mergeCell ref="A47:H47"/>
    <mergeCell ref="A35:H35"/>
    <mergeCell ref="A36:H36"/>
    <mergeCell ref="A37:H37"/>
    <mergeCell ref="A38:H38"/>
    <mergeCell ref="A39:H39"/>
    <mergeCell ref="A40:H40"/>
    <mergeCell ref="A42:H42"/>
    <mergeCell ref="A43:H43"/>
    <mergeCell ref="A44:H44"/>
    <mergeCell ref="A45:H45"/>
    <mergeCell ref="A46:H46"/>
    <mergeCell ref="A41:H41"/>
    <mergeCell ref="A74:H74"/>
    <mergeCell ref="A75:H75"/>
    <mergeCell ref="A76:H76"/>
    <mergeCell ref="A78:H78"/>
    <mergeCell ref="A61:H61"/>
    <mergeCell ref="A62:H62"/>
    <mergeCell ref="A63:H63"/>
    <mergeCell ref="A59:H59"/>
    <mergeCell ref="A60:H60"/>
    <mergeCell ref="A64:H64"/>
    <mergeCell ref="A65:H65"/>
    <mergeCell ref="A66:H66"/>
    <mergeCell ref="A48:H48"/>
    <mergeCell ref="A49:H49"/>
    <mergeCell ref="A51:H51"/>
    <mergeCell ref="A52:H52"/>
    <mergeCell ref="A53:H53"/>
    <mergeCell ref="A55:H55"/>
    <mergeCell ref="A56:H56"/>
    <mergeCell ref="A57:H57"/>
    <mergeCell ref="A58:H58"/>
    <mergeCell ref="A54:H54"/>
    <mergeCell ref="A50:H50"/>
    <mergeCell ref="A67:H67"/>
    <mergeCell ref="A77:H77"/>
    <mergeCell ref="A98:H98"/>
    <mergeCell ref="A80:H80"/>
    <mergeCell ref="A84:H84"/>
    <mergeCell ref="A85:H85"/>
    <mergeCell ref="A86:H86"/>
    <mergeCell ref="A87:H87"/>
    <mergeCell ref="A92:H92"/>
    <mergeCell ref="A93:H93"/>
    <mergeCell ref="A94:H94"/>
    <mergeCell ref="A97:H97"/>
    <mergeCell ref="A81:H81"/>
    <mergeCell ref="A82:H82"/>
    <mergeCell ref="A83:H83"/>
    <mergeCell ref="A95:H95"/>
    <mergeCell ref="A96:H96"/>
    <mergeCell ref="A79:H79"/>
    <mergeCell ref="A68:H68"/>
    <mergeCell ref="A69:H69"/>
    <mergeCell ref="A70:H70"/>
    <mergeCell ref="A71:H71"/>
    <mergeCell ref="A72:H72"/>
    <mergeCell ref="A73:H73"/>
    <mergeCell ref="A116:H116"/>
    <mergeCell ref="A111:H111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9:H109"/>
    <mergeCell ref="A110:H110"/>
    <mergeCell ref="A108:H108"/>
    <mergeCell ref="A114:H114"/>
    <mergeCell ref="A115:H115"/>
    <mergeCell ref="A112:H112"/>
    <mergeCell ref="A113:H113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  <rowBreaks count="2" manualBreakCount="2">
    <brk id="22" max="11" man="1"/>
    <brk id="5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2018</vt:lpstr>
      <vt:lpstr>'1 квартал 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</dc:creator>
  <cp:lastModifiedBy>Шведова</cp:lastModifiedBy>
  <cp:lastPrinted>2018-09-27T14:12:56Z</cp:lastPrinted>
  <dcterms:created xsi:type="dcterms:W3CDTF">2017-08-04T11:35:28Z</dcterms:created>
  <dcterms:modified xsi:type="dcterms:W3CDTF">2018-09-27T14:13:14Z</dcterms:modified>
</cp:coreProperties>
</file>