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936" activeTab="5"/>
  </bookViews>
  <sheets>
    <sheet name="Источники 2021-2023-1" sheetId="1" r:id="rId1"/>
    <sheet name="Доходы 2021-2023-2" sheetId="2" r:id="rId2"/>
    <sheet name="Прогр. 2021-2023-6" sheetId="3" r:id="rId3"/>
    <sheet name="Ведомств. 2021-2023-7" sheetId="4" r:id="rId4"/>
    <sheet name="АИС 2021-2023-8" sheetId="5" r:id="rId5"/>
    <sheet name="Дорожный фонд 2021-2023-9" sheetId="6" r:id="rId6"/>
  </sheets>
  <definedNames>
    <definedName name="_xlnm.Print_Area" localSheetId="2">'Прогр. 2021-2023-6'!$A$17:$H$538</definedName>
  </definedNames>
  <calcPr fullCalcOnLoad="1"/>
</workbook>
</file>

<file path=xl/comments3.xml><?xml version="1.0" encoding="utf-8"?>
<comments xmlns="http://schemas.openxmlformats.org/spreadsheetml/2006/main">
  <authors>
    <author>Шведова</author>
  </authors>
  <commentList>
    <comment ref="G508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2022 - 2 040,0 + 229,0 = 2 269,0; 2023 - 4 198,0 + 506,0 = 4 704,0.</t>
        </r>
      </text>
    </comment>
  </commentList>
</comments>
</file>

<file path=xl/comments4.xml><?xml version="1.0" encoding="utf-8"?>
<comments xmlns="http://schemas.openxmlformats.org/spreadsheetml/2006/main">
  <authors>
    <author>Шведова</author>
  </authors>
  <commentList>
    <comment ref="I411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2022 - 2 040,0 + 229,0 = 2 269,0; 2023 - 4 198,0 + 506,0 = 4 704,0.</t>
        </r>
      </text>
    </comment>
  </commentList>
</comments>
</file>

<file path=xl/sharedStrings.xml><?xml version="1.0" encoding="utf-8"?>
<sst xmlns="http://schemas.openxmlformats.org/spreadsheetml/2006/main" count="4131" uniqueCount="651">
  <si>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</si>
  <si>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</si>
  <si>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</si>
  <si>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</si>
  <si>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</si>
  <si>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</si>
  <si>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</si>
  <si>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</si>
  <si>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</si>
  <si>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</si>
  <si>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</si>
  <si>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</si>
  <si>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</si>
  <si>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</si>
  <si>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</si>
  <si>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</si>
  <si>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</si>
  <si>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</si>
  <si>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</si>
  <si>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132  01 14250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</si>
  <si>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</si>
  <si>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</si>
  <si>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</si>
  <si>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</si>
  <si>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</si>
  <si>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</si>
  <si>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</si>
  <si>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</si>
  <si>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</si>
  <si>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</si>
  <si>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</si>
  <si>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</si>
  <si>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</si>
  <si>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</si>
  <si>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</si>
  <si>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</si>
  <si>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</si>
  <si>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</si>
  <si>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</si>
  <si>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</si>
  <si>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</si>
  <si>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</si>
  <si>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</si>
  <si>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</si>
  <si>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</si>
  <si>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</si>
  <si>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</si>
  <si>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</si>
  <si>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</si>
  <si>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</si>
  <si>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</si>
  <si>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</si>
  <si>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</si>
  <si>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</si>
  <si>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</si>
  <si>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</si>
  <si>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</si>
  <si>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</si>
  <si>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</si>
  <si>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</si>
  <si>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</si>
  <si>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</si>
  <si>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</si>
  <si>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</si>
  <si>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Основное мероприятие "Оказание поддержки гражданам, пострадавшим в результате пожара муниципального жилищного фонда"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</si>
  <si>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</si>
  <si>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</si>
  <si>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</si>
  <si>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</si>
  <si>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</si>
  <si>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</si>
  <si>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</si>
  <si>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</si>
  <si>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</si>
  <si>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</si>
  <si>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</si>
  <si>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</si>
  <si>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</si>
  <si>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</si>
  <si>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</si>
  <si>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</si>
  <si>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</si>
  <si>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</si>
  <si>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</si>
  <si>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</si>
  <si>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</si>
  <si>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Обеспечение мероприятий по переселению граждан из аварийного жилищного фонда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</si>
  <si>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</si>
  <si>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</si>
  <si>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</si>
  <si>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</si>
  <si>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</si>
  <si>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</si>
  <si>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</si>
  <si>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</si>
  <si>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</si>
  <si>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</si>
  <si>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</si>
  <si>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</si>
  <si>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</si>
  <si>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</si>
  <si>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</si>
  <si>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</si>
  <si>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</si>
  <si>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</si>
  <si>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</si>
  <si>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</si>
  <si>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</si>
  <si>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</si>
  <si>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</si>
  <si>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</si>
  <si>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</si>
  <si>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</si>
  <si>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</si>
  <si>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</si>
  <si>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</si>
  <si>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</si>
  <si>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</si>
  <si>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</si>
  <si>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</si>
  <si>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</si>
  <si>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</si>
  <si>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</si>
  <si>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</si>
  <si>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</si>
  <si>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</si>
  <si>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</si>
  <si>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</si>
  <si>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</si>
  <si>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</si>
  <si>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</si>
  <si>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</si>
  <si>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</si>
  <si>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</si>
  <si>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</si>
  <si>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</si>
  <si>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</si>
  <si>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</si>
  <si>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</si>
  <si>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</si>
  <si>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</si>
  <si>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</si>
  <si>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</si>
  <si>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</si>
  <si>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</si>
  <si>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</si>
  <si>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</si>
  <si>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</si>
  <si>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</si>
  <si>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</si>
  <si>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</si>
  <si>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</si>
  <si>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</si>
  <si>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</si>
  <si>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</si>
  <si>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</si>
  <si>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</si>
  <si>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</si>
  <si>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</si>
  <si>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</si>
  <si>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</si>
  <si>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</si>
  <si>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</si>
  <si>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</si>
  <si>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</si>
  <si>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</si>
  <si>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</si>
  <si>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</si>
  <si>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</si>
  <si>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</si>
  <si>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</si>
  <si>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</si>
  <si>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</si>
  <si>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</si>
  <si>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</si>
  <si>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</si>
  <si>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</si>
  <si>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</si>
  <si>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</si>
  <si>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</si>
  <si>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</si>
  <si>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</si>
  <si>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</si>
  <si>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</si>
  <si>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</si>
  <si>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</si>
  <si>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</si>
  <si>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</si>
  <si>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</si>
  <si>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</si>
  <si>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</si>
  <si>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</si>
  <si>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</si>
  <si>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</si>
  <si>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</si>
  <si>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</si>
  <si>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</si>
  <si>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</si>
  <si>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</si>
  <si>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20 0 00 00000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</si>
  <si>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</si>
  <si>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</si>
  <si>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</si>
  <si>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</si>
  <si>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</si>
  <si>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</si>
  <si>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</si>
  <si>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</si>
  <si>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</si>
  <si>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</si>
  <si>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</si>
  <si>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</si>
  <si>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</si>
  <si>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</si>
  <si>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</si>
  <si>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</si>
  <si>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</si>
  <si>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</si>
  <si>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</si>
  <si>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</si>
  <si>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</si>
  <si>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</si>
  <si>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</si>
  <si>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</si>
  <si>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</si>
  <si>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</si>
  <si>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</si>
  <si>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</si>
  <si>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</si>
  <si>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</si>
  <si>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</si>
  <si>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</si>
  <si>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</si>
  <si>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</si>
  <si>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</si>
  <si>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</si>
  <si>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</si>
  <si>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</si>
  <si>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</si>
  <si>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</si>
  <si>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</si>
  <si>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</si>
  <si>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</si>
  <si>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</si>
  <si>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</si>
  <si>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</si>
  <si>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</si>
  <si>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</si>
  <si>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</si>
  <si>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</si>
  <si>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</si>
  <si>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</si>
  <si>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</si>
  <si>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</si>
  <si>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</si>
  <si>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</si>
  <si>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</si>
  <si>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</si>
  <si>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</si>
  <si>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</si>
  <si>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</si>
  <si>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</si>
  <si>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</si>
  <si>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</si>
  <si>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</si>
  <si>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</si>
  <si>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</si>
  <si>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</si>
  <si>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</si>
  <si>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</si>
  <si>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</si>
  <si>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</si>
  <si>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</si>
  <si>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</si>
  <si>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</si>
  <si>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</si>
  <si>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</si>
  <si>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</si>
  <si>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</si>
  <si>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</si>
  <si>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</si>
  <si>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</si>
  <si>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</si>
  <si>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</si>
  <si>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</si>
  <si>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</si>
  <si>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</si>
  <si>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</si>
  <si>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</si>
  <si>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</si>
  <si>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</si>
  <si>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</si>
  <si>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</si>
  <si>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</si>
  <si>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</si>
  <si>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</si>
  <si>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</si>
  <si>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</si>
  <si>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Расходы за счет средств резервного фонда Правительства Ленинградской области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</si>
  <si>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</si>
  <si>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</si>
  <si>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</si>
  <si>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</si>
  <si>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</si>
  <si>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</si>
  <si>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</si>
  <si>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</si>
  <si>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</si>
  <si>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</si>
  <si>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</si>
  <si>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</si>
  <si>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</si>
  <si>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</si>
  <si>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</si>
  <si>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</si>
  <si>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</si>
  <si>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</si>
  <si>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</si>
  <si>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</si>
  <si>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</si>
  <si>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</si>
  <si>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</si>
  <si>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</si>
  <si>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</si>
  <si>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</si>
  <si>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</si>
  <si>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</si>
  <si>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</si>
  <si>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</si>
  <si>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</si>
  <si>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</si>
  <si>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</si>
  <si>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</si>
  <si>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</si>
  <si>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</si>
  <si>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</si>
  <si>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</si>
  <si>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</si>
  <si>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</si>
  <si>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</si>
  <si>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</si>
  <si>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</si>
  <si>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</si>
  <si>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</si>
  <si>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</si>
  <si>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</si>
  <si>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</si>
  <si>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</si>
  <si>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</si>
  <si>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</si>
  <si>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</si>
  <si>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</si>
  <si>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</si>
  <si>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</si>
  <si>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</si>
  <si>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</si>
  <si>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</si>
  <si>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</si>
  <si>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</si>
  <si>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</si>
  <si>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</si>
  <si>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</si>
  <si>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</si>
  <si>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</si>
  <si>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</si>
  <si>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</si>
  <si>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</si>
  <si>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</si>
  <si>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</si>
  <si>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13 1 01 13180</t>
  </si>
  <si>
    <t>19 0 01 13280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</si>
  <si>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</si>
  <si>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</si>
  <si>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</si>
  <si>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</si>
  <si>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</si>
  <si>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</si>
  <si>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</si>
  <si>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</si>
  <si>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</si>
  <si>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</si>
  <si>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</si>
  <si>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</si>
  <si>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</si>
  <si>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</si>
  <si>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</si>
  <si>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</si>
  <si>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Мероприятия по строительству и реконструкции объектов теплоснабжения</t>
  </si>
  <si>
    <t>95 9 00 00000</t>
  </si>
  <si>
    <t>Приложение № 2</t>
  </si>
  <si>
    <t>Приложение № 6</t>
  </si>
  <si>
    <t>Приложение № 7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</si>
  <si>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</si>
  <si>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</si>
  <si>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</si>
  <si>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</si>
  <si>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</si>
  <si>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</si>
  <si>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</si>
  <si>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</si>
  <si>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</si>
  <si>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</si>
  <si>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</si>
  <si>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</si>
  <si>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2021 год</t>
  </si>
  <si>
    <t>Ульяновского городского поселения Тосненского района Ленинградской области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</si>
  <si>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</si>
  <si>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</si>
  <si>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</si>
  <si>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</si>
  <si>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20 0 01 11680</t>
  </si>
  <si>
    <t>Мероприятия в сфере молодежной политики</t>
  </si>
  <si>
    <t>Основное мероприятие "Развитие молодежной политики"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</si>
  <si>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</si>
  <si>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</si>
  <si>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</si>
  <si>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</si>
  <si>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</si>
  <si>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10 0 01 S0140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</si>
  <si>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</si>
  <si>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</si>
  <si>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</si>
  <si>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</si>
  <si>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</si>
  <si>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</si>
  <si>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</si>
  <si>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05 0 03 00000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</si>
  <si>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</si>
  <si>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</si>
  <si>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</si>
  <si>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06 1 01 00000</t>
  </si>
  <si>
    <t>06 1 01 09601</t>
  </si>
  <si>
    <t>06 1 01 72120</t>
  </si>
  <si>
    <t>06 1 01 96010</t>
  </si>
  <si>
    <t>06 2 01 04770</t>
  </si>
  <si>
    <t>Подпрограмма "Содержание и ремонт муниципальных помещений"</t>
  </si>
  <si>
    <t>06 3 01 13770</t>
  </si>
  <si>
    <t>06 3 02 00000</t>
  </si>
  <si>
    <t>Основное мероприятие "Содержание и ремонт муниципальных нежилых помещений"</t>
  </si>
  <si>
    <t>06 3 02 10290</t>
  </si>
  <si>
    <t>27 0 00 00000</t>
  </si>
  <si>
    <t>27 0 01 00000</t>
  </si>
  <si>
    <t>Основное мероприятие "Формирование комфортной городской среды"</t>
  </si>
  <si>
    <t>27 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</si>
  <si>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</si>
  <si>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</si>
  <si>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13 1 01 S0200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</si>
  <si>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</si>
  <si>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</si>
  <si>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</si>
  <si>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</si>
  <si>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</si>
  <si>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</si>
  <si>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</si>
  <si>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</si>
  <si>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27 0 01 10130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</si>
  <si>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</si>
  <si>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</si>
  <si>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07 0 01 S0360</t>
  </si>
  <si>
    <t>08 2 01 13430</t>
  </si>
  <si>
    <t>08 2 01 00000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</si>
  <si>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</si>
  <si>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</si>
  <si>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Реализация мероприятий по повышению надежности и энергетической эффективности в системах теплоснабжения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</si>
  <si>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</si>
  <si>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</si>
  <si>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</si>
  <si>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 2 01 S0770</t>
  </si>
  <si>
    <t>Переселение граждан из аварийного жилищного фонда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</si>
  <si>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</si>
  <si>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</si>
  <si>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</si>
  <si>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</si>
  <si>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</si>
  <si>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</si>
  <si>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</si>
  <si>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</si>
  <si>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</si>
  <si>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</si>
  <si>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</si>
  <si>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</si>
  <si>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</si>
  <si>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</si>
  <si>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</si>
  <si>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</si>
  <si>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</si>
  <si>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</si>
  <si>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</si>
  <si>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27 0 01 13280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</si>
  <si>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</si>
  <si>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</si>
  <si>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</si>
  <si>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</si>
  <si>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</si>
  <si>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</si>
  <si>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</si>
  <si>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</si>
  <si>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</si>
  <si>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</si>
  <si>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</si>
  <si>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</si>
  <si>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</si>
  <si>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</si>
  <si>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</si>
  <si>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</si>
  <si>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27 0 F2 00000</t>
  </si>
  <si>
    <t>Реализация программ формирования современной городской среды</t>
  </si>
  <si>
    <t>27 0 F2 55550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</si>
  <si>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</si>
  <si>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</si>
  <si>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</si>
  <si>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</si>
  <si>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</si>
  <si>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</si>
  <si>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</si>
  <si>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2022 год</t>
  </si>
  <si>
    <t>10 0 01 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</si>
  <si>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</si>
  <si>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</si>
  <si>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</si>
  <si>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</si>
  <si>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</si>
  <si>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</si>
  <si>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27 0 01 S4750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</si>
  <si>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</si>
  <si>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</si>
  <si>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</si>
  <si>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</si>
  <si>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</si>
  <si>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</si>
  <si>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</si>
  <si>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</si>
  <si>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</si>
  <si>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06 2 01 14860</t>
  </si>
  <si>
    <t>Реализация программ формирования современной городской среды (благоустройство дворовых территорий)</t>
  </si>
  <si>
    <t>06 2 01 10770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</si>
  <si>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</si>
  <si>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</si>
  <si>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</si>
  <si>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</si>
  <si>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</si>
  <si>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</si>
  <si>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</si>
  <si>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</si>
  <si>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</si>
  <si>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Прочие межбюджетные трансферты, передаваемые бюджетам городских поселений (Иные межбюджетные трансферты, передаваемые в бюджеты городских и сельских поселений из бюджета муниципального образования Тосненский район Ленинградской области в 2020 году на поддержку муниципальных образований городских и сельских поселений по увековечению памяти погибших при защите Отечества)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</si>
  <si>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</si>
  <si>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</si>
  <si>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</si>
  <si>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</si>
  <si>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19 0 01 S4790</t>
  </si>
  <si>
    <t>Прочие субсидии бюджетам городских поселений (Субсидии на ликвидацию несанкционированных свалок)</t>
  </si>
  <si>
    <t>19 0 01 S4880</t>
  </si>
  <si>
    <t>Мероприятия по ликвидации несанкционированных свалок</t>
  </si>
  <si>
    <t>Приложение № 8</t>
  </si>
  <si>
    <t>Наименование муниципальной программы</t>
  </si>
  <si>
    <t>Наименование подпрограммы</t>
  </si>
  <si>
    <t>Главный распорядитель бюджетных средств</t>
  </si>
  <si>
    <t>Бюджетополучатель</t>
  </si>
  <si>
    <t>Наименование объекта</t>
  </si>
  <si>
    <t>План на 2021 год, тыс. руб.</t>
  </si>
  <si>
    <t>План на 2022 год, тыс. руб.</t>
  </si>
  <si>
    <t>Итого по программе: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</si>
  <si>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</si>
  <si>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</si>
  <si>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2017-2020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</si>
  <si>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</si>
  <si>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-</t>
  </si>
  <si>
    <t>Приобретение в муниципальную собственность жилых помещений для предоставления по договорам социального найма гражданам, пострадавшим в результате пожара муниципального жилищного фонда : 1 (одно) жилое помещение площадью не менее 33 кв.м для 1 (одного) человека</t>
  </si>
  <si>
    <t>Всего по АИП:</t>
  </si>
  <si>
    <t>на 2021 год и на плановый период 2022 и 2023 годов</t>
  </si>
  <si>
    <t>2023 год</t>
  </si>
  <si>
    <t>по кодам видов доходов на 2021 год и на плановый период 2022 и 2023 годов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</si>
  <si>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2021 год и на плановый период 2022 и 2023 годов</t>
  </si>
  <si>
    <t>План на 2023 год, тыс. руб.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</si>
  <si>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</si>
  <si>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</si>
  <si>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</si>
  <si>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</si>
  <si>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</si>
  <si>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25 0 01 00000</t>
  </si>
  <si>
    <t>25 0 01 S4310</t>
  </si>
  <si>
    <t>Основное мероприятие "Борьба с борщевиком Сосновского на территории Ульяновского городского поселения Тосненского района Ленинградской области"</t>
  </si>
  <si>
    <t>09 0 01 13280</t>
  </si>
  <si>
    <t>15 0 01 10110</t>
  </si>
  <si>
    <t>15 0 01 13280</t>
  </si>
  <si>
    <t>Сроки строительства (инвестированя)</t>
  </si>
  <si>
    <t>25 0 01 14310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</si>
  <si>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</si>
  <si>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</si>
  <si>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</si>
  <si>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</si>
  <si>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</si>
  <si>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Строительство блок-модульной котельной для многоквартирных домов по адресу: Ленинградская область, Тосненский район, г.п. Ульяновка, ул. 8-я, д. 39, д. 41 (в том числе проектно-изыскательские работы)</t>
  </si>
  <si>
    <t>от 22.12.2020 № 60</t>
  </si>
  <si>
    <t>Обеспечение устойчивого сокращения непригодного для проживания жилого фонда (средства местного бюджета)</t>
  </si>
  <si>
    <t>06 2 F3 6748S</t>
  </si>
  <si>
    <t>Приобретение жилых помещений у застройщиков в строящихся домах для предоставления гражданам с целью переселения из аварийного жилищного фонда: расселяемая площадь 1 005,49 кв.м.; 26 расселяемых жилых помещений; 69 жителей, планируемых к переселению; приобретаемая площадь 1 106,04 кв.м.</t>
  </si>
  <si>
    <t>Приложение № 3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</si>
  <si>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</si>
  <si>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</si>
  <si>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</si>
  <si>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06 2 F3 00000</t>
  </si>
  <si>
    <t>Федеральный проект "Обеспечение устойчивого сокращения непригодного для проживания жилищного фонда"</t>
  </si>
  <si>
    <t>ИСТОЧНИКИ</t>
  </si>
  <si>
    <t>внутреннего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</si>
  <si>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</si>
  <si>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</si>
  <si>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</si>
  <si>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</si>
  <si>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</si>
  <si>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Приложение № 5</t>
  </si>
  <si>
    <t>Приложение № 9</t>
  </si>
  <si>
    <t>Распределение бюджетных ассигнований дорожного фонда бюджета Ульяновского городского поселения Тосненского района Ленинградской области на 2021 год и на плановый период 2022 и 2023 годов</t>
  </si>
  <si>
    <t>ЦСР                целевая статья</t>
  </si>
  <si>
    <t>ВР                      вид расхода</t>
  </si>
  <si>
    <t>Рз     раздел</t>
  </si>
  <si>
    <t>Всего</t>
  </si>
  <si>
    <t>04</t>
  </si>
  <si>
    <t>09</t>
  </si>
  <si>
    <t>Всего:</t>
  </si>
  <si>
    <t xml:space="preserve">Ремонт участка автомобильной дороги местного значения по ул. Калинина Ульяновского городского поселения Тосненского района Ленинградской области, имеющий  социально значимый характер </t>
  </si>
  <si>
    <t>Ремонт дороги общего пользования местного значения, имеющий приоритетный социально значимый характер по ул. Вокзальная от пр. Володарского в сторону г. Тосно Ульяновского городского поселения Тосненского района Ленинградской области</t>
  </si>
  <si>
    <t>Ремонт автомобильной дороги общего пользования местного значения ул. Щербакова от Ульяновского шоссе в сторону увеличения нумерации домов</t>
  </si>
  <si>
    <t>Ремонт дворовой территории, расположенной по адресу: Ленинградская область, Тосненский район, г.п. Ульяновка, пр. Советский, д. 177/2, д. 177/3</t>
  </si>
  <si>
    <t>Ремонт дворовой территории, расположенной по адресу: Ленинградская область, Тосненский район, г.п. Ульяновка, ул. 14-я, д. 3, 5, 7, 9</t>
  </si>
  <si>
    <t>Ремонт дворовой территории, расположенной по адресу: Ленинградская область, Тосненский район, г.п. Ульяновка, ул. Вокзальная, д. 1, д. 2, д. 4, д. 5, д. 6/1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</si>
  <si>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</si>
  <si>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</si>
  <si>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переселение граждан из аварийного жилищного фонда)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</si>
  <si>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(Субсидии на переселение граждан из аварийного жилищного фонда)</t>
  </si>
  <si>
    <t>06 2 F3 67483</t>
  </si>
  <si>
    <t>06 2 F3 67484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</si>
  <si>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</si>
  <si>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</si>
  <si>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27 0 01 S4800</t>
  </si>
  <si>
    <t>Реализация мероприятий, направленных на повышение качества городской среды</t>
  </si>
  <si>
    <t xml:space="preserve">Ремонт участка автомобильной дороги местного значения по Советскому проспекту Ульяновского городского поселения Тосненского района Ленинградской области, имеющий  социально значимый характер </t>
  </si>
  <si>
    <t>Ремонт автомобильной дороги общего пользования местного значения, имеющей приоритетный социально значимый характер, ул. Большая Речная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</si>
  <si>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 (в том числе проектно-изыскательские работы)</t>
  </si>
  <si>
    <t>2019-2021</t>
  </si>
  <si>
    <t>2021-2023</t>
  </si>
  <si>
    <t>Распределительный газопровод для газоснабжения индивидуальной жилой застройки по 2-му Московскому проезду в г.п. Ульяновка Тосненского района Ленинградской области (в том числе проектно-изыскательские работы)</t>
  </si>
  <si>
    <t>Ремонт дороги общего пользования местного значения по ул. 4-я от пр. Советский в сторону г. Тосно</t>
  </si>
  <si>
    <t>Ремонт дороги общего пользования местного значения, ул. Большая Речная от пересечения с пр. Володарского до ул. Речная</t>
  </si>
  <si>
    <t>Ремонт участка автомобильной дороги общего пользования местного значения по ул. Дачная от пересечения с ул. Пригородная в сторону увеличения нумерации домов</t>
  </si>
  <si>
    <t>Ремонт участка автомобильной дороги общего пользования местного значения по ул. Серова от д.13 в сторону увеличения нумерации домов</t>
  </si>
  <si>
    <t>Ремонт участка автомобильной дороги общего пользования местного значения ул. 1-я Колхозная от Ульяновского шоссе до р. Саблинка</t>
  </si>
  <si>
    <t>Ремонт участка автомобильной дороги общего пользования местного значения по ул. 3-го Июля от ул. Карла Маркса до ул. Комсомола</t>
  </si>
  <si>
    <t>Ремонт участка автомобильной дороги общего пользования местного значения ул. Песочная от ул. Льва Толстого до ул. Аксакова</t>
  </si>
  <si>
    <t>от 01.06.2021 № 71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</si>
</sst>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92"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180" fontId="2" fillId="0" borderId="0" xfId="69" applyFont="1" applyAlignment="1">
      <alignment horizontal="justify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8" fillId="24" borderId="10" xfId="57" applyFont="1" applyFill="1" applyBorder="1" applyAlignment="1">
      <alignment horizontal="center" vertical="center"/>
      <protection/>
    </xf>
    <xf numFmtId="0" fontId="8" fillId="24" borderId="10" xfId="57" applyFont="1" applyFill="1" applyBorder="1" applyAlignment="1">
      <alignment horizontal="center" vertical="center" wrapText="1"/>
      <protection/>
    </xf>
    <xf numFmtId="3" fontId="8" fillId="24" borderId="10" xfId="69" applyNumberFormat="1" applyFont="1" applyFill="1" applyBorder="1" applyAlignment="1">
      <alignment horizontal="center" vertical="center"/>
    </xf>
    <xf numFmtId="49" fontId="3" fillId="7" borderId="10" xfId="57" applyNumberFormat="1" applyFont="1" applyFill="1" applyBorder="1" applyAlignment="1">
      <alignment horizontal="right" vertical="top"/>
      <protection/>
    </xf>
    <xf numFmtId="49" fontId="3" fillId="7" borderId="10" xfId="57" applyNumberFormat="1" applyFont="1" applyFill="1" applyBorder="1" applyAlignment="1">
      <alignment horizontal="center" wrapText="1"/>
      <protection/>
    </xf>
    <xf numFmtId="0" fontId="8" fillId="25" borderId="10" xfId="57" applyFont="1" applyFill="1" applyBorder="1" applyAlignment="1">
      <alignment horizontal="center" vertical="center" wrapText="1"/>
      <protection/>
    </xf>
    <xf numFmtId="0" fontId="3" fillId="7" borderId="10" xfId="57" applyFont="1" applyFill="1" applyBorder="1" applyAlignment="1">
      <alignment wrapText="1"/>
      <protection/>
    </xf>
    <xf numFmtId="49" fontId="6" fillId="4" borderId="10" xfId="57" applyNumberFormat="1" applyFont="1" applyFill="1" applyBorder="1" applyAlignment="1">
      <alignment vertical="top"/>
      <protection/>
    </xf>
    <xf numFmtId="49" fontId="3" fillId="4" borderId="10" xfId="57" applyNumberFormat="1" applyFont="1" applyFill="1" applyBorder="1" applyAlignment="1">
      <alignment horizontal="center"/>
      <protection/>
    </xf>
    <xf numFmtId="0" fontId="3" fillId="4" borderId="10" xfId="57" applyFont="1" applyFill="1" applyBorder="1" applyAlignment="1">
      <alignment horizontal="center"/>
      <protection/>
    </xf>
    <xf numFmtId="0" fontId="13" fillId="20" borderId="10" xfId="57" applyFont="1" applyFill="1" applyBorder="1">
      <alignment/>
      <protection/>
    </xf>
    <xf numFmtId="49" fontId="14" fillId="2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 applyAlignment="1">
      <alignment horizontal="center" wrapText="1"/>
      <protection/>
    </xf>
    <xf numFmtId="0" fontId="15" fillId="0" borderId="10" xfId="57" applyFont="1" applyBorder="1">
      <alignment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2" fillId="0" borderId="10" xfId="57" applyFont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>
      <alignment/>
      <protection/>
    </xf>
    <xf numFmtId="49" fontId="15" fillId="0" borderId="10" xfId="57" applyNumberFormat="1" applyFont="1" applyFill="1" applyBorder="1" applyAlignment="1">
      <alignment horizontal="center" wrapText="1"/>
      <protection/>
    </xf>
    <xf numFmtId="49" fontId="13" fillId="20" borderId="10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0" fontId="15" fillId="0" borderId="10" xfId="57" applyFont="1" applyFill="1" applyBorder="1" applyAlignment="1">
      <alignment horizontal="center" wrapText="1"/>
      <protection/>
    </xf>
    <xf numFmtId="49" fontId="12" fillId="4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3" fillId="21" borderId="10" xfId="57" applyFont="1" applyFill="1" applyBorder="1">
      <alignment/>
      <protection/>
    </xf>
    <xf numFmtId="49" fontId="14" fillId="21" borderId="10" xfId="57" applyNumberFormat="1" applyFont="1" applyFill="1" applyBorder="1" applyAlignment="1">
      <alignment horizontal="center" wrapText="1"/>
      <protection/>
    </xf>
    <xf numFmtId="0" fontId="14" fillId="21" borderId="10" xfId="57" applyFont="1" applyFill="1" applyBorder="1" applyAlignment="1">
      <alignment horizontal="center" wrapText="1"/>
      <protection/>
    </xf>
    <xf numFmtId="0" fontId="10" fillId="0" borderId="10" xfId="57" applyFont="1" applyBorder="1">
      <alignment/>
      <protection/>
    </xf>
    <xf numFmtId="0" fontId="12" fillId="4" borderId="10" xfId="57" applyFont="1" applyFill="1" applyBorder="1" applyAlignment="1">
      <alignment horizontal="center" wrapText="1"/>
      <protection/>
    </xf>
    <xf numFmtId="49" fontId="6" fillId="0" borderId="10" xfId="57" applyNumberFormat="1" applyFont="1" applyFill="1" applyBorder="1" applyAlignment="1">
      <alignment vertical="top"/>
      <protection/>
    </xf>
    <xf numFmtId="0" fontId="13" fillId="0" borderId="10" xfId="57" applyFont="1" applyFill="1" applyBorder="1" applyAlignment="1">
      <alignment horizontal="center" wrapText="1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49" fontId="10" fillId="20" borderId="10" xfId="57" applyNumberFormat="1" applyFont="1" applyFill="1" applyBorder="1" applyAlignment="1">
      <alignment horizontal="center" wrapText="1"/>
      <protection/>
    </xf>
    <xf numFmtId="3" fontId="2" fillId="0" borderId="0" xfId="69" applyNumberFormat="1" applyFont="1" applyAlignment="1">
      <alignment horizontal="right"/>
    </xf>
    <xf numFmtId="3" fontId="8" fillId="24" borderId="10" xfId="69" applyNumberFormat="1" applyFont="1" applyFill="1" applyBorder="1" applyAlignment="1">
      <alignment horizontal="center" vertical="center" wrapText="1"/>
    </xf>
    <xf numFmtId="183" fontId="3" fillId="7" borderId="10" xfId="69" applyNumberFormat="1" applyFont="1" applyFill="1" applyBorder="1" applyAlignment="1">
      <alignment horizontal="justify"/>
    </xf>
    <xf numFmtId="183" fontId="3" fillId="4" borderId="10" xfId="69" applyNumberFormat="1" applyFont="1" applyFill="1" applyBorder="1" applyAlignment="1">
      <alignment horizontal="justify"/>
    </xf>
    <xf numFmtId="183" fontId="14" fillId="20" borderId="10" xfId="69" applyNumberFormat="1" applyFont="1" applyFill="1" applyBorder="1" applyAlignment="1">
      <alignment horizontal="justify" wrapText="1"/>
    </xf>
    <xf numFmtId="183" fontId="10" fillId="0" borderId="10" xfId="69" applyNumberFormat="1" applyFont="1" applyFill="1" applyBorder="1" applyAlignment="1">
      <alignment horizontal="justify" wrapText="1"/>
    </xf>
    <xf numFmtId="183" fontId="8" fillId="0" borderId="10" xfId="69" applyNumberFormat="1" applyFont="1" applyFill="1" applyBorder="1" applyAlignment="1">
      <alignment horizontal="justify" wrapText="1"/>
    </xf>
    <xf numFmtId="183" fontId="2" fillId="0" borderId="10" xfId="69" applyNumberFormat="1" applyFont="1" applyFill="1" applyBorder="1" applyAlignment="1">
      <alignment horizontal="justify" wrapText="1"/>
    </xf>
    <xf numFmtId="183" fontId="12" fillId="7" borderId="10" xfId="69" applyNumberFormat="1" applyFont="1" applyFill="1" applyBorder="1" applyAlignment="1">
      <alignment horizontal="justify" wrapText="1"/>
    </xf>
    <xf numFmtId="184" fontId="2" fillId="0" borderId="0" xfId="57" applyNumberFormat="1" applyFont="1">
      <alignment/>
      <protection/>
    </xf>
    <xf numFmtId="185" fontId="2" fillId="0" borderId="0" xfId="57" applyNumberFormat="1" applyFont="1">
      <alignment/>
      <protection/>
    </xf>
    <xf numFmtId="183" fontId="12" fillId="4" borderId="10" xfId="69" applyNumberFormat="1" applyFont="1" applyFill="1" applyBorder="1" applyAlignment="1">
      <alignment horizontal="justify" wrapText="1"/>
    </xf>
    <xf numFmtId="183" fontId="13" fillId="21" borderId="10" xfId="69" applyNumberFormat="1" applyFont="1" applyFill="1" applyBorder="1" applyAlignment="1">
      <alignment horizontal="justify" wrapText="1"/>
    </xf>
    <xf numFmtId="49" fontId="8" fillId="0" borderId="0" xfId="57" applyNumberFormat="1" applyFont="1">
      <alignment/>
      <protection/>
    </xf>
    <xf numFmtId="49" fontId="2" fillId="0" borderId="0" xfId="57" applyNumberFormat="1" applyFont="1">
      <alignment/>
      <protection/>
    </xf>
    <xf numFmtId="186" fontId="2" fillId="0" borderId="0" xfId="57" applyNumberFormat="1" applyFont="1" applyAlignment="1">
      <alignment horizontal="right"/>
      <protection/>
    </xf>
    <xf numFmtId="186" fontId="9" fillId="0" borderId="0" xfId="57" applyNumberFormat="1" applyFont="1" applyAlignment="1">
      <alignment horizontal="right"/>
      <protection/>
    </xf>
    <xf numFmtId="183" fontId="10" fillId="20" borderId="10" xfId="69" applyNumberFormat="1" applyFont="1" applyFill="1" applyBorder="1" applyAlignment="1">
      <alignment horizontal="justify" wrapText="1"/>
    </xf>
    <xf numFmtId="185" fontId="9" fillId="0" borderId="0" xfId="57" applyNumberFormat="1" applyFont="1">
      <alignment/>
      <protection/>
    </xf>
    <xf numFmtId="0" fontId="1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wrapText="1"/>
      <protection/>
    </xf>
    <xf numFmtId="49" fontId="2" fillId="0" borderId="0" xfId="57" applyNumberFormat="1" applyFont="1" applyFill="1">
      <alignment/>
      <protection/>
    </xf>
    <xf numFmtId="49" fontId="8" fillId="0" borderId="0" xfId="57" applyNumberFormat="1" applyFont="1" applyFill="1" applyBorder="1" applyAlignment="1">
      <alignment wrapText="1"/>
      <protection/>
    </xf>
    <xf numFmtId="183" fontId="16" fillId="25" borderId="10" xfId="69" applyNumberFormat="1" applyFont="1" applyFill="1" applyBorder="1" applyAlignment="1">
      <alignment horizontal="justify"/>
    </xf>
    <xf numFmtId="180" fontId="11" fillId="0" borderId="0" xfId="57" applyNumberFormat="1" applyFont="1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Fill="1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10" fillId="0" borderId="0" xfId="57" applyFont="1" applyAlignment="1">
      <alignment wrapText="1"/>
      <protection/>
    </xf>
    <xf numFmtId="0" fontId="11" fillId="0" borderId="0" xfId="57" applyFont="1" applyAlignment="1">
      <alignment wrapText="1"/>
      <protection/>
    </xf>
    <xf numFmtId="0" fontId="2" fillId="0" borderId="0" xfId="57" applyFont="1" applyAlignment="1">
      <alignment wrapText="1"/>
      <protection/>
    </xf>
    <xf numFmtId="180" fontId="2" fillId="0" borderId="0" xfId="69" applyFont="1" applyAlignment="1">
      <alignment horizontal="justify" wrapText="1"/>
    </xf>
    <xf numFmtId="49" fontId="2" fillId="14" borderId="10" xfId="57" applyNumberFormat="1" applyFont="1" applyFill="1" applyBorder="1" applyAlignment="1">
      <alignment horizontal="center" vertical="center" wrapText="1"/>
      <protection/>
    </xf>
    <xf numFmtId="183" fontId="9" fillId="14" borderId="10" xfId="57" applyNumberFormat="1" applyFont="1" applyFill="1" applyBorder="1" applyAlignment="1">
      <alignment wrapText="1"/>
      <protection/>
    </xf>
    <xf numFmtId="0" fontId="15" fillId="18" borderId="10" xfId="57" applyFont="1" applyFill="1" applyBorder="1" applyAlignment="1">
      <alignment vertical="top" wrapText="1"/>
      <protection/>
    </xf>
    <xf numFmtId="49" fontId="10" fillId="18" borderId="10" xfId="57" applyNumberFormat="1" applyFont="1" applyFill="1" applyBorder="1" applyAlignment="1">
      <alignment horizontal="center" wrapText="1"/>
      <protection/>
    </xf>
    <xf numFmtId="0" fontId="10" fillId="18" borderId="10" xfId="57" applyFont="1" applyFill="1" applyBorder="1" applyAlignment="1">
      <alignment horizontal="center" wrapText="1"/>
      <protection/>
    </xf>
    <xf numFmtId="183" fontId="10" fillId="18" borderId="10" xfId="69" applyNumberFormat="1" applyFont="1" applyFill="1" applyBorder="1" applyAlignment="1">
      <alignment horizontal="right" wrapText="1"/>
    </xf>
    <xf numFmtId="0" fontId="15" fillId="22" borderId="10" xfId="57" applyFont="1" applyFill="1" applyBorder="1" applyAlignment="1">
      <alignment vertical="top" wrapText="1"/>
      <protection/>
    </xf>
    <xf numFmtId="49" fontId="8" fillId="22" borderId="10" xfId="57" applyNumberFormat="1" applyFont="1" applyFill="1" applyBorder="1" applyAlignment="1">
      <alignment horizontal="center" wrapText="1"/>
      <protection/>
    </xf>
    <xf numFmtId="0" fontId="10" fillId="22" borderId="10" xfId="57" applyFont="1" applyFill="1" applyBorder="1" applyAlignment="1">
      <alignment horizontal="center" wrapText="1"/>
      <protection/>
    </xf>
    <xf numFmtId="183" fontId="8" fillId="22" borderId="10" xfId="69" applyNumberFormat="1" applyFont="1" applyFill="1" applyBorder="1" applyAlignment="1">
      <alignment horizontal="right" wrapText="1"/>
    </xf>
    <xf numFmtId="183" fontId="8" fillId="0" borderId="10" xfId="69" applyNumberFormat="1" applyFont="1" applyFill="1" applyBorder="1" applyAlignment="1">
      <alignment horizontal="right" wrapText="1"/>
    </xf>
    <xf numFmtId="183" fontId="2" fillId="0" borderId="10" xfId="69" applyNumberFormat="1" applyFont="1" applyFill="1" applyBorder="1" applyAlignment="1">
      <alignment horizontal="right" wrapText="1"/>
    </xf>
    <xf numFmtId="0" fontId="2" fillId="3" borderId="10" xfId="57" applyFont="1" applyFill="1" applyBorder="1" applyAlignment="1">
      <alignment wrapText="1"/>
      <protection/>
    </xf>
    <xf numFmtId="49" fontId="8" fillId="3" borderId="10" xfId="57" applyNumberFormat="1" applyFont="1" applyFill="1" applyBorder="1" applyAlignment="1">
      <alignment horizontal="center" wrapText="1"/>
      <protection/>
    </xf>
    <xf numFmtId="0" fontId="8" fillId="3" borderId="10" xfId="57" applyFont="1" applyFill="1" applyBorder="1" applyAlignment="1">
      <alignment horizontal="center" wrapText="1"/>
      <protection/>
    </xf>
    <xf numFmtId="183" fontId="8" fillId="3" borderId="10" xfId="69" applyNumberFormat="1" applyFont="1" applyFill="1" applyBorder="1" applyAlignment="1">
      <alignment horizontal="right" wrapText="1"/>
    </xf>
    <xf numFmtId="0" fontId="2" fillId="22" borderId="10" xfId="57" applyFont="1" applyFill="1" applyBorder="1" applyAlignment="1">
      <alignment wrapText="1"/>
      <protection/>
    </xf>
    <xf numFmtId="0" fontId="8" fillId="22" borderId="10" xfId="57" applyFont="1" applyFill="1" applyBorder="1" applyAlignment="1">
      <alignment horizontal="center" wrapText="1"/>
      <protection/>
    </xf>
    <xf numFmtId="49" fontId="8" fillId="18" borderId="10" xfId="57" applyNumberFormat="1" applyFont="1" applyFill="1" applyBorder="1" applyAlignment="1">
      <alignment horizontal="center" wrapText="1"/>
      <protection/>
    </xf>
    <xf numFmtId="49" fontId="17" fillId="18" borderId="10" xfId="57" applyNumberFormat="1" applyFont="1" applyFill="1" applyBorder="1" applyAlignment="1">
      <alignment horizontal="center" wrapText="1"/>
      <protection/>
    </xf>
    <xf numFmtId="183" fontId="2" fillId="3" borderId="10" xfId="69" applyNumberFormat="1" applyFont="1" applyFill="1" applyBorder="1" applyAlignment="1">
      <alignment horizontal="right" wrapText="1"/>
    </xf>
    <xf numFmtId="183" fontId="2" fillId="22" borderId="10" xfId="69" applyNumberFormat="1" applyFont="1" applyFill="1" applyBorder="1" applyAlignment="1">
      <alignment horizontal="right" wrapText="1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vertical="top" wrapText="1"/>
      <protection/>
    </xf>
    <xf numFmtId="49" fontId="17" fillId="0" borderId="10" xfId="57" applyNumberFormat="1" applyFont="1" applyFill="1" applyBorder="1" applyAlignment="1">
      <alignment horizontal="center" wrapText="1"/>
      <protection/>
    </xf>
    <xf numFmtId="0" fontId="8" fillId="18" borderId="10" xfId="57" applyFont="1" applyFill="1" applyBorder="1" applyAlignment="1">
      <alignment horizontal="center" wrapText="1"/>
      <protection/>
    </xf>
    <xf numFmtId="0" fontId="17" fillId="0" borderId="10" xfId="57" applyFont="1" applyFill="1" applyBorder="1" applyAlignment="1">
      <alignment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5" fillId="3" borderId="10" xfId="57" applyNumberFormat="1" applyFont="1" applyFill="1" applyBorder="1" applyAlignment="1">
      <alignment vertical="top" wrapText="1"/>
      <protection/>
    </xf>
    <xf numFmtId="49" fontId="5" fillId="22" borderId="10" xfId="57" applyNumberFormat="1" applyFont="1" applyFill="1" applyBorder="1" applyAlignment="1">
      <alignment vertical="top" wrapText="1"/>
      <protection/>
    </xf>
    <xf numFmtId="49" fontId="15" fillId="18" borderId="10" xfId="57" applyNumberFormat="1" applyFont="1" applyFill="1" applyBorder="1" applyAlignment="1">
      <alignment horizontal="center" wrapText="1"/>
      <protection/>
    </xf>
    <xf numFmtId="49" fontId="2" fillId="3" borderId="10" xfId="57" applyNumberFormat="1" applyFont="1" applyFill="1" applyBorder="1" applyAlignment="1">
      <alignment horizontal="center" wrapText="1"/>
      <protection/>
    </xf>
    <xf numFmtId="49" fontId="2" fillId="22" borderId="10" xfId="57" applyNumberFormat="1" applyFont="1" applyFill="1" applyBorder="1" applyAlignment="1">
      <alignment horizontal="center" wrapText="1"/>
      <protection/>
    </xf>
    <xf numFmtId="0" fontId="7" fillId="14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22" borderId="10" xfId="57" applyFont="1" applyFill="1" applyBorder="1" applyAlignment="1">
      <alignment wrapText="1"/>
      <protection/>
    </xf>
    <xf numFmtId="49" fontId="2" fillId="18" borderId="10" xfId="57" applyNumberFormat="1" applyFont="1" applyFill="1" applyBorder="1" applyAlignment="1">
      <alignment horizontal="center" wrapText="1"/>
      <protection/>
    </xf>
    <xf numFmtId="0" fontId="15" fillId="0" borderId="10" xfId="57" applyFont="1" applyFill="1" applyBorder="1" applyAlignment="1">
      <alignment vertical="top" wrapText="1"/>
      <protection/>
    </xf>
    <xf numFmtId="183" fontId="10" fillId="0" borderId="10" xfId="69" applyNumberFormat="1" applyFont="1" applyFill="1" applyBorder="1" applyAlignment="1">
      <alignment horizontal="right" wrapText="1"/>
    </xf>
    <xf numFmtId="0" fontId="16" fillId="26" borderId="11" xfId="57" applyFont="1" applyFill="1" applyBorder="1" applyAlignment="1">
      <alignment horizontal="center" wrapText="1"/>
      <protection/>
    </xf>
    <xf numFmtId="183" fontId="16" fillId="26" borderId="10" xfId="69" applyNumberFormat="1" applyFont="1" applyFill="1" applyBorder="1" applyAlignment="1">
      <alignment horizontal="right" wrapText="1"/>
    </xf>
    <xf numFmtId="3" fontId="2" fillId="0" borderId="0" xfId="69" applyNumberFormat="1" applyFont="1" applyAlignment="1">
      <alignment horizontal="right" wrapText="1"/>
    </xf>
    <xf numFmtId="0" fontId="2" fillId="27" borderId="10" xfId="57" applyFont="1" applyFill="1" applyBorder="1" applyAlignment="1">
      <alignment wrapText="1"/>
      <protection/>
    </xf>
    <xf numFmtId="49" fontId="8" fillId="27" borderId="10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8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7" applyFont="1" applyFill="1" applyBorder="1" applyAlignment="1">
      <alignment wrapText="1"/>
      <protection/>
    </xf>
    <xf numFmtId="49" fontId="8" fillId="28" borderId="10" xfId="57" applyNumberFormat="1" applyFont="1" applyFill="1" applyBorder="1" applyAlignment="1">
      <alignment horizontal="center" wrapText="1"/>
      <protection/>
    </xf>
    <xf numFmtId="183" fontId="2" fillId="28" borderId="10" xfId="69" applyNumberFormat="1" applyFont="1" applyFill="1" applyBorder="1" applyAlignment="1">
      <alignment horizontal="right" wrapText="1"/>
    </xf>
    <xf numFmtId="0" fontId="6" fillId="0" borderId="12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2" fillId="29" borderId="10" xfId="57" applyFont="1" applyFill="1" applyBorder="1" applyAlignment="1">
      <alignment wrapText="1"/>
      <protection/>
    </xf>
    <xf numFmtId="0" fontId="8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 wrapText="1"/>
      <protection/>
    </xf>
    <xf numFmtId="183" fontId="2" fillId="29" borderId="10" xfId="69" applyNumberFormat="1" applyFont="1" applyFill="1" applyBorder="1" applyAlignment="1">
      <alignment horizontal="right" wrapText="1"/>
    </xf>
    <xf numFmtId="0" fontId="2" fillId="28" borderId="10" xfId="57" applyFont="1" applyFill="1" applyBorder="1" applyAlignment="1">
      <alignment wrapText="1"/>
      <protection/>
    </xf>
    <xf numFmtId="0" fontId="8" fillId="28" borderId="10" xfId="57" applyFont="1" applyFill="1" applyBorder="1" applyAlignment="1">
      <alignment horizontal="center" wrapText="1"/>
      <protection/>
    </xf>
    <xf numFmtId="0" fontId="2" fillId="28" borderId="0" xfId="57" applyFont="1" applyFill="1" applyAlignment="1">
      <alignment wrapText="1"/>
      <protection/>
    </xf>
    <xf numFmtId="0" fontId="13" fillId="27" borderId="10" xfId="57" applyFont="1" applyFill="1" applyBorder="1">
      <alignment/>
      <protection/>
    </xf>
    <xf numFmtId="0" fontId="14" fillId="27" borderId="10" xfId="57" applyFont="1" applyFill="1" applyBorder="1" applyAlignment="1">
      <alignment horizontal="center" wrapText="1"/>
      <protection/>
    </xf>
    <xf numFmtId="0" fontId="8" fillId="27" borderId="10" xfId="57" applyFont="1" applyFill="1" applyBorder="1" applyAlignment="1">
      <alignment horizontal="center" wrapText="1"/>
      <protection/>
    </xf>
    <xf numFmtId="183" fontId="8" fillId="27" borderId="10" xfId="69" applyNumberFormat="1" applyFont="1" applyFill="1" applyBorder="1" applyAlignment="1">
      <alignment horizontal="justify" wrapText="1"/>
    </xf>
    <xf numFmtId="0" fontId="14" fillId="27" borderId="10" xfId="57" applyFont="1" applyFill="1" applyBorder="1">
      <alignment/>
      <protection/>
    </xf>
    <xf numFmtId="49" fontId="8" fillId="30" borderId="10" xfId="57" applyNumberFormat="1" applyFont="1" applyFill="1" applyBorder="1" applyAlignment="1">
      <alignment horizontal="center" wrapText="1"/>
      <protection/>
    </xf>
    <xf numFmtId="183" fontId="15" fillId="30" borderId="10" xfId="69" applyNumberFormat="1" applyFont="1" applyFill="1" applyBorder="1" applyAlignment="1">
      <alignment horizontal="right" wrapText="1"/>
    </xf>
    <xf numFmtId="0" fontId="10" fillId="30" borderId="10" xfId="57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82" fontId="2" fillId="27" borderId="10" xfId="66" applyNumberFormat="1" applyFont="1" applyFill="1" applyBorder="1" applyAlignment="1">
      <alignment horizontal="center" vertical="center"/>
    </xf>
    <xf numFmtId="182" fontId="2" fillId="0" borderId="10" xfId="6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6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6" applyNumberFormat="1" applyFont="1" applyFill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6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6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6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6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7" applyFont="1" applyFill="1" applyBorder="1">
      <alignment/>
      <protection/>
    </xf>
    <xf numFmtId="49" fontId="10" fillId="35" borderId="10" xfId="57" applyNumberFormat="1" applyFont="1" applyFill="1" applyBorder="1" applyAlignment="1">
      <alignment horizontal="center" wrapText="1"/>
      <protection/>
    </xf>
    <xf numFmtId="0" fontId="10" fillId="35" borderId="10" xfId="57" applyFont="1" applyFill="1" applyBorder="1" applyAlignment="1">
      <alignment horizontal="center" wrapText="1"/>
      <protection/>
    </xf>
    <xf numFmtId="183" fontId="10" fillId="35" borderId="10" xfId="69" applyNumberFormat="1" applyFont="1" applyFill="1" applyBorder="1" applyAlignment="1">
      <alignment horizontal="justify" wrapText="1"/>
    </xf>
    <xf numFmtId="0" fontId="13" fillId="36" borderId="10" xfId="57" applyFont="1" applyFill="1" applyBorder="1">
      <alignment/>
      <protection/>
    </xf>
    <xf numFmtId="0" fontId="14" fillId="36" borderId="10" xfId="57" applyFont="1" applyFill="1" applyBorder="1" applyAlignment="1">
      <alignment horizontal="center" wrapText="1"/>
      <protection/>
    </xf>
    <xf numFmtId="0" fontId="10" fillId="36" borderId="10" xfId="57" applyFont="1" applyFill="1" applyBorder="1" applyAlignment="1">
      <alignment horizontal="center" wrapText="1"/>
      <protection/>
    </xf>
    <xf numFmtId="183" fontId="10" fillId="36" borderId="10" xfId="69" applyNumberFormat="1" applyFont="1" applyFill="1" applyBorder="1" applyAlignment="1">
      <alignment horizontal="justify" wrapText="1"/>
    </xf>
    <xf numFmtId="0" fontId="13" fillId="35" borderId="10" xfId="57" applyFont="1" applyFill="1" applyBorder="1">
      <alignment/>
      <protection/>
    </xf>
    <xf numFmtId="0" fontId="2" fillId="35" borderId="10" xfId="57" applyFont="1" applyFill="1" applyBorder="1">
      <alignment/>
      <protection/>
    </xf>
    <xf numFmtId="49" fontId="15" fillId="35" borderId="10" xfId="57" applyNumberFormat="1" applyFont="1" applyFill="1" applyBorder="1" applyAlignment="1">
      <alignment horizontal="center" wrapText="1"/>
      <protection/>
    </xf>
    <xf numFmtId="0" fontId="14" fillId="36" borderId="10" xfId="57" applyFont="1" applyFill="1" applyBorder="1">
      <alignment/>
      <protection/>
    </xf>
    <xf numFmtId="49" fontId="15" fillId="36" borderId="10" xfId="57" applyNumberFormat="1" applyFont="1" applyFill="1" applyBorder="1" applyAlignment="1">
      <alignment horizontal="center" wrapText="1"/>
      <protection/>
    </xf>
    <xf numFmtId="49" fontId="10" fillId="36" borderId="10" xfId="57" applyNumberFormat="1" applyFont="1" applyFill="1" applyBorder="1" applyAlignment="1">
      <alignment horizontal="center" wrapText="1"/>
      <protection/>
    </xf>
    <xf numFmtId="0" fontId="14" fillId="35" borderId="10" xfId="57" applyFont="1" applyFill="1" applyBorder="1">
      <alignment/>
      <protection/>
    </xf>
    <xf numFmtId="0" fontId="10" fillId="36" borderId="10" xfId="57" applyFont="1" applyFill="1" applyBorder="1">
      <alignment/>
      <protection/>
    </xf>
    <xf numFmtId="0" fontId="10" fillId="35" borderId="10" xfId="57" applyFont="1" applyFill="1" applyBorder="1">
      <alignment/>
      <protection/>
    </xf>
    <xf numFmtId="49" fontId="2" fillId="35" borderId="10" xfId="57" applyNumberFormat="1" applyFont="1" applyFill="1" applyBorder="1" applyAlignment="1">
      <alignment horizontal="center" wrapText="1"/>
      <protection/>
    </xf>
    <xf numFmtId="49" fontId="6" fillId="36" borderId="10" xfId="57" applyNumberFormat="1" applyFont="1" applyFill="1" applyBorder="1" applyAlignment="1">
      <alignment vertical="top"/>
      <protection/>
    </xf>
    <xf numFmtId="0" fontId="2" fillId="36" borderId="10" xfId="57" applyFont="1" applyFill="1" applyBorder="1">
      <alignment/>
      <protection/>
    </xf>
    <xf numFmtId="0" fontId="15" fillId="35" borderId="10" xfId="57" applyFont="1" applyFill="1" applyBorder="1" applyAlignment="1">
      <alignment horizontal="center" wrapText="1"/>
      <protection/>
    </xf>
    <xf numFmtId="0" fontId="8" fillId="36" borderId="10" xfId="57" applyFont="1" applyFill="1" applyBorder="1" applyAlignment="1">
      <alignment horizontal="center" wrapText="1"/>
      <protection/>
    </xf>
    <xf numFmtId="183" fontId="15" fillId="36" borderId="10" xfId="69" applyNumberFormat="1" applyFont="1" applyFill="1" applyBorder="1" applyAlignment="1">
      <alignment horizontal="justify" wrapText="1"/>
    </xf>
    <xf numFmtId="49" fontId="14" fillId="36" borderId="10" xfId="57" applyNumberFormat="1" applyFont="1" applyFill="1" applyBorder="1" applyAlignment="1">
      <alignment horizontal="center" wrapText="1"/>
      <protection/>
    </xf>
    <xf numFmtId="0" fontId="13" fillId="35" borderId="10" xfId="57" applyFont="1" applyFill="1" applyBorder="1" applyAlignment="1">
      <alignment horizontal="center" wrapText="1"/>
      <protection/>
    </xf>
    <xf numFmtId="49" fontId="13" fillId="35" borderId="10" xfId="57" applyNumberFormat="1" applyFont="1" applyFill="1" applyBorder="1" applyAlignment="1">
      <alignment horizontal="center" wrapText="1"/>
      <protection/>
    </xf>
    <xf numFmtId="49" fontId="14" fillId="35" borderId="10" xfId="57" applyNumberFormat="1" applyFont="1" applyFill="1" applyBorder="1" applyAlignment="1">
      <alignment horizontal="center" wrapText="1"/>
      <protection/>
    </xf>
    <xf numFmtId="183" fontId="14" fillId="35" borderId="10" xfId="69" applyNumberFormat="1" applyFont="1" applyFill="1" applyBorder="1" applyAlignment="1">
      <alignment horizontal="justify" wrapText="1"/>
    </xf>
    <xf numFmtId="0" fontId="15" fillId="36" borderId="10" xfId="57" applyFont="1" applyFill="1" applyBorder="1">
      <alignment/>
      <protection/>
    </xf>
    <xf numFmtId="183" fontId="2" fillId="36" borderId="10" xfId="69" applyNumberFormat="1" applyFont="1" applyFill="1" applyBorder="1" applyAlignment="1">
      <alignment horizontal="justify" wrapText="1"/>
    </xf>
    <xf numFmtId="0" fontId="7" fillId="35" borderId="10" xfId="57" applyFont="1" applyFill="1" applyBorder="1">
      <alignment/>
      <protection/>
    </xf>
    <xf numFmtId="49" fontId="10" fillId="36" borderId="10" xfId="57" applyNumberFormat="1" applyFont="1" applyFill="1" applyBorder="1" applyAlignment="1">
      <alignment horizontal="center"/>
      <protection/>
    </xf>
    <xf numFmtId="49" fontId="8" fillId="35" borderId="10" xfId="57" applyNumberFormat="1" applyFont="1" applyFill="1" applyBorder="1" applyAlignment="1">
      <alignment horizontal="center" wrapText="1"/>
      <protection/>
    </xf>
    <xf numFmtId="0" fontId="13" fillId="37" borderId="10" xfId="57" applyFont="1" applyFill="1" applyBorder="1">
      <alignment/>
      <protection/>
    </xf>
    <xf numFmtId="0" fontId="14" fillId="37" borderId="10" xfId="57" applyFont="1" applyFill="1" applyBorder="1" applyAlignment="1">
      <alignment horizontal="center" wrapText="1"/>
      <protection/>
    </xf>
    <xf numFmtId="0" fontId="8" fillId="37" borderId="10" xfId="57" applyFont="1" applyFill="1" applyBorder="1" applyAlignment="1">
      <alignment horizontal="center" wrapText="1"/>
      <protection/>
    </xf>
    <xf numFmtId="183" fontId="8" fillId="37" borderId="10" xfId="69" applyNumberFormat="1" applyFont="1" applyFill="1" applyBorder="1" applyAlignment="1">
      <alignment horizontal="justify" wrapText="1"/>
    </xf>
    <xf numFmtId="0" fontId="14" fillId="37" borderId="10" xfId="57" applyFont="1" applyFill="1" applyBorder="1">
      <alignment/>
      <protection/>
    </xf>
    <xf numFmtId="49" fontId="8" fillId="37" borderId="10" xfId="57" applyNumberFormat="1" applyFont="1" applyFill="1" applyBorder="1" applyAlignment="1">
      <alignment horizontal="center" wrapText="1"/>
      <protection/>
    </xf>
    <xf numFmtId="49" fontId="2" fillId="37" borderId="10" xfId="57" applyNumberFormat="1" applyFont="1" applyFill="1" applyBorder="1" applyAlignment="1">
      <alignment horizontal="center" wrapText="1"/>
      <protection/>
    </xf>
    <xf numFmtId="0" fontId="10" fillId="37" borderId="10" xfId="57" applyFont="1" applyFill="1" applyBorder="1" applyAlignment="1">
      <alignment horizontal="center" wrapText="1"/>
      <protection/>
    </xf>
    <xf numFmtId="49" fontId="10" fillId="37" borderId="10" xfId="57" applyNumberFormat="1" applyFont="1" applyFill="1" applyBorder="1" applyAlignment="1">
      <alignment horizontal="center" wrapText="1"/>
      <protection/>
    </xf>
    <xf numFmtId="0" fontId="2" fillId="37" borderId="10" xfId="57" applyFont="1" applyFill="1" applyBorder="1">
      <alignment/>
      <protection/>
    </xf>
    <xf numFmtId="183" fontId="2" fillId="37" borderId="10" xfId="69" applyNumberFormat="1" applyFont="1" applyFill="1" applyBorder="1" applyAlignment="1">
      <alignment horizontal="justify" wrapText="1"/>
    </xf>
    <xf numFmtId="0" fontId="10" fillId="37" borderId="10" xfId="57" applyFont="1" applyFill="1" applyBorder="1">
      <alignment/>
      <protection/>
    </xf>
    <xf numFmtId="49" fontId="6" fillId="37" borderId="10" xfId="57" applyNumberFormat="1" applyFont="1" applyFill="1" applyBorder="1" applyAlignment="1">
      <alignment vertical="top"/>
      <protection/>
    </xf>
    <xf numFmtId="0" fontId="15" fillId="37" borderId="10" xfId="57" applyFont="1" applyFill="1" applyBorder="1">
      <alignment/>
      <protection/>
    </xf>
    <xf numFmtId="0" fontId="14" fillId="29" borderId="10" xfId="57" applyFont="1" applyFill="1" applyBorder="1">
      <alignment/>
      <protection/>
    </xf>
    <xf numFmtId="49" fontId="2" fillId="29" borderId="10" xfId="57" applyNumberFormat="1" applyFont="1" applyFill="1" applyBorder="1" applyAlignment="1">
      <alignment horizontal="center" wrapText="1"/>
      <protection/>
    </xf>
    <xf numFmtId="0" fontId="10" fillId="29" borderId="10" xfId="57" applyFont="1" applyFill="1" applyBorder="1" applyAlignment="1">
      <alignment horizontal="center" wrapText="1"/>
      <protection/>
    </xf>
    <xf numFmtId="183" fontId="8" fillId="29" borderId="10" xfId="69" applyNumberFormat="1" applyFont="1" applyFill="1" applyBorder="1" applyAlignment="1">
      <alignment horizontal="justify" wrapText="1"/>
    </xf>
    <xf numFmtId="0" fontId="13" fillId="29" borderId="10" xfId="57" applyFont="1" applyFill="1" applyBorder="1">
      <alignment/>
      <protection/>
    </xf>
    <xf numFmtId="49" fontId="10" fillId="29" borderId="10" xfId="57" applyNumberFormat="1" applyFont="1" applyFill="1" applyBorder="1" applyAlignment="1">
      <alignment horizontal="center" wrapText="1"/>
      <protection/>
    </xf>
    <xf numFmtId="0" fontId="2" fillId="29" borderId="10" xfId="57" applyFont="1" applyFill="1" applyBorder="1">
      <alignment/>
      <protection/>
    </xf>
    <xf numFmtId="183" fontId="2" fillId="29" borderId="10" xfId="69" applyNumberFormat="1" applyFont="1" applyFill="1" applyBorder="1" applyAlignment="1">
      <alignment horizontal="justify" wrapText="1"/>
    </xf>
    <xf numFmtId="49" fontId="6" fillId="29" borderId="10" xfId="57" applyNumberFormat="1" applyFont="1" applyFill="1" applyBorder="1" applyAlignment="1">
      <alignment vertical="top"/>
      <protection/>
    </xf>
    <xf numFmtId="0" fontId="2" fillId="38" borderId="10" xfId="57" applyFont="1" applyFill="1" applyBorder="1">
      <alignment/>
      <protection/>
    </xf>
    <xf numFmtId="0" fontId="8" fillId="38" borderId="10" xfId="57" applyFont="1" applyFill="1" applyBorder="1" applyAlignment="1">
      <alignment wrapText="1"/>
      <protection/>
    </xf>
    <xf numFmtId="49" fontId="8" fillId="38" borderId="10" xfId="57" applyNumberFormat="1" applyFont="1" applyFill="1" applyBorder="1" applyAlignment="1">
      <alignment horizontal="center" wrapText="1"/>
      <protection/>
    </xf>
    <xf numFmtId="0" fontId="8" fillId="38" borderId="10" xfId="57" applyFont="1" applyFill="1" applyBorder="1" applyAlignment="1">
      <alignment horizontal="center" wrapText="1"/>
      <protection/>
    </xf>
    <xf numFmtId="183" fontId="8" fillId="38" borderId="10" xfId="69" applyNumberFormat="1" applyFont="1" applyFill="1" applyBorder="1" applyAlignment="1">
      <alignment horizontal="justify" wrapText="1"/>
    </xf>
    <xf numFmtId="0" fontId="13" fillId="38" borderId="10" xfId="57" applyFont="1" applyFill="1" applyBorder="1">
      <alignment/>
      <protection/>
    </xf>
    <xf numFmtId="0" fontId="14" fillId="38" borderId="10" xfId="57" applyFont="1" applyFill="1" applyBorder="1" applyAlignment="1">
      <alignment horizontal="center" wrapText="1"/>
      <protection/>
    </xf>
    <xf numFmtId="0" fontId="2" fillId="38" borderId="10" xfId="57" applyFont="1" applyFill="1" applyBorder="1" applyAlignment="1">
      <alignment wrapText="1"/>
      <protection/>
    </xf>
    <xf numFmtId="183" fontId="2" fillId="38" borderId="10" xfId="69" applyNumberFormat="1" applyFont="1" applyFill="1" applyBorder="1" applyAlignment="1">
      <alignment horizontal="justify" wrapText="1"/>
    </xf>
    <xf numFmtId="0" fontId="2" fillId="38" borderId="10" xfId="57" applyFont="1" applyFill="1" applyBorder="1" applyAlignment="1">
      <alignment horizontal="center" wrapText="1"/>
      <protection/>
    </xf>
    <xf numFmtId="0" fontId="14" fillId="38" borderId="10" xfId="57" applyFont="1" applyFill="1" applyBorder="1">
      <alignment/>
      <protection/>
    </xf>
    <xf numFmtId="49" fontId="2" fillId="38" borderId="10" xfId="57" applyNumberFormat="1" applyFont="1" applyFill="1" applyBorder="1" applyAlignment="1">
      <alignment horizontal="center" wrapText="1"/>
      <protection/>
    </xf>
    <xf numFmtId="49" fontId="2" fillId="38" borderId="10" xfId="57" applyNumberFormat="1" applyFont="1" applyFill="1" applyBorder="1" applyAlignment="1">
      <alignment horizontal="center" vertical="center" wrapText="1"/>
      <protection/>
    </xf>
    <xf numFmtId="0" fontId="8" fillId="39" borderId="10" xfId="57" applyFont="1" applyFill="1" applyBorder="1" applyAlignment="1">
      <alignment horizontal="center" vertical="center" wrapText="1"/>
      <protection/>
    </xf>
    <xf numFmtId="49" fontId="6" fillId="38" borderId="10" xfId="57" applyNumberFormat="1" applyFont="1" applyFill="1" applyBorder="1" applyAlignment="1">
      <alignment vertical="top"/>
      <protection/>
    </xf>
    <xf numFmtId="0" fontId="10" fillId="38" borderId="10" xfId="57" applyFont="1" applyFill="1" applyBorder="1" applyAlignment="1">
      <alignment horizontal="center" wrapText="1"/>
      <protection/>
    </xf>
    <xf numFmtId="0" fontId="13" fillId="38" borderId="10" xfId="57" applyFont="1" applyFill="1" applyBorder="1" applyAlignment="1">
      <alignment horizontal="center" wrapText="1"/>
      <protection/>
    </xf>
    <xf numFmtId="49" fontId="14" fillId="38" borderId="10" xfId="57" applyNumberFormat="1" applyFont="1" applyFill="1" applyBorder="1" applyAlignment="1">
      <alignment horizontal="center" wrapText="1"/>
      <protection/>
    </xf>
    <xf numFmtId="0" fontId="7" fillId="38" borderId="10" xfId="57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7" applyNumberFormat="1" applyFont="1" applyFill="1" applyBorder="1" applyAlignment="1">
      <alignment horizontal="center" vertical="center" wrapText="1"/>
      <protection/>
    </xf>
    <xf numFmtId="0" fontId="10" fillId="40" borderId="10" xfId="57" applyFont="1" applyFill="1" applyBorder="1" applyAlignment="1">
      <alignment horizontal="center" vertical="center" wrapText="1"/>
      <protection/>
    </xf>
    <xf numFmtId="0" fontId="14" fillId="29" borderId="10" xfId="57" applyFont="1" applyFill="1" applyBorder="1" applyAlignment="1">
      <alignment horizontal="center" wrapText="1"/>
      <protection/>
    </xf>
    <xf numFmtId="0" fontId="14" fillId="41" borderId="10" xfId="57" applyFont="1" applyFill="1" applyBorder="1">
      <alignment/>
      <protection/>
    </xf>
    <xf numFmtId="0" fontId="14" fillId="41" borderId="10" xfId="57" applyFont="1" applyFill="1" applyBorder="1" applyAlignment="1">
      <alignment horizontal="center" wrapText="1"/>
      <protection/>
    </xf>
    <xf numFmtId="49" fontId="8" fillId="41" borderId="10" xfId="57" applyNumberFormat="1" applyFont="1" applyFill="1" applyBorder="1" applyAlignment="1">
      <alignment horizontal="center" wrapText="1"/>
      <protection/>
    </xf>
    <xf numFmtId="0" fontId="8" fillId="41" borderId="10" xfId="57" applyFont="1" applyFill="1" applyBorder="1" applyAlignment="1">
      <alignment horizontal="center" wrapText="1"/>
      <protection/>
    </xf>
    <xf numFmtId="183" fontId="8" fillId="41" borderId="10" xfId="69" applyNumberFormat="1" applyFont="1" applyFill="1" applyBorder="1" applyAlignment="1">
      <alignment horizontal="justify" wrapText="1"/>
    </xf>
    <xf numFmtId="0" fontId="15" fillId="28" borderId="10" xfId="57" applyFont="1" applyFill="1" applyBorder="1" applyAlignment="1">
      <alignment vertical="top" wrapText="1"/>
      <protection/>
    </xf>
    <xf numFmtId="182" fontId="8" fillId="0" borderId="10" xfId="69" applyNumberFormat="1" applyFont="1" applyFill="1" applyBorder="1" applyAlignment="1">
      <alignment horizontal="right" wrapText="1"/>
    </xf>
    <xf numFmtId="182" fontId="8" fillId="38" borderId="10" xfId="69" applyNumberFormat="1" applyFont="1" applyFill="1" applyBorder="1" applyAlignment="1">
      <alignment horizontal="right" wrapText="1"/>
    </xf>
    <xf numFmtId="0" fontId="10" fillId="18" borderId="10" xfId="57" applyFont="1" applyFill="1" applyBorder="1" applyAlignment="1">
      <alignment horizontal="left" vertical="center" wrapText="1"/>
      <protection/>
    </xf>
    <xf numFmtId="0" fontId="8" fillId="22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0" fontId="2" fillId="22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2" fillId="0" borderId="10" xfId="57" applyNumberFormat="1" applyFont="1" applyFill="1" applyBorder="1" applyAlignment="1">
      <alignment vertical="center" wrapText="1"/>
      <protection/>
    </xf>
    <xf numFmtId="0" fontId="2" fillId="3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7" applyFont="1" applyFill="1" applyBorder="1" applyAlignment="1">
      <alignment vertical="center" wrapText="1"/>
      <protection/>
    </xf>
    <xf numFmtId="0" fontId="8" fillId="22" borderId="10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8" fillId="3" borderId="10" xfId="57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7" applyFont="1" applyFill="1" applyBorder="1" applyAlignment="1">
      <alignment horizontal="left" vertical="center" wrapText="1"/>
      <protection/>
    </xf>
    <xf numFmtId="0" fontId="8" fillId="28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7" applyFont="1" applyFill="1" applyBorder="1" applyAlignment="1">
      <alignment vertical="center" wrapText="1"/>
      <protection/>
    </xf>
    <xf numFmtId="0" fontId="8" fillId="28" borderId="10" xfId="57" applyFont="1" applyFill="1" applyBorder="1" applyAlignment="1">
      <alignment vertical="center" wrapText="1"/>
      <protection/>
    </xf>
    <xf numFmtId="0" fontId="15" fillId="1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vertical="center" wrapText="1"/>
      <protection/>
    </xf>
    <xf numFmtId="183" fontId="8" fillId="38" borderId="10" xfId="69" applyNumberFormat="1" applyFont="1" applyFill="1" applyBorder="1" applyAlignment="1">
      <alignment horizontal="right" wrapText="1"/>
    </xf>
    <xf numFmtId="183" fontId="2" fillId="38" borderId="10" xfId="69" applyNumberFormat="1" applyFont="1" applyFill="1" applyBorder="1" applyAlignment="1">
      <alignment horizontal="right" wrapText="1"/>
    </xf>
    <xf numFmtId="49" fontId="2" fillId="38" borderId="10" xfId="57" applyNumberFormat="1" applyFont="1" applyFill="1" applyBorder="1" applyAlignment="1">
      <alignment vertical="center" wrapText="1"/>
      <protection/>
    </xf>
    <xf numFmtId="0" fontId="2" fillId="3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7" applyNumberFormat="1" applyFont="1" applyFill="1" applyBorder="1" applyAlignment="1">
      <alignment vertical="top" wrapText="1"/>
      <protection/>
    </xf>
    <xf numFmtId="0" fontId="8" fillId="38" borderId="10" xfId="57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7" applyFont="1" applyFill="1" applyBorder="1" applyAlignment="1">
      <alignment vertical="top" wrapText="1"/>
      <protection/>
    </xf>
    <xf numFmtId="49" fontId="17" fillId="38" borderId="10" xfId="57" applyNumberFormat="1" applyFont="1" applyFill="1" applyBorder="1" applyAlignment="1">
      <alignment horizontal="center" wrapText="1"/>
      <protection/>
    </xf>
    <xf numFmtId="0" fontId="3" fillId="7" borderId="14" xfId="57" applyFont="1" applyFill="1" applyBorder="1" applyAlignment="1">
      <alignment vertical="center" wrapText="1"/>
      <protection/>
    </xf>
    <xf numFmtId="0" fontId="3" fillId="7" borderId="10" xfId="57" applyFont="1" applyFill="1" applyBorder="1" applyAlignment="1">
      <alignment vertical="center" wrapText="1"/>
      <protection/>
    </xf>
    <xf numFmtId="0" fontId="12" fillId="4" borderId="10" xfId="57" applyFont="1" applyFill="1" applyBorder="1" applyAlignment="1">
      <alignment vertical="center" wrapText="1"/>
      <protection/>
    </xf>
    <xf numFmtId="0" fontId="14" fillId="20" borderId="10" xfId="57" applyFont="1" applyFill="1" applyBorder="1" applyAlignment="1">
      <alignment vertical="center" wrapText="1"/>
      <protection/>
    </xf>
    <xf numFmtId="0" fontId="10" fillId="35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5" fillId="35" borderId="10" xfId="57" applyFont="1" applyFill="1" applyBorder="1" applyAlignment="1">
      <alignment vertical="center" wrapText="1"/>
      <protection/>
    </xf>
    <xf numFmtId="0" fontId="8" fillId="29" borderId="10" xfId="57" applyFont="1" applyFill="1" applyBorder="1" applyAlignment="1">
      <alignment vertical="center" wrapText="1"/>
      <protection/>
    </xf>
    <xf numFmtId="0" fontId="8" fillId="41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horizontal="left" vertical="center" wrapText="1"/>
      <protection/>
    </xf>
    <xf numFmtId="0" fontId="12" fillId="4" borderId="10" xfId="57" applyFont="1" applyFill="1" applyBorder="1" applyAlignment="1">
      <alignment horizontal="left" vertical="center" wrapText="1"/>
      <protection/>
    </xf>
    <xf numFmtId="0" fontId="14" fillId="21" borderId="10" xfId="57" applyFont="1" applyFill="1" applyBorder="1" applyAlignment="1">
      <alignment vertical="center" wrapText="1"/>
      <protection/>
    </xf>
    <xf numFmtId="0" fontId="2" fillId="37" borderId="10" xfId="57" applyFont="1" applyFill="1" applyBorder="1" applyAlignment="1">
      <alignment vertical="center" wrapText="1"/>
      <protection/>
    </xf>
    <xf numFmtId="49" fontId="15" fillId="36" borderId="10" xfId="57" applyNumberFormat="1" applyFont="1" applyFill="1" applyBorder="1" applyAlignment="1">
      <alignment vertical="center" wrapText="1"/>
      <protection/>
    </xf>
    <xf numFmtId="0" fontId="2" fillId="29" borderId="10" xfId="57" applyFont="1" applyFill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" fillId="20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horizontal="left" vertical="center" wrapText="1"/>
      <protection/>
    </xf>
    <xf numFmtId="0" fontId="4" fillId="43" borderId="10" xfId="57" applyFont="1" applyFill="1" applyBorder="1" applyAlignment="1">
      <alignment wrapText="1"/>
      <protection/>
    </xf>
    <xf numFmtId="0" fontId="8" fillId="43" borderId="10" xfId="57" applyFont="1" applyFill="1" applyBorder="1" applyAlignment="1">
      <alignment vertical="center" wrapText="1"/>
      <protection/>
    </xf>
    <xf numFmtId="49" fontId="8" fillId="43" borderId="10" xfId="57" applyNumberFormat="1" applyFont="1" applyFill="1" applyBorder="1" applyAlignment="1">
      <alignment horizontal="center" wrapText="1"/>
      <protection/>
    </xf>
    <xf numFmtId="0" fontId="8" fillId="43" borderId="10" xfId="57" applyFont="1" applyFill="1" applyBorder="1" applyAlignment="1">
      <alignment horizontal="center" wrapText="1"/>
      <protection/>
    </xf>
    <xf numFmtId="183" fontId="2" fillId="43" borderId="10" xfId="69" applyNumberFormat="1" applyFont="1" applyFill="1" applyBorder="1" applyAlignment="1">
      <alignment horizontal="right" wrapText="1"/>
    </xf>
    <xf numFmtId="49" fontId="2" fillId="28" borderId="10" xfId="57" applyNumberFormat="1" applyFont="1" applyFill="1" applyBorder="1" applyAlignment="1">
      <alignment horizontal="center" wrapText="1"/>
      <protection/>
    </xf>
    <xf numFmtId="183" fontId="8" fillId="28" borderId="10" xfId="69" applyNumberFormat="1" applyFont="1" applyFill="1" applyBorder="1" applyAlignment="1">
      <alignment horizontal="right" wrapText="1"/>
    </xf>
    <xf numFmtId="0" fontId="2" fillId="27" borderId="10" xfId="57" applyFont="1" applyFill="1" applyBorder="1">
      <alignment/>
      <protection/>
    </xf>
    <xf numFmtId="0" fontId="8" fillId="27" borderId="10" xfId="57" applyFont="1" applyFill="1" applyBorder="1" applyAlignment="1">
      <alignment vertical="center" wrapText="1"/>
      <protection/>
    </xf>
    <xf numFmtId="0" fontId="13" fillId="27" borderId="10" xfId="57" applyFont="1" applyFill="1" applyBorder="1" applyAlignment="1">
      <alignment horizontal="center" wrapText="1"/>
      <protection/>
    </xf>
    <xf numFmtId="0" fontId="17" fillId="38" borderId="10" xfId="57" applyFont="1" applyFill="1" applyBorder="1" applyAlignment="1">
      <alignment wrapText="1"/>
      <protection/>
    </xf>
    <xf numFmtId="0" fontId="13" fillId="7" borderId="10" xfId="57" applyFont="1" applyFill="1" applyBorder="1" applyAlignment="1">
      <alignment vertical="center" wrapText="1"/>
      <protection/>
    </xf>
    <xf numFmtId="0" fontId="2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vertical="center" wrapText="1"/>
    </xf>
    <xf numFmtId="183" fontId="2" fillId="44" borderId="10" xfId="66" applyNumberFormat="1" applyFont="1" applyFill="1" applyBorder="1" applyAlignment="1">
      <alignment horizontal="center" vertical="center"/>
    </xf>
    <xf numFmtId="183" fontId="2" fillId="0" borderId="10" xfId="69" applyNumberFormat="1" applyFont="1" applyFill="1" applyBorder="1" applyAlignment="1">
      <alignment wrapText="1"/>
    </xf>
    <xf numFmtId="183" fontId="8" fillId="0" borderId="10" xfId="69" applyNumberFormat="1" applyFont="1" applyFill="1" applyBorder="1" applyAlignment="1">
      <alignment wrapText="1"/>
    </xf>
    <xf numFmtId="0" fontId="2" fillId="28" borderId="10" xfId="57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/>
    </xf>
    <xf numFmtId="199" fontId="13" fillId="0" borderId="10" xfId="0" applyNumberFormat="1" applyFont="1" applyBorder="1" applyAlignment="1">
      <alignment/>
    </xf>
    <xf numFmtId="199" fontId="8" fillId="0" borderId="10" xfId="0" applyNumberFormat="1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199" fontId="8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199" fontId="2" fillId="27" borderId="10" xfId="0" applyNumberFormat="1" applyFont="1" applyFill="1" applyBorder="1" applyAlignment="1">
      <alignment horizontal="center" vertical="center"/>
    </xf>
    <xf numFmtId="0" fontId="18" fillId="0" borderId="0" xfId="55" applyFont="1" applyFill="1" applyAlignment="1">
      <alignment/>
      <protection/>
    </xf>
    <xf numFmtId="0" fontId="18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183" fontId="2" fillId="0" borderId="10" xfId="68" applyNumberFormat="1" applyFont="1" applyBorder="1" applyAlignment="1">
      <alignment horizontal="right" vertical="center"/>
    </xf>
    <xf numFmtId="0" fontId="2" fillId="0" borderId="10" xfId="55" applyFont="1" applyFill="1" applyBorder="1" applyAlignment="1">
      <alignment vertical="center" wrapText="1"/>
      <protection/>
    </xf>
    <xf numFmtId="183" fontId="13" fillId="0" borderId="10" xfId="68" applyNumberFormat="1" applyFont="1" applyBorder="1" applyAlignment="1">
      <alignment horizontal="right" vertical="center"/>
    </xf>
    <xf numFmtId="183" fontId="13" fillId="0" borderId="10" xfId="68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54" applyFont="1" applyFill="1" applyAlignment="1">
      <alignment/>
      <protection/>
    </xf>
    <xf numFmtId="0" fontId="5" fillId="0" borderId="0" xfId="54" applyFont="1" applyFill="1" applyAlignment="1">
      <alignment wrapText="1"/>
      <protection/>
    </xf>
    <xf numFmtId="0" fontId="5" fillId="0" borderId="0" xfId="54" applyFont="1" applyAlignment="1">
      <alignment wrapText="1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/>
      <protection/>
    </xf>
    <xf numFmtId="0" fontId="3" fillId="0" borderId="0" xfId="53" applyFont="1" applyBorder="1" applyAlignment="1">
      <alignment horizontal="center" vertical="center" wrapText="1"/>
      <protection/>
    </xf>
    <xf numFmtId="0" fontId="11" fillId="0" borderId="0" xfId="53" applyFont="1">
      <alignment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9" fillId="31" borderId="10" xfId="53" applyFont="1" applyFill="1" applyBorder="1" applyAlignment="1">
      <alignment vertical="center" wrapText="1"/>
      <protection/>
    </xf>
    <xf numFmtId="0" fontId="9" fillId="31" borderId="10" xfId="53" applyFont="1" applyFill="1" applyBorder="1" applyAlignment="1">
      <alignment horizontal="center" vertical="center" wrapText="1"/>
      <protection/>
    </xf>
    <xf numFmtId="199" fontId="9" fillId="31" borderId="10" xfId="53" applyNumberFormat="1" applyFont="1" applyFill="1" applyBorder="1" applyAlignment="1">
      <alignment vertical="center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199" fontId="10" fillId="33" borderId="10" xfId="53" applyNumberFormat="1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horizontal="center" vertical="center" wrapText="1"/>
      <protection/>
    </xf>
    <xf numFmtId="49" fontId="8" fillId="28" borderId="10" xfId="53" applyNumberFormat="1" applyFont="1" applyFill="1" applyBorder="1" applyAlignment="1">
      <alignment horizontal="center" vertical="center" wrapText="1"/>
      <protection/>
    </xf>
    <xf numFmtId="199" fontId="8" fillId="28" borderId="10" xfId="53" applyNumberFormat="1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horizontal="center" vertical="center" wrapText="1"/>
      <protection/>
    </xf>
    <xf numFmtId="49" fontId="8" fillId="29" borderId="10" xfId="53" applyNumberFormat="1" applyFont="1" applyFill="1" applyBorder="1" applyAlignment="1">
      <alignment horizontal="center" vertical="center" wrapText="1"/>
      <protection/>
    </xf>
    <xf numFmtId="199" fontId="8" fillId="29" borderId="10" xfId="53" applyNumberFormat="1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199" fontId="8" fillId="0" borderId="10" xfId="53" applyNumberFormat="1" applyFont="1" applyFill="1" applyBorder="1" applyAlignment="1">
      <alignment vertical="center" wrapText="1"/>
      <protection/>
    </xf>
    <xf numFmtId="49" fontId="2" fillId="0" borderId="10" xfId="56" applyNumberFormat="1" applyFont="1" applyFill="1" applyBorder="1" applyAlignment="1">
      <alignment vertical="center" wrapText="1"/>
      <protection/>
    </xf>
    <xf numFmtId="199" fontId="8" fillId="27" borderId="10" xfId="53" applyNumberFormat="1" applyFont="1" applyFill="1" applyBorder="1" applyAlignment="1">
      <alignment vertical="center" wrapText="1"/>
      <protection/>
    </xf>
    <xf numFmtId="0" fontId="8" fillId="42" borderId="10" xfId="53" applyFont="1" applyFill="1" applyBorder="1" applyAlignment="1">
      <alignment horizontal="center" vertical="center" wrapText="1"/>
      <protection/>
    </xf>
    <xf numFmtId="0" fontId="14" fillId="35" borderId="10" xfId="53" applyFont="1" applyFill="1" applyBorder="1" applyAlignment="1">
      <alignment horizontal="right" vertical="center" wrapText="1"/>
      <protection/>
    </xf>
    <xf numFmtId="0" fontId="8" fillId="35" borderId="10" xfId="53" applyFont="1" applyFill="1" applyBorder="1" applyAlignment="1">
      <alignment horizontal="center" vertical="center" wrapText="1"/>
      <protection/>
    </xf>
    <xf numFmtId="49" fontId="8" fillId="35" borderId="10" xfId="53" applyNumberFormat="1" applyFont="1" applyFill="1" applyBorder="1" applyAlignment="1">
      <alignment horizontal="center" vertical="center" wrapText="1"/>
      <protection/>
    </xf>
    <xf numFmtId="199" fontId="14" fillId="35" borderId="10" xfId="53" applyNumberFormat="1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13" fillId="0" borderId="14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right"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5" applyFont="1" applyFill="1" applyBorder="1" applyAlignment="1">
      <alignment horizontal="center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Fill="1" applyAlignment="1">
      <alignment horizontal="right"/>
      <protection/>
    </xf>
    <xf numFmtId="0" fontId="18" fillId="0" borderId="0" xfId="55" applyFont="1" applyFill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6" fillId="26" borderId="14" xfId="57" applyFont="1" applyFill="1" applyBorder="1" applyAlignment="1">
      <alignment horizontal="center" wrapText="1"/>
      <protection/>
    </xf>
    <xf numFmtId="0" fontId="16" fillId="26" borderId="16" xfId="57" applyFont="1" applyFill="1" applyBorder="1" applyAlignment="1">
      <alignment horizontal="center" wrapText="1"/>
      <protection/>
    </xf>
    <xf numFmtId="0" fontId="16" fillId="26" borderId="11" xfId="57" applyFont="1" applyFill="1" applyBorder="1" applyAlignment="1">
      <alignment horizontal="center" wrapText="1"/>
      <protection/>
    </xf>
    <xf numFmtId="0" fontId="3" fillId="0" borderId="0" xfId="57" applyFont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9" fillId="14" borderId="14" xfId="57" applyFont="1" applyFill="1" applyBorder="1" applyAlignment="1">
      <alignment wrapText="1"/>
      <protection/>
    </xf>
    <xf numFmtId="0" fontId="9" fillId="14" borderId="16" xfId="57" applyFont="1" applyFill="1" applyBorder="1" applyAlignment="1">
      <alignment wrapText="1"/>
      <protection/>
    </xf>
    <xf numFmtId="0" fontId="9" fillId="14" borderId="11" xfId="57" applyFont="1" applyFill="1" applyBorder="1" applyAlignment="1">
      <alignment wrapText="1"/>
      <protection/>
    </xf>
    <xf numFmtId="0" fontId="8" fillId="24" borderId="15" xfId="5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3" fontId="8" fillId="24" borderId="14" xfId="69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5" xfId="57" applyNumberFormat="1" applyFont="1" applyBorder="1" applyAlignment="1">
      <alignment horizontal="center" vertical="center" wrapText="1"/>
      <protection/>
    </xf>
    <xf numFmtId="180" fontId="2" fillId="0" borderId="0" xfId="69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5" applyFont="1" applyAlignment="1">
      <alignment horizontal="right" wrapText="1"/>
      <protection/>
    </xf>
    <xf numFmtId="0" fontId="0" fillId="0" borderId="13" xfId="0" applyBorder="1" applyAlignment="1">
      <alignment horizontal="center" vertical="center"/>
    </xf>
    <xf numFmtId="0" fontId="3" fillId="0" borderId="0" xfId="57" applyFont="1" applyAlignment="1">
      <alignment horizontal="center"/>
      <protection/>
    </xf>
    <xf numFmtId="180" fontId="2" fillId="0" borderId="0" xfId="69" applyFont="1" applyAlignment="1">
      <alignment horizontal="right"/>
    </xf>
    <xf numFmtId="0" fontId="16" fillId="25" borderId="14" xfId="57" applyFont="1" applyFill="1" applyBorder="1" applyAlignment="1">
      <alignment horizontal="center"/>
      <protection/>
    </xf>
    <xf numFmtId="0" fontId="16" fillId="25" borderId="16" xfId="57" applyFont="1" applyFill="1" applyBorder="1" applyAlignment="1">
      <alignment horizontal="center"/>
      <protection/>
    </xf>
    <xf numFmtId="0" fontId="16" fillId="25" borderId="11" xfId="57" applyFont="1" applyFill="1" applyBorder="1" applyAlignment="1">
      <alignment horizontal="center"/>
      <protection/>
    </xf>
    <xf numFmtId="0" fontId="8" fillId="24" borderId="15" xfId="57" applyFont="1" applyFill="1" applyBorder="1" applyAlignment="1">
      <alignment horizontal="center" vertical="center"/>
      <protection/>
    </xf>
    <xf numFmtId="0" fontId="13" fillId="0" borderId="14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99" fontId="8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44" fontId="8" fillId="0" borderId="14" xfId="53" applyNumberFormat="1" applyFont="1" applyFill="1" applyBorder="1" applyAlignment="1">
      <alignment horizontal="center" vertical="center" wrapText="1"/>
      <protection/>
    </xf>
    <xf numFmtId="44" fontId="0" fillId="0" borderId="16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7" xfId="54"/>
    <cellStyle name="Обычный_Приложение 4-источники (август 2010)" xfId="55"/>
    <cellStyle name="Обычный_Приложения 1-9 к бюджету 2007 Поправка" xfId="56"/>
    <cellStyle name="Обычный_Приложения 2,3-расходы (август 2010)" xfId="57"/>
    <cellStyle name="Обычный_Проект бюджета 20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Приложение 4-источники (август 2010)" xfId="68"/>
    <cellStyle name="Финансовый_Приложения 2,3-расходы (август 2010)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29.7109375" style="364" customWidth="1"/>
    <col min="2" max="2" width="47.7109375" style="364" customWidth="1"/>
    <col min="3" max="5" width="14.7109375" style="364" customWidth="1"/>
    <col min="6" max="16384" width="9.140625" style="364" customWidth="1"/>
  </cols>
  <sheetData>
    <row r="1" spans="1:5" ht="15" customHeight="1">
      <c r="A1" s="417" t="s">
        <v>32</v>
      </c>
      <c r="B1" s="417"/>
      <c r="C1" s="417"/>
      <c r="D1" s="417"/>
      <c r="E1" s="417"/>
    </row>
    <row r="2" spans="1:5" ht="15" customHeight="1">
      <c r="A2" s="417" t="s">
        <v>33</v>
      </c>
      <c r="B2" s="417"/>
      <c r="C2" s="417"/>
      <c r="D2" s="417"/>
      <c r="E2" s="417"/>
    </row>
    <row r="3" spans="1:5" ht="15" customHeight="1">
      <c r="A3" s="417" t="s">
        <v>34</v>
      </c>
      <c r="B3" s="417"/>
      <c r="C3" s="417"/>
      <c r="D3" s="417"/>
      <c r="E3" s="417"/>
    </row>
    <row r="4" spans="1:5" ht="15" customHeight="1">
      <c r="A4" s="417" t="s">
        <v>35</v>
      </c>
      <c r="B4" s="417"/>
      <c r="C4" s="417"/>
      <c r="D4" s="417"/>
      <c r="E4" s="417"/>
    </row>
    <row r="5" spans="1:5" ht="15" customHeight="1">
      <c r="A5" s="417" t="s">
        <v>650</v>
      </c>
      <c r="B5" s="417"/>
      <c r="C5" s="417"/>
      <c r="D5" s="417"/>
      <c r="E5" s="417"/>
    </row>
    <row r="6" ht="15" customHeight="1"/>
    <row r="7" ht="15" customHeight="1"/>
    <row r="8" ht="15" customHeight="1"/>
    <row r="9" spans="1:5" ht="15" customHeight="1">
      <c r="A9" s="428" t="s">
        <v>32</v>
      </c>
      <c r="B9" s="428"/>
      <c r="C9" s="428"/>
      <c r="D9" s="428"/>
      <c r="E9" s="428"/>
    </row>
    <row r="10" spans="1:5" ht="15" customHeight="1">
      <c r="A10" s="429" t="s">
        <v>33</v>
      </c>
      <c r="B10" s="429"/>
      <c r="C10" s="429"/>
      <c r="D10" s="429"/>
      <c r="E10" s="429"/>
    </row>
    <row r="11" spans="1:5" ht="15" customHeight="1">
      <c r="A11" s="429" t="s">
        <v>34</v>
      </c>
      <c r="B11" s="429"/>
      <c r="C11" s="429"/>
      <c r="D11" s="429"/>
      <c r="E11" s="429"/>
    </row>
    <row r="12" spans="1:5" ht="15" customHeight="1">
      <c r="A12" s="429" t="s">
        <v>35</v>
      </c>
      <c r="B12" s="429"/>
      <c r="C12" s="429"/>
      <c r="D12" s="429"/>
      <c r="E12" s="429"/>
    </row>
    <row r="13" spans="1:5" ht="15" customHeight="1">
      <c r="A13" s="429" t="s">
        <v>594</v>
      </c>
      <c r="B13" s="429"/>
      <c r="C13" s="429"/>
      <c r="D13" s="429"/>
      <c r="E13" s="429"/>
    </row>
    <row r="14" spans="1:5" ht="15" customHeight="1">
      <c r="A14" s="430"/>
      <c r="B14" s="430"/>
      <c r="C14" s="430"/>
      <c r="D14" s="430"/>
      <c r="E14" s="430"/>
    </row>
    <row r="15" spans="1:5" ht="15" customHeight="1">
      <c r="A15" s="365"/>
      <c r="B15" s="365"/>
      <c r="C15" s="365"/>
      <c r="D15" s="365"/>
      <c r="E15" s="365"/>
    </row>
    <row r="16" spans="1:256" s="366" customFormat="1" ht="15" customHeight="1">
      <c r="A16" s="364"/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  <c r="DI16" s="364"/>
      <c r="DJ16" s="364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4"/>
      <c r="DW16" s="364"/>
      <c r="DX16" s="364"/>
      <c r="DY16" s="364"/>
      <c r="DZ16" s="364"/>
      <c r="EA16" s="364"/>
      <c r="EB16" s="364"/>
      <c r="EC16" s="364"/>
      <c r="ED16" s="364"/>
      <c r="EE16" s="364"/>
      <c r="EF16" s="364"/>
      <c r="EG16" s="364"/>
      <c r="EH16" s="364"/>
      <c r="EI16" s="364"/>
      <c r="EJ16" s="364"/>
      <c r="EK16" s="364"/>
      <c r="EL16" s="364"/>
      <c r="EM16" s="364"/>
      <c r="EN16" s="364"/>
      <c r="EO16" s="364"/>
      <c r="EP16" s="364"/>
      <c r="EQ16" s="364"/>
      <c r="ER16" s="364"/>
      <c r="ES16" s="364"/>
      <c r="ET16" s="364"/>
      <c r="EU16" s="364"/>
      <c r="EV16" s="364"/>
      <c r="EW16" s="364"/>
      <c r="EX16" s="364"/>
      <c r="EY16" s="364"/>
      <c r="EZ16" s="364"/>
      <c r="FA16" s="364"/>
      <c r="FB16" s="364"/>
      <c r="FC16" s="364"/>
      <c r="FD16" s="364"/>
      <c r="FE16" s="364"/>
      <c r="FF16" s="364"/>
      <c r="FG16" s="364"/>
      <c r="FH16" s="364"/>
      <c r="FI16" s="364"/>
      <c r="FJ16" s="364"/>
      <c r="FK16" s="364"/>
      <c r="FL16" s="364"/>
      <c r="FM16" s="364"/>
      <c r="FN16" s="364"/>
      <c r="FO16" s="364"/>
      <c r="FP16" s="364"/>
      <c r="FQ16" s="364"/>
      <c r="FR16" s="364"/>
      <c r="FS16" s="364"/>
      <c r="FT16" s="364"/>
      <c r="FU16" s="364"/>
      <c r="FV16" s="364"/>
      <c r="FW16" s="364"/>
      <c r="FX16" s="364"/>
      <c r="FY16" s="364"/>
      <c r="FZ16" s="364"/>
      <c r="GA16" s="364"/>
      <c r="GB16" s="364"/>
      <c r="GC16" s="364"/>
      <c r="GD16" s="364"/>
      <c r="GE16" s="364"/>
      <c r="GF16" s="364"/>
      <c r="GG16" s="364"/>
      <c r="GH16" s="364"/>
      <c r="GI16" s="364"/>
      <c r="GJ16" s="364"/>
      <c r="GK16" s="364"/>
      <c r="GL16" s="364"/>
      <c r="GM16" s="364"/>
      <c r="GN16" s="364"/>
      <c r="GO16" s="364"/>
      <c r="GP16" s="364"/>
      <c r="GQ16" s="364"/>
      <c r="GR16" s="364"/>
      <c r="GS16" s="364"/>
      <c r="GT16" s="364"/>
      <c r="GU16" s="364"/>
      <c r="GV16" s="364"/>
      <c r="GW16" s="364"/>
      <c r="GX16" s="364"/>
      <c r="GY16" s="364"/>
      <c r="GZ16" s="364"/>
      <c r="HA16" s="364"/>
      <c r="HB16" s="364"/>
      <c r="HC16" s="364"/>
      <c r="HD16" s="364"/>
      <c r="HE16" s="364"/>
      <c r="HF16" s="364"/>
      <c r="HG16" s="364"/>
      <c r="HH16" s="364"/>
      <c r="HI16" s="364"/>
      <c r="HJ16" s="364"/>
      <c r="HK16" s="364"/>
      <c r="HL16" s="364"/>
      <c r="HM16" s="364"/>
      <c r="HN16" s="364"/>
      <c r="HO16" s="364"/>
      <c r="HP16" s="364"/>
      <c r="HQ16" s="364"/>
      <c r="HR16" s="364"/>
      <c r="HS16" s="364"/>
      <c r="HT16" s="364"/>
      <c r="HU16" s="364"/>
      <c r="HV16" s="364"/>
      <c r="HW16" s="364"/>
      <c r="HX16" s="364"/>
      <c r="HY16" s="364"/>
      <c r="HZ16" s="364"/>
      <c r="IA16" s="364"/>
      <c r="IB16" s="364"/>
      <c r="IC16" s="364"/>
      <c r="ID16" s="364"/>
      <c r="IE16" s="364"/>
      <c r="IF16" s="364"/>
      <c r="IG16" s="364"/>
      <c r="IH16" s="364"/>
      <c r="II16" s="364"/>
      <c r="IJ16" s="364"/>
      <c r="IK16" s="364"/>
      <c r="IL16" s="364"/>
      <c r="IM16" s="364"/>
      <c r="IN16" s="364"/>
      <c r="IO16" s="364"/>
      <c r="IP16" s="364"/>
      <c r="IQ16" s="364"/>
      <c r="IR16" s="364"/>
      <c r="IS16" s="364"/>
      <c r="IT16" s="364"/>
      <c r="IU16" s="364"/>
      <c r="IV16" s="364"/>
    </row>
    <row r="17" spans="1:5" ht="15" customHeight="1">
      <c r="A17" s="418" t="s">
        <v>604</v>
      </c>
      <c r="B17" s="419"/>
      <c r="C17" s="419"/>
      <c r="D17" s="419"/>
      <c r="E17" s="419"/>
    </row>
    <row r="18" spans="1:5" ht="15" customHeight="1">
      <c r="A18" s="418" t="s">
        <v>605</v>
      </c>
      <c r="B18" s="419"/>
      <c r="C18" s="419"/>
      <c r="D18" s="419"/>
      <c r="E18" s="419"/>
    </row>
    <row r="19" spans="1:5" ht="15" customHeight="1">
      <c r="A19" s="418" t="s">
        <v>405</v>
      </c>
      <c r="B19" s="420"/>
      <c r="C19" s="420"/>
      <c r="D19" s="420"/>
      <c r="E19" s="420"/>
    </row>
    <row r="20" spans="1:5" ht="15" customHeight="1">
      <c r="A20" s="421" t="s">
        <v>570</v>
      </c>
      <c r="B20" s="421"/>
      <c r="C20" s="421"/>
      <c r="D20" s="421"/>
      <c r="E20" s="421"/>
    </row>
    <row r="21" spans="1:5" ht="15" customHeight="1">
      <c r="A21" s="367"/>
      <c r="B21" s="367"/>
      <c r="C21" s="367"/>
      <c r="D21" s="367"/>
      <c r="E21" s="367"/>
    </row>
    <row r="22" spans="1:5" ht="15" customHeight="1">
      <c r="A22" s="422" t="s">
        <v>296</v>
      </c>
      <c r="B22" s="424" t="s">
        <v>297</v>
      </c>
      <c r="C22" s="425" t="s">
        <v>36</v>
      </c>
      <c r="D22" s="426"/>
      <c r="E22" s="427"/>
    </row>
    <row r="23" spans="1:5" ht="15" customHeight="1">
      <c r="A23" s="423"/>
      <c r="B23" s="424"/>
      <c r="C23" s="368" t="s">
        <v>404</v>
      </c>
      <c r="D23" s="368" t="s">
        <v>515</v>
      </c>
      <c r="E23" s="370" t="s">
        <v>571</v>
      </c>
    </row>
    <row r="24" spans="1:5" ht="15" customHeight="1">
      <c r="A24" s="369">
        <v>1</v>
      </c>
      <c r="B24" s="368">
        <v>2</v>
      </c>
      <c r="C24" s="368">
        <v>3</v>
      </c>
      <c r="D24" s="368">
        <v>4</v>
      </c>
      <c r="E24" s="370">
        <v>5</v>
      </c>
    </row>
    <row r="25" spans="1:5" ht="30" customHeight="1">
      <c r="A25" s="370" t="s">
        <v>606</v>
      </c>
      <c r="B25" s="371" t="s">
        <v>607</v>
      </c>
      <c r="C25" s="372">
        <f>C26</f>
        <v>12724.924130000014</v>
      </c>
      <c r="D25" s="372">
        <f>D26</f>
        <v>-2357.5339999999997</v>
      </c>
      <c r="E25" s="372">
        <f>E26</f>
        <v>-4962.435980000038</v>
      </c>
    </row>
    <row r="26" spans="1:5" ht="30" customHeight="1">
      <c r="A26" s="370" t="s">
        <v>608</v>
      </c>
      <c r="B26" s="373" t="s">
        <v>609</v>
      </c>
      <c r="C26" s="372">
        <f>'Ведомств. 2021-2023-7'!H566-'Доходы 2021-2023-2'!C86</f>
        <v>12724.924130000014</v>
      </c>
      <c r="D26" s="372">
        <f>'Ведомств. 2021-2023-7'!I566-'Доходы 2021-2023-2'!D86+2040+229</f>
        <v>-2357.5339999999997</v>
      </c>
      <c r="E26" s="372">
        <f>'Ведомств. 2021-2023-7'!J566-'Доходы 2021-2023-2'!E86+4198+506</f>
        <v>-4962.435980000038</v>
      </c>
    </row>
    <row r="27" spans="1:5" ht="15" customHeight="1">
      <c r="A27" s="415" t="s">
        <v>610</v>
      </c>
      <c r="B27" s="416"/>
      <c r="C27" s="374">
        <f>C26</f>
        <v>12724.924130000014</v>
      </c>
      <c r="D27" s="374">
        <f>D26</f>
        <v>-2357.5339999999997</v>
      </c>
      <c r="E27" s="375">
        <f>E26</f>
        <v>-4962.435980000038</v>
      </c>
    </row>
  </sheetData>
  <sheetProtection/>
  <mergeCells count="19">
    <mergeCell ref="A22:A23"/>
    <mergeCell ref="B22:B23"/>
    <mergeCell ref="C22:E22"/>
    <mergeCell ref="A9:E9"/>
    <mergeCell ref="A10:E10"/>
    <mergeCell ref="A11:E11"/>
    <mergeCell ref="A12:E12"/>
    <mergeCell ref="A13:E13"/>
    <mergeCell ref="A14:E14"/>
    <mergeCell ref="A27:B27"/>
    <mergeCell ref="A1:E1"/>
    <mergeCell ref="A2:E2"/>
    <mergeCell ref="A3:E3"/>
    <mergeCell ref="A4:E4"/>
    <mergeCell ref="A5:E5"/>
    <mergeCell ref="A17:E17"/>
    <mergeCell ref="A18:E18"/>
    <mergeCell ref="A19:E19"/>
    <mergeCell ref="A20:E20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SheetLayoutView="100" workbookViewId="0" topLeftCell="A1">
      <selection activeCell="A5" sqref="A5:E5"/>
    </sheetView>
  </sheetViews>
  <sheetFormatPr defaultColWidth="9.140625" defaultRowHeight="12.75"/>
  <cols>
    <col min="1" max="1" width="24.7109375" style="132" customWidth="1"/>
    <col min="2" max="2" width="66.7109375" style="132" customWidth="1"/>
    <col min="3" max="5" width="15.7109375" style="132" customWidth="1"/>
    <col min="6" max="7" width="9.140625" style="132" customWidth="1"/>
    <col min="8" max="8" width="9.7109375" style="132" bestFit="1" customWidth="1"/>
    <col min="9" max="16384" width="9.140625" style="132" customWidth="1"/>
  </cols>
  <sheetData>
    <row r="1" spans="1:5" ht="15" customHeight="1">
      <c r="A1" s="417" t="s">
        <v>389</v>
      </c>
      <c r="B1" s="417"/>
      <c r="C1" s="417"/>
      <c r="D1" s="417"/>
      <c r="E1" s="417"/>
    </row>
    <row r="2" spans="1:5" ht="15" customHeight="1">
      <c r="A2" s="417" t="s">
        <v>33</v>
      </c>
      <c r="B2" s="417"/>
      <c r="C2" s="417"/>
      <c r="D2" s="417"/>
      <c r="E2" s="417"/>
    </row>
    <row r="3" spans="1:5" ht="15" customHeight="1">
      <c r="A3" s="417" t="s">
        <v>34</v>
      </c>
      <c r="B3" s="417"/>
      <c r="C3" s="417"/>
      <c r="D3" s="417"/>
      <c r="E3" s="417"/>
    </row>
    <row r="4" spans="1:5" ht="15" customHeight="1">
      <c r="A4" s="417" t="s">
        <v>35</v>
      </c>
      <c r="B4" s="417"/>
      <c r="C4" s="417"/>
      <c r="D4" s="417"/>
      <c r="E4" s="417"/>
    </row>
    <row r="5" spans="1:5" ht="15" customHeight="1">
      <c r="A5" s="417" t="s">
        <v>650</v>
      </c>
      <c r="B5" s="417"/>
      <c r="C5" s="417"/>
      <c r="D5" s="417"/>
      <c r="E5" s="417"/>
    </row>
    <row r="6" ht="15" customHeight="1"/>
    <row r="7" ht="15" customHeight="1"/>
    <row r="8" ht="15" customHeight="1"/>
    <row r="9" spans="1:5" ht="15" customHeight="1">
      <c r="A9" s="417" t="s">
        <v>389</v>
      </c>
      <c r="B9" s="417"/>
      <c r="C9" s="417"/>
      <c r="D9" s="417"/>
      <c r="E9" s="417"/>
    </row>
    <row r="10" spans="1:5" ht="15" customHeight="1">
      <c r="A10" s="417" t="s">
        <v>33</v>
      </c>
      <c r="B10" s="417"/>
      <c r="C10" s="417"/>
      <c r="D10" s="417"/>
      <c r="E10" s="417"/>
    </row>
    <row r="11" spans="1:5" ht="15" customHeight="1">
      <c r="A11" s="417" t="s">
        <v>34</v>
      </c>
      <c r="B11" s="417"/>
      <c r="C11" s="417"/>
      <c r="D11" s="417"/>
      <c r="E11" s="417"/>
    </row>
    <row r="12" spans="1:5" ht="15" customHeight="1">
      <c r="A12" s="417" t="s">
        <v>35</v>
      </c>
      <c r="B12" s="417"/>
      <c r="C12" s="417"/>
      <c r="D12" s="417"/>
      <c r="E12" s="417"/>
    </row>
    <row r="13" spans="1:5" ht="15" customHeight="1">
      <c r="A13" s="417" t="s">
        <v>594</v>
      </c>
      <c r="B13" s="417"/>
      <c r="C13" s="417"/>
      <c r="D13" s="417"/>
      <c r="E13" s="417"/>
    </row>
    <row r="14" ht="15" customHeight="1"/>
    <row r="15" ht="15" customHeight="1"/>
    <row r="16" ht="15" customHeight="1"/>
    <row r="17" spans="1:5" ht="15" customHeight="1">
      <c r="A17" s="432" t="s">
        <v>406</v>
      </c>
      <c r="B17" s="432"/>
      <c r="C17" s="432"/>
      <c r="D17" s="432"/>
      <c r="E17" s="432"/>
    </row>
    <row r="18" spans="1:5" ht="15" customHeight="1">
      <c r="A18" s="432" t="s">
        <v>405</v>
      </c>
      <c r="B18" s="432"/>
      <c r="C18" s="432"/>
      <c r="D18" s="432"/>
      <c r="E18" s="432"/>
    </row>
    <row r="19" spans="1:5" s="133" customFormat="1" ht="15" customHeight="1">
      <c r="A19" s="431" t="s">
        <v>572</v>
      </c>
      <c r="B19" s="431"/>
      <c r="C19" s="431"/>
      <c r="D19" s="431"/>
      <c r="E19" s="431"/>
    </row>
    <row r="20" spans="1:5" s="133" customFormat="1" ht="15" customHeight="1">
      <c r="A20" s="161"/>
      <c r="B20" s="161"/>
      <c r="C20" s="161"/>
      <c r="D20" s="161"/>
      <c r="E20" s="162"/>
    </row>
    <row r="21" spans="1:5" ht="15" customHeight="1">
      <c r="A21" s="433" t="s">
        <v>296</v>
      </c>
      <c r="B21" s="433" t="s">
        <v>297</v>
      </c>
      <c r="C21" s="436" t="s">
        <v>36</v>
      </c>
      <c r="D21" s="437"/>
      <c r="E21" s="438"/>
    </row>
    <row r="22" spans="1:5" ht="15" customHeight="1">
      <c r="A22" s="434"/>
      <c r="B22" s="434"/>
      <c r="C22" s="439"/>
      <c r="D22" s="440"/>
      <c r="E22" s="441"/>
    </row>
    <row r="23" spans="1:5" ht="15" customHeight="1">
      <c r="A23" s="435"/>
      <c r="B23" s="435"/>
      <c r="C23" s="160" t="s">
        <v>404</v>
      </c>
      <c r="D23" s="160" t="s">
        <v>515</v>
      </c>
      <c r="E23" s="160" t="s">
        <v>571</v>
      </c>
    </row>
    <row r="24" spans="1:5" ht="15" customHeight="1">
      <c r="A24" s="134">
        <v>1</v>
      </c>
      <c r="B24" s="134">
        <v>2</v>
      </c>
      <c r="C24" s="134">
        <v>3</v>
      </c>
      <c r="D24" s="134">
        <v>4</v>
      </c>
      <c r="E24" s="134">
        <v>5</v>
      </c>
    </row>
    <row r="25" spans="1:5" ht="15" customHeight="1">
      <c r="A25" s="175" t="s">
        <v>299</v>
      </c>
      <c r="B25" s="179" t="s">
        <v>300</v>
      </c>
      <c r="C25" s="176">
        <f>C26+C28+C30+C32+C35+C37+C44+C47+C51</f>
        <v>77581.44033</v>
      </c>
      <c r="D25" s="176">
        <f>D26+D28+D30+D32+D35+D37+D44+D47+D51</f>
        <v>58055</v>
      </c>
      <c r="E25" s="176">
        <f>E26+E28+E30+E32+E35+E37+E44+E47+E51</f>
        <v>62257</v>
      </c>
    </row>
    <row r="26" spans="1:5" ht="15" customHeight="1">
      <c r="A26" s="186" t="s">
        <v>301</v>
      </c>
      <c r="B26" s="187" t="s">
        <v>302</v>
      </c>
      <c r="C26" s="188">
        <f>C27</f>
        <v>17085</v>
      </c>
      <c r="D26" s="188">
        <f>D27</f>
        <v>18162</v>
      </c>
      <c r="E26" s="188">
        <f>E27</f>
        <v>19433</v>
      </c>
    </row>
    <row r="27" spans="1:5" ht="15" customHeight="1">
      <c r="A27" s="163" t="s">
        <v>303</v>
      </c>
      <c r="B27" s="171" t="s">
        <v>304</v>
      </c>
      <c r="C27" s="172">
        <v>17085</v>
      </c>
      <c r="D27" s="172">
        <v>18162</v>
      </c>
      <c r="E27" s="172">
        <v>19433</v>
      </c>
    </row>
    <row r="28" spans="1:5" ht="30" customHeight="1">
      <c r="A28" s="186" t="s">
        <v>305</v>
      </c>
      <c r="B28" s="189" t="s">
        <v>306</v>
      </c>
      <c r="C28" s="188">
        <f>C29</f>
        <v>5000</v>
      </c>
      <c r="D28" s="188">
        <f>D29</f>
        <v>5000</v>
      </c>
      <c r="E28" s="188">
        <f>E29</f>
        <v>5000</v>
      </c>
    </row>
    <row r="29" spans="1:5" ht="30" customHeight="1">
      <c r="A29" s="163" t="s">
        <v>307</v>
      </c>
      <c r="B29" s="167" t="s">
        <v>308</v>
      </c>
      <c r="C29" s="172">
        <v>5000</v>
      </c>
      <c r="D29" s="172">
        <v>5000</v>
      </c>
      <c r="E29" s="172">
        <v>5000</v>
      </c>
    </row>
    <row r="30" spans="1:5" ht="15" customHeight="1" hidden="1">
      <c r="A30" s="186" t="s">
        <v>309</v>
      </c>
      <c r="B30" s="189" t="s">
        <v>310</v>
      </c>
      <c r="C30" s="188">
        <f>C31</f>
        <v>0</v>
      </c>
      <c r="D30" s="188">
        <f>D31</f>
        <v>0</v>
      </c>
      <c r="E30" s="188">
        <f>E31</f>
        <v>0</v>
      </c>
    </row>
    <row r="31" spans="1:5" ht="15" customHeight="1" hidden="1">
      <c r="A31" s="163" t="s">
        <v>311</v>
      </c>
      <c r="B31" s="171" t="s">
        <v>312</v>
      </c>
      <c r="C31" s="172">
        <f>0.5-0.5</f>
        <v>0</v>
      </c>
      <c r="D31" s="172">
        <f>0.5-0.5</f>
        <v>0</v>
      </c>
      <c r="E31" s="172">
        <f>0.5-0.5</f>
        <v>0</v>
      </c>
    </row>
    <row r="32" spans="1:5" ht="15" customHeight="1">
      <c r="A32" s="186" t="s">
        <v>313</v>
      </c>
      <c r="B32" s="187" t="s">
        <v>314</v>
      </c>
      <c r="C32" s="188">
        <f>C33+C34</f>
        <v>14759</v>
      </c>
      <c r="D32" s="188">
        <f>D33+D34</f>
        <v>15083</v>
      </c>
      <c r="E32" s="188">
        <f>E33+E34</f>
        <v>15414</v>
      </c>
    </row>
    <row r="33" spans="1:5" ht="30" customHeight="1">
      <c r="A33" s="163" t="s">
        <v>315</v>
      </c>
      <c r="B33" s="167" t="s">
        <v>316</v>
      </c>
      <c r="C33" s="172">
        <v>1439</v>
      </c>
      <c r="D33" s="172">
        <v>1496</v>
      </c>
      <c r="E33" s="172">
        <v>1556</v>
      </c>
    </row>
    <row r="34" spans="1:5" ht="15" customHeight="1">
      <c r="A34" s="163" t="s">
        <v>317</v>
      </c>
      <c r="B34" s="167" t="s">
        <v>318</v>
      </c>
      <c r="C34" s="172">
        <v>13320</v>
      </c>
      <c r="D34" s="172">
        <v>13587</v>
      </c>
      <c r="E34" s="172">
        <v>13858</v>
      </c>
    </row>
    <row r="35" spans="1:5" ht="15" customHeight="1" hidden="1">
      <c r="A35" s="186" t="s">
        <v>319</v>
      </c>
      <c r="B35" s="189" t="s">
        <v>320</v>
      </c>
      <c r="C35" s="188">
        <f>C36</f>
        <v>0</v>
      </c>
      <c r="D35" s="188">
        <f>D36</f>
        <v>0</v>
      </c>
      <c r="E35" s="188">
        <f>E36</f>
        <v>0</v>
      </c>
    </row>
    <row r="36" spans="1:5" ht="45" customHeight="1" hidden="1">
      <c r="A36" s="163" t="s">
        <v>321</v>
      </c>
      <c r="B36" s="171" t="s">
        <v>322</v>
      </c>
      <c r="C36" s="170">
        <f>14.5-14.5</f>
        <v>0</v>
      </c>
      <c r="D36" s="170">
        <f>14.5-14.5</f>
        <v>0</v>
      </c>
      <c r="E36" s="170">
        <f>14.5-14.5</f>
        <v>0</v>
      </c>
    </row>
    <row r="37" spans="1:5" ht="30" customHeight="1">
      <c r="A37" s="186" t="s">
        <v>323</v>
      </c>
      <c r="B37" s="189" t="s">
        <v>324</v>
      </c>
      <c r="C37" s="188">
        <f>C38+C39+C40+C41+C42+C43</f>
        <v>13157.952</v>
      </c>
      <c r="D37" s="188">
        <f>D38+D39+D40+D41+D42+D43</f>
        <v>12510</v>
      </c>
      <c r="E37" s="188">
        <f>E38+E39+E40+E41+E42+E43</f>
        <v>15510</v>
      </c>
    </row>
    <row r="38" spans="1:5" ht="60" customHeight="1">
      <c r="A38" s="163" t="s">
        <v>325</v>
      </c>
      <c r="B38" s="167" t="s">
        <v>326</v>
      </c>
      <c r="C38" s="172">
        <f>1785+441.5</f>
        <v>2226.5</v>
      </c>
      <c r="D38" s="172">
        <v>2000</v>
      </c>
      <c r="E38" s="172">
        <v>2000</v>
      </c>
    </row>
    <row r="39" spans="1:5" ht="60" customHeight="1">
      <c r="A39" s="163" t="s">
        <v>327</v>
      </c>
      <c r="B39" s="167" t="s">
        <v>328</v>
      </c>
      <c r="C39" s="172">
        <f>150+150+7000+3100</f>
        <v>10400</v>
      </c>
      <c r="D39" s="172">
        <v>10000</v>
      </c>
      <c r="E39" s="172">
        <v>13000</v>
      </c>
    </row>
    <row r="40" spans="1:5" ht="45" customHeight="1" hidden="1">
      <c r="A40" s="163" t="s">
        <v>329</v>
      </c>
      <c r="B40" s="167" t="s">
        <v>330</v>
      </c>
      <c r="C40" s="349">
        <v>0</v>
      </c>
      <c r="D40" s="349">
        <v>0</v>
      </c>
      <c r="E40" s="349">
        <v>0</v>
      </c>
    </row>
    <row r="41" spans="1:5" ht="30" customHeight="1">
      <c r="A41" s="163" t="s">
        <v>331</v>
      </c>
      <c r="B41" s="167" t="s">
        <v>407</v>
      </c>
      <c r="C41" s="172">
        <v>21.452</v>
      </c>
      <c r="D41" s="172">
        <v>0</v>
      </c>
      <c r="E41" s="172">
        <v>0</v>
      </c>
    </row>
    <row r="42" spans="1:5" ht="45" customHeight="1">
      <c r="A42" s="163" t="s">
        <v>332</v>
      </c>
      <c r="B42" s="167" t="s">
        <v>333</v>
      </c>
      <c r="C42" s="172">
        <v>10</v>
      </c>
      <c r="D42" s="172">
        <v>10</v>
      </c>
      <c r="E42" s="172">
        <v>10</v>
      </c>
    </row>
    <row r="43" spans="1:5" ht="60" customHeight="1">
      <c r="A43" s="163" t="s">
        <v>334</v>
      </c>
      <c r="B43" s="167" t="s">
        <v>335</v>
      </c>
      <c r="C43" s="172">
        <v>500</v>
      </c>
      <c r="D43" s="172">
        <v>500</v>
      </c>
      <c r="E43" s="172">
        <v>500</v>
      </c>
    </row>
    <row r="44" spans="1:5" ht="30" customHeight="1">
      <c r="A44" s="186" t="s">
        <v>336</v>
      </c>
      <c r="B44" s="189" t="s">
        <v>483</v>
      </c>
      <c r="C44" s="188">
        <f>C45+C46</f>
        <v>803.855</v>
      </c>
      <c r="D44" s="188">
        <f>D45+D46</f>
        <v>0</v>
      </c>
      <c r="E44" s="188">
        <f>E45+E46</f>
        <v>0</v>
      </c>
    </row>
    <row r="45" spans="1:5" ht="30" customHeight="1">
      <c r="A45" s="173" t="s">
        <v>337</v>
      </c>
      <c r="B45" s="136" t="s">
        <v>338</v>
      </c>
      <c r="C45" s="172">
        <v>750.4</v>
      </c>
      <c r="D45" s="172">
        <v>0</v>
      </c>
      <c r="E45" s="172">
        <v>0</v>
      </c>
    </row>
    <row r="46" spans="1:5" ht="15" customHeight="1">
      <c r="A46" s="173" t="s">
        <v>339</v>
      </c>
      <c r="B46" s="136" t="s">
        <v>340</v>
      </c>
      <c r="C46" s="172">
        <v>53.455</v>
      </c>
      <c r="D46" s="172">
        <v>0</v>
      </c>
      <c r="E46" s="172">
        <v>0</v>
      </c>
    </row>
    <row r="47" spans="1:5" ht="15" customHeight="1">
      <c r="A47" s="186" t="s">
        <v>341</v>
      </c>
      <c r="B47" s="189" t="s">
        <v>342</v>
      </c>
      <c r="C47" s="188">
        <f>C48+C49+C50</f>
        <v>26775.63333</v>
      </c>
      <c r="D47" s="188">
        <f>D48+D49+D50</f>
        <v>7300</v>
      </c>
      <c r="E47" s="188">
        <f>E48+E49+E50</f>
        <v>6900</v>
      </c>
    </row>
    <row r="48" spans="1:5" ht="75" customHeight="1">
      <c r="A48" s="173" t="s">
        <v>343</v>
      </c>
      <c r="B48" s="174" t="s">
        <v>344</v>
      </c>
      <c r="C48" s="172">
        <f>750+113+20+100</f>
        <v>983</v>
      </c>
      <c r="D48" s="172">
        <v>0</v>
      </c>
      <c r="E48" s="172">
        <v>0</v>
      </c>
    </row>
    <row r="49" spans="1:5" ht="45" customHeight="1">
      <c r="A49" s="163" t="s">
        <v>345</v>
      </c>
      <c r="B49" s="167" t="s">
        <v>346</v>
      </c>
      <c r="C49" s="172">
        <f>150+7500+3000+10560.27233</f>
        <v>21210.27233</v>
      </c>
      <c r="D49" s="172">
        <f>150+3750+3000</f>
        <v>6900</v>
      </c>
      <c r="E49" s="172">
        <f>150+3750+3000</f>
        <v>6900</v>
      </c>
    </row>
    <row r="50" spans="1:5" ht="45" customHeight="1">
      <c r="A50" s="163" t="s">
        <v>347</v>
      </c>
      <c r="B50" s="167" t="s">
        <v>348</v>
      </c>
      <c r="C50" s="172">
        <f>250+550+180+1500+1000+850+252.361</f>
        <v>4582.361</v>
      </c>
      <c r="D50" s="172">
        <v>400</v>
      </c>
      <c r="E50" s="172">
        <v>0</v>
      </c>
    </row>
    <row r="51" spans="1:5" ht="15" customHeight="1" hidden="1">
      <c r="A51" s="186" t="s">
        <v>358</v>
      </c>
      <c r="B51" s="190" t="s">
        <v>359</v>
      </c>
      <c r="C51" s="188">
        <f>C52</f>
        <v>0</v>
      </c>
      <c r="D51" s="188">
        <f>D52</f>
        <v>0</v>
      </c>
      <c r="E51" s="188">
        <f>E52</f>
        <v>0</v>
      </c>
    </row>
    <row r="52" spans="1:5" ht="30" customHeight="1" hidden="1">
      <c r="A52" s="347" t="s">
        <v>360</v>
      </c>
      <c r="B52" s="348" t="s">
        <v>361</v>
      </c>
      <c r="C52" s="349">
        <v>0</v>
      </c>
      <c r="D52" s="349">
        <v>0</v>
      </c>
      <c r="E52" s="349">
        <v>0</v>
      </c>
    </row>
    <row r="53" spans="1:8" ht="15" customHeight="1">
      <c r="A53" s="180" t="s">
        <v>349</v>
      </c>
      <c r="B53" s="179" t="s">
        <v>350</v>
      </c>
      <c r="C53" s="181">
        <f>C54+C84</f>
        <v>47356.236319999996</v>
      </c>
      <c r="D53" s="181">
        <f>D54+D84</f>
        <v>36197.74</v>
      </c>
      <c r="E53" s="181">
        <f>E54+E84</f>
        <v>100802.58468000001</v>
      </c>
      <c r="H53" s="138"/>
    </row>
    <row r="54" spans="1:5" ht="30" customHeight="1">
      <c r="A54" s="182" t="s">
        <v>352</v>
      </c>
      <c r="B54" s="183" t="s">
        <v>353</v>
      </c>
      <c r="C54" s="184">
        <f>C55+C58+C78+C81</f>
        <v>47356.236319999996</v>
      </c>
      <c r="D54" s="184">
        <f>D55+D58+D78+D81</f>
        <v>36197.74</v>
      </c>
      <c r="E54" s="184">
        <f>E55+E58+E78+E81</f>
        <v>100802.58468000001</v>
      </c>
    </row>
    <row r="55" spans="1:5" ht="15" customHeight="1">
      <c r="A55" s="177" t="s">
        <v>479</v>
      </c>
      <c r="B55" s="185" t="s">
        <v>371</v>
      </c>
      <c r="C55" s="178">
        <f>C56+C57</f>
        <v>33437.5</v>
      </c>
      <c r="D55" s="178">
        <f>D56+D57</f>
        <v>35031.4</v>
      </c>
      <c r="E55" s="178">
        <f>E56+E57</f>
        <v>36767.3</v>
      </c>
    </row>
    <row r="56" spans="1:5" ht="30" customHeight="1" hidden="1">
      <c r="A56" s="166" t="s">
        <v>473</v>
      </c>
      <c r="B56" s="167" t="s">
        <v>540</v>
      </c>
      <c r="C56" s="164">
        <f>28602.8+3043.5-31646.3</f>
        <v>0</v>
      </c>
      <c r="D56" s="164">
        <f>30027.7+3193.5-33221.2</f>
        <v>0</v>
      </c>
      <c r="E56" s="164">
        <f>31482.6+3346-34828.6</f>
        <v>0</v>
      </c>
    </row>
    <row r="57" spans="1:5" ht="30" customHeight="1">
      <c r="A57" s="166" t="s">
        <v>531</v>
      </c>
      <c r="B57" s="167" t="s">
        <v>530</v>
      </c>
      <c r="C57" s="164">
        <f>27909.4+5528.1</f>
        <v>33437.5</v>
      </c>
      <c r="D57" s="164">
        <f>29272.5+5758.9</f>
        <v>35031.4</v>
      </c>
      <c r="E57" s="164">
        <f>30758.5+6008.8</f>
        <v>36767.3</v>
      </c>
    </row>
    <row r="58" spans="1:5" ht="30" customHeight="1">
      <c r="A58" s="177" t="s">
        <v>480</v>
      </c>
      <c r="B58" s="185" t="s">
        <v>372</v>
      </c>
      <c r="C58" s="178">
        <f>SUM(C59:C77)</f>
        <v>13316.99632</v>
      </c>
      <c r="D58" s="178">
        <f>SUM(D59:D77)</f>
        <v>564.6</v>
      </c>
      <c r="E58" s="178">
        <f>SUM(E59:E77)</f>
        <v>63433.544680000006</v>
      </c>
    </row>
    <row r="59" spans="1:5" ht="60" customHeight="1" hidden="1">
      <c r="A59" s="166" t="s">
        <v>474</v>
      </c>
      <c r="B59" s="167" t="s">
        <v>373</v>
      </c>
      <c r="C59" s="164"/>
      <c r="D59" s="164">
        <v>0</v>
      </c>
      <c r="E59" s="164">
        <v>0</v>
      </c>
    </row>
    <row r="60" spans="1:5" ht="60" customHeight="1" hidden="1">
      <c r="A60" s="166" t="s">
        <v>474</v>
      </c>
      <c r="B60" s="168" t="s">
        <v>392</v>
      </c>
      <c r="C60" s="164"/>
      <c r="D60" s="164">
        <v>0</v>
      </c>
      <c r="E60" s="164">
        <v>0</v>
      </c>
    </row>
    <row r="61" spans="1:5" ht="75" customHeight="1">
      <c r="A61" s="169" t="s">
        <v>475</v>
      </c>
      <c r="B61" s="168" t="s">
        <v>368</v>
      </c>
      <c r="C61" s="164">
        <v>3341.5</v>
      </c>
      <c r="D61" s="164">
        <v>0</v>
      </c>
      <c r="E61" s="164">
        <v>0</v>
      </c>
    </row>
    <row r="62" spans="1:5" ht="90" customHeight="1">
      <c r="A62" s="169" t="s">
        <v>475</v>
      </c>
      <c r="B62" s="168" t="s">
        <v>627</v>
      </c>
      <c r="C62" s="164">
        <v>4298.69632</v>
      </c>
      <c r="D62" s="164">
        <v>0</v>
      </c>
      <c r="E62" s="164">
        <v>0</v>
      </c>
    </row>
    <row r="63" spans="1:5" ht="105" customHeight="1">
      <c r="A63" s="169" t="s">
        <v>628</v>
      </c>
      <c r="B63" s="168" t="s">
        <v>630</v>
      </c>
      <c r="C63" s="164">
        <v>0</v>
      </c>
      <c r="D63" s="164">
        <v>0</v>
      </c>
      <c r="E63" s="164">
        <v>37105.25811</v>
      </c>
    </row>
    <row r="64" spans="1:5" ht="75" customHeight="1">
      <c r="A64" s="353" t="s">
        <v>541</v>
      </c>
      <c r="B64" s="353" t="s">
        <v>629</v>
      </c>
      <c r="C64" s="164">
        <v>0</v>
      </c>
      <c r="D64" s="164">
        <v>0</v>
      </c>
      <c r="E64" s="164">
        <v>24482.52859</v>
      </c>
    </row>
    <row r="65" spans="1:5" ht="90" customHeight="1">
      <c r="A65" s="353" t="s">
        <v>541</v>
      </c>
      <c r="B65" s="353" t="s">
        <v>542</v>
      </c>
      <c r="C65" s="164">
        <v>0</v>
      </c>
      <c r="D65" s="164">
        <f>1686.001-1686.001</f>
        <v>0</v>
      </c>
      <c r="E65" s="164">
        <v>1835.85798</v>
      </c>
    </row>
    <row r="66" spans="1:5" ht="30" customHeight="1" hidden="1">
      <c r="A66" s="169" t="s">
        <v>482</v>
      </c>
      <c r="B66" s="168" t="s">
        <v>487</v>
      </c>
      <c r="C66" s="164"/>
      <c r="D66" s="164">
        <v>0</v>
      </c>
      <c r="E66" s="164">
        <v>0</v>
      </c>
    </row>
    <row r="67" spans="1:5" ht="60" customHeight="1" hidden="1">
      <c r="A67" s="169" t="s">
        <v>476</v>
      </c>
      <c r="B67" s="168" t="s">
        <v>544</v>
      </c>
      <c r="C67" s="164">
        <v>0</v>
      </c>
      <c r="D67" s="164">
        <v>0</v>
      </c>
      <c r="E67" s="164">
        <v>0</v>
      </c>
    </row>
    <row r="68" spans="1:5" ht="90" customHeight="1">
      <c r="A68" s="169" t="s">
        <v>476</v>
      </c>
      <c r="B68" s="168" t="s">
        <v>591</v>
      </c>
      <c r="C68" s="164">
        <v>2943</v>
      </c>
      <c r="D68" s="164">
        <v>0</v>
      </c>
      <c r="E68" s="164">
        <v>0</v>
      </c>
    </row>
    <row r="69" spans="1:5" ht="60" customHeight="1" hidden="1">
      <c r="A69" s="169" t="s">
        <v>476</v>
      </c>
      <c r="B69" s="168" t="s">
        <v>394</v>
      </c>
      <c r="C69" s="164">
        <v>0</v>
      </c>
      <c r="D69" s="164">
        <v>0</v>
      </c>
      <c r="E69" s="164">
        <v>0</v>
      </c>
    </row>
    <row r="70" spans="1:5" ht="30" customHeight="1" hidden="1">
      <c r="A70" s="169" t="s">
        <v>476</v>
      </c>
      <c r="B70" s="168" t="s">
        <v>395</v>
      </c>
      <c r="C70" s="164">
        <v>0</v>
      </c>
      <c r="D70" s="164">
        <v>0</v>
      </c>
      <c r="E70" s="164">
        <v>0</v>
      </c>
    </row>
    <row r="71" spans="1:5" ht="75" customHeight="1">
      <c r="A71" s="169" t="s">
        <v>476</v>
      </c>
      <c r="B71" s="168" t="s">
        <v>403</v>
      </c>
      <c r="C71" s="164">
        <v>2118.7</v>
      </c>
      <c r="D71" s="164">
        <v>0</v>
      </c>
      <c r="E71" s="164">
        <v>0</v>
      </c>
    </row>
    <row r="72" spans="1:5" ht="30" customHeight="1">
      <c r="A72" s="169" t="s">
        <v>476</v>
      </c>
      <c r="B72" s="168" t="s">
        <v>536</v>
      </c>
      <c r="C72" s="164">
        <v>600</v>
      </c>
      <c r="D72" s="164">
        <v>0</v>
      </c>
      <c r="E72" s="164">
        <v>0</v>
      </c>
    </row>
    <row r="73" spans="1:5" ht="30" customHeight="1">
      <c r="A73" s="169" t="s">
        <v>476</v>
      </c>
      <c r="B73" s="168" t="s">
        <v>548</v>
      </c>
      <c r="C73" s="164">
        <v>0</v>
      </c>
      <c r="D73" s="164">
        <v>552</v>
      </c>
      <c r="E73" s="164">
        <v>0</v>
      </c>
    </row>
    <row r="74" spans="1:5" ht="30" customHeight="1" hidden="1">
      <c r="A74" s="169" t="s">
        <v>476</v>
      </c>
      <c r="B74" s="168" t="s">
        <v>551</v>
      </c>
      <c r="C74" s="164">
        <v>0</v>
      </c>
      <c r="D74" s="164">
        <v>0</v>
      </c>
      <c r="E74" s="164">
        <v>0</v>
      </c>
    </row>
    <row r="75" spans="1:5" ht="30" customHeight="1">
      <c r="A75" s="169" t="s">
        <v>476</v>
      </c>
      <c r="B75" s="168" t="s">
        <v>575</v>
      </c>
      <c r="C75" s="164">
        <v>15.1</v>
      </c>
      <c r="D75" s="164">
        <v>12.6</v>
      </c>
      <c r="E75" s="164">
        <v>9.9</v>
      </c>
    </row>
    <row r="76" spans="1:5" ht="45" customHeight="1" hidden="1">
      <c r="A76" s="169" t="s">
        <v>476</v>
      </c>
      <c r="B76" s="168" t="s">
        <v>401</v>
      </c>
      <c r="C76" s="164">
        <v>0</v>
      </c>
      <c r="D76" s="164">
        <v>0</v>
      </c>
      <c r="E76" s="164">
        <v>0</v>
      </c>
    </row>
    <row r="77" spans="1:5" ht="45" customHeight="1" hidden="1">
      <c r="A77" s="169" t="s">
        <v>476</v>
      </c>
      <c r="B77" s="168" t="s">
        <v>402</v>
      </c>
      <c r="C77" s="164">
        <v>0</v>
      </c>
      <c r="D77" s="164">
        <v>0</v>
      </c>
      <c r="E77" s="164">
        <v>0</v>
      </c>
    </row>
    <row r="78" spans="1:5" ht="15" customHeight="1">
      <c r="A78" s="177" t="s">
        <v>484</v>
      </c>
      <c r="B78" s="185" t="s">
        <v>374</v>
      </c>
      <c r="C78" s="178">
        <f>C80+C79</f>
        <v>601.74</v>
      </c>
      <c r="D78" s="178">
        <f>D80+D79</f>
        <v>601.74</v>
      </c>
      <c r="E78" s="178">
        <f>E80+E79</f>
        <v>601.74</v>
      </c>
    </row>
    <row r="79" spans="1:5" ht="60" customHeight="1">
      <c r="A79" s="166" t="s">
        <v>477</v>
      </c>
      <c r="B79" s="167" t="s">
        <v>393</v>
      </c>
      <c r="C79" s="164">
        <f>7.1-0.06</f>
        <v>7.04</v>
      </c>
      <c r="D79" s="164">
        <f>7.1-0.06</f>
        <v>7.04</v>
      </c>
      <c r="E79" s="164">
        <f>7.1-0.06</f>
        <v>7.04</v>
      </c>
    </row>
    <row r="80" spans="1:5" ht="30" customHeight="1">
      <c r="A80" s="166" t="s">
        <v>478</v>
      </c>
      <c r="B80" s="167" t="s">
        <v>354</v>
      </c>
      <c r="C80" s="164">
        <f>543.2+51.5</f>
        <v>594.7</v>
      </c>
      <c r="D80" s="164">
        <f>571.5+23.2</f>
        <v>594.7</v>
      </c>
      <c r="E80" s="164">
        <v>594.7</v>
      </c>
    </row>
    <row r="81" spans="1:5" ht="15" customHeight="1" hidden="1">
      <c r="A81" s="177" t="s">
        <v>485</v>
      </c>
      <c r="B81" s="185" t="s">
        <v>222</v>
      </c>
      <c r="C81" s="178">
        <f>C82+C83</f>
        <v>0</v>
      </c>
      <c r="D81" s="178">
        <f>D82+D83</f>
        <v>0</v>
      </c>
      <c r="E81" s="178">
        <f>E82+E83</f>
        <v>0</v>
      </c>
    </row>
    <row r="82" spans="1:5" ht="45" customHeight="1" hidden="1">
      <c r="A82" s="166" t="s">
        <v>486</v>
      </c>
      <c r="B82" s="167" t="s">
        <v>355</v>
      </c>
      <c r="C82" s="165">
        <v>0</v>
      </c>
      <c r="D82" s="165">
        <v>0</v>
      </c>
      <c r="E82" s="165">
        <v>0</v>
      </c>
    </row>
    <row r="83" spans="1:5" ht="90" customHeight="1" hidden="1">
      <c r="A83" s="166" t="s">
        <v>512</v>
      </c>
      <c r="B83" s="167" t="s">
        <v>545</v>
      </c>
      <c r="C83" s="165">
        <v>0</v>
      </c>
      <c r="D83" s="165">
        <v>0</v>
      </c>
      <c r="E83" s="165">
        <v>0</v>
      </c>
    </row>
    <row r="84" spans="1:5" ht="15" customHeight="1" hidden="1">
      <c r="A84" s="182" t="s">
        <v>356</v>
      </c>
      <c r="B84" s="183" t="s">
        <v>357</v>
      </c>
      <c r="C84" s="184">
        <f>C85</f>
        <v>0</v>
      </c>
      <c r="D84" s="184">
        <f>D85</f>
        <v>0</v>
      </c>
      <c r="E84" s="184">
        <f>E85</f>
        <v>0</v>
      </c>
    </row>
    <row r="85" spans="1:5" ht="30" customHeight="1" hidden="1">
      <c r="A85" s="166" t="s">
        <v>510</v>
      </c>
      <c r="B85" s="167" t="s">
        <v>511</v>
      </c>
      <c r="C85" s="164">
        <v>0</v>
      </c>
      <c r="D85" s="164">
        <v>0</v>
      </c>
      <c r="E85" s="164">
        <v>0</v>
      </c>
    </row>
    <row r="86" spans="1:5" ht="15" customHeight="1">
      <c r="A86" s="442" t="s">
        <v>351</v>
      </c>
      <c r="B86" s="442"/>
      <c r="C86" s="191">
        <f>C25+C53</f>
        <v>124937.67665</v>
      </c>
      <c r="D86" s="191">
        <f>D25+D53</f>
        <v>94252.73999999999</v>
      </c>
      <c r="E86" s="191">
        <f>E25+E53</f>
        <v>163059.58468000003</v>
      </c>
    </row>
    <row r="87" spans="3:5" ht="12.75">
      <c r="C87" s="135"/>
      <c r="D87" s="135"/>
      <c r="E87" s="135"/>
    </row>
    <row r="88" spans="3:5" ht="12.75">
      <c r="C88" s="139"/>
      <c r="D88" s="139"/>
      <c r="E88" s="139"/>
    </row>
    <row r="89" spans="3:5" ht="12.75">
      <c r="C89" s="135"/>
      <c r="D89" s="135"/>
      <c r="E89" s="135"/>
    </row>
    <row r="90" spans="3:5" ht="12.75">
      <c r="C90" s="135"/>
      <c r="D90" s="135"/>
      <c r="E90" s="135"/>
    </row>
    <row r="91" spans="2:5" ht="12.75">
      <c r="B91" s="137"/>
      <c r="C91" s="135"/>
      <c r="D91" s="135"/>
      <c r="E91" s="135"/>
    </row>
    <row r="92" spans="3:5" ht="12.75">
      <c r="C92" s="135"/>
      <c r="D92" s="135"/>
      <c r="E92" s="135"/>
    </row>
  </sheetData>
  <sheetProtection/>
  <mergeCells count="17">
    <mergeCell ref="A21:A23"/>
    <mergeCell ref="B21:B23"/>
    <mergeCell ref="C21:E22"/>
    <mergeCell ref="A86:B86"/>
    <mergeCell ref="A18:E18"/>
    <mergeCell ref="A1:E1"/>
    <mergeCell ref="A2:E2"/>
    <mergeCell ref="A3:E3"/>
    <mergeCell ref="A4:E4"/>
    <mergeCell ref="A5:E5"/>
    <mergeCell ref="A9:E9"/>
    <mergeCell ref="A10:E10"/>
    <mergeCell ref="A11:E11"/>
    <mergeCell ref="A12:E12"/>
    <mergeCell ref="A13:E13"/>
    <mergeCell ref="A19:E19"/>
    <mergeCell ref="A17:E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7"/>
  <sheetViews>
    <sheetView view="pageBreakPreview" zoomScaleNormal="115" zoomScaleSheetLayoutView="100" zoomScalePageLayoutView="0" workbookViewId="0" topLeftCell="A1">
      <selection activeCell="A5" sqref="A5:H5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457" t="s">
        <v>598</v>
      </c>
      <c r="B1" s="458"/>
      <c r="C1" s="458"/>
      <c r="D1" s="458"/>
      <c r="E1" s="458"/>
      <c r="F1" s="458"/>
      <c r="G1" s="458"/>
      <c r="H1" s="458"/>
    </row>
    <row r="2" spans="1:8" ht="15" customHeight="1">
      <c r="A2" s="457" t="s">
        <v>33</v>
      </c>
      <c r="B2" s="458"/>
      <c r="C2" s="458"/>
      <c r="D2" s="458"/>
      <c r="E2" s="458"/>
      <c r="F2" s="458"/>
      <c r="G2" s="458"/>
      <c r="H2" s="458"/>
    </row>
    <row r="3" spans="1:8" ht="15" customHeight="1">
      <c r="A3" s="457" t="s">
        <v>34</v>
      </c>
      <c r="B3" s="458"/>
      <c r="C3" s="458"/>
      <c r="D3" s="458"/>
      <c r="E3" s="458"/>
      <c r="F3" s="458"/>
      <c r="G3" s="458"/>
      <c r="H3" s="458"/>
    </row>
    <row r="4" spans="1:8" ht="15" customHeight="1">
      <c r="A4" s="457" t="s">
        <v>35</v>
      </c>
      <c r="B4" s="458"/>
      <c r="C4" s="458"/>
      <c r="D4" s="458"/>
      <c r="E4" s="458"/>
      <c r="F4" s="458"/>
      <c r="G4" s="458"/>
      <c r="H4" s="458"/>
    </row>
    <row r="5" spans="1:8" ht="15" customHeight="1">
      <c r="A5" s="459" t="s">
        <v>650</v>
      </c>
      <c r="B5" s="458"/>
      <c r="C5" s="458"/>
      <c r="D5" s="458"/>
      <c r="E5" s="458"/>
      <c r="F5" s="458"/>
      <c r="G5" s="458"/>
      <c r="H5" s="458"/>
    </row>
    <row r="6" ht="15" customHeight="1"/>
    <row r="7" ht="15" customHeight="1"/>
    <row r="8" ht="15" customHeight="1"/>
    <row r="9" spans="1:8" ht="15" customHeight="1">
      <c r="A9" s="457" t="s">
        <v>390</v>
      </c>
      <c r="B9" s="458"/>
      <c r="C9" s="458"/>
      <c r="D9" s="458"/>
      <c r="E9" s="458"/>
      <c r="F9" s="458"/>
      <c r="G9" s="458"/>
      <c r="H9" s="458"/>
    </row>
    <row r="10" spans="1:8" ht="15" customHeight="1">
      <c r="A10" s="457" t="s">
        <v>33</v>
      </c>
      <c r="B10" s="458"/>
      <c r="C10" s="458"/>
      <c r="D10" s="458"/>
      <c r="E10" s="458"/>
      <c r="F10" s="458"/>
      <c r="G10" s="458"/>
      <c r="H10" s="458"/>
    </row>
    <row r="11" spans="1:8" ht="15" customHeight="1">
      <c r="A11" s="457" t="s">
        <v>34</v>
      </c>
      <c r="B11" s="458"/>
      <c r="C11" s="458"/>
      <c r="D11" s="458"/>
      <c r="E11" s="458"/>
      <c r="F11" s="458"/>
      <c r="G11" s="458"/>
      <c r="H11" s="458"/>
    </row>
    <row r="12" spans="1:8" ht="15" customHeight="1">
      <c r="A12" s="457" t="s">
        <v>35</v>
      </c>
      <c r="B12" s="458"/>
      <c r="C12" s="458"/>
      <c r="D12" s="458"/>
      <c r="E12" s="458"/>
      <c r="F12" s="458"/>
      <c r="G12" s="458"/>
      <c r="H12" s="458"/>
    </row>
    <row r="13" spans="1:8" ht="15" customHeight="1">
      <c r="A13" s="459" t="s">
        <v>594</v>
      </c>
      <c r="B13" s="458"/>
      <c r="C13" s="458"/>
      <c r="D13" s="458"/>
      <c r="E13" s="458"/>
      <c r="F13" s="458"/>
      <c r="G13" s="458"/>
      <c r="H13" s="458"/>
    </row>
    <row r="14" ht="15" customHeight="1"/>
    <row r="15" ht="15" customHeight="1"/>
    <row r="16" ht="15" customHeight="1"/>
    <row r="17" spans="1:8" ht="15" customHeight="1">
      <c r="A17" s="446" t="s">
        <v>43</v>
      </c>
      <c r="B17" s="446"/>
      <c r="C17" s="446"/>
      <c r="D17" s="446"/>
      <c r="E17" s="446"/>
      <c r="F17" s="446"/>
      <c r="G17" s="446"/>
      <c r="H17" s="446"/>
    </row>
    <row r="18" spans="1:8" ht="15" customHeight="1">
      <c r="A18" s="446" t="s">
        <v>44</v>
      </c>
      <c r="B18" s="446"/>
      <c r="C18" s="446"/>
      <c r="D18" s="446"/>
      <c r="E18" s="446"/>
      <c r="F18" s="446"/>
      <c r="G18" s="446"/>
      <c r="H18" s="446"/>
    </row>
    <row r="19" spans="1:8" ht="15" customHeight="1">
      <c r="A19" s="446" t="s">
        <v>45</v>
      </c>
      <c r="B19" s="446"/>
      <c r="C19" s="446"/>
      <c r="D19" s="446"/>
      <c r="E19" s="446"/>
      <c r="F19" s="446"/>
      <c r="G19" s="446"/>
      <c r="H19" s="446"/>
    </row>
    <row r="20" spans="1:8" ht="15" customHeight="1">
      <c r="A20" s="446" t="s">
        <v>46</v>
      </c>
      <c r="B20" s="446"/>
      <c r="C20" s="446"/>
      <c r="D20" s="446"/>
      <c r="E20" s="446"/>
      <c r="F20" s="446"/>
      <c r="G20" s="446"/>
      <c r="H20" s="446"/>
    </row>
    <row r="21" spans="1:8" ht="15" customHeight="1">
      <c r="A21" s="447" t="s">
        <v>570</v>
      </c>
      <c r="B21" s="447"/>
      <c r="C21" s="447"/>
      <c r="D21" s="447"/>
      <c r="E21" s="447"/>
      <c r="F21" s="447"/>
      <c r="G21" s="447"/>
      <c r="H21" s="447"/>
    </row>
    <row r="22" spans="1:8" ht="15" customHeight="1">
      <c r="A22" s="143"/>
      <c r="B22" s="143"/>
      <c r="C22" s="143"/>
      <c r="D22" s="143"/>
      <c r="E22" s="143"/>
      <c r="F22" s="143"/>
      <c r="G22" s="143"/>
      <c r="H22" s="143"/>
    </row>
    <row r="23" spans="1:8" s="78" customFormat="1" ht="30" customHeight="1">
      <c r="A23" s="456" t="s">
        <v>38</v>
      </c>
      <c r="B23" s="451" t="s">
        <v>47</v>
      </c>
      <c r="C23" s="451" t="s">
        <v>409</v>
      </c>
      <c r="D23" s="451" t="s">
        <v>408</v>
      </c>
      <c r="E23" s="451" t="s">
        <v>50</v>
      </c>
      <c r="F23" s="453" t="s">
        <v>36</v>
      </c>
      <c r="G23" s="454"/>
      <c r="H23" s="455"/>
    </row>
    <row r="24" spans="1:8" s="78" customFormat="1" ht="30" customHeight="1">
      <c r="A24" s="452"/>
      <c r="B24" s="452"/>
      <c r="C24" s="452"/>
      <c r="D24" s="452"/>
      <c r="E24" s="452"/>
      <c r="F24" s="54" t="s">
        <v>404</v>
      </c>
      <c r="G24" s="54" t="s">
        <v>515</v>
      </c>
      <c r="H24" s="54" t="s">
        <v>571</v>
      </c>
    </row>
    <row r="25" spans="1:8" s="78" customFormat="1" ht="15" customHeight="1">
      <c r="A25" s="11" t="s">
        <v>39</v>
      </c>
      <c r="B25" s="13">
        <v>2</v>
      </c>
      <c r="C25" s="13">
        <v>3</v>
      </c>
      <c r="D25" s="13">
        <v>4</v>
      </c>
      <c r="E25" s="13">
        <v>5</v>
      </c>
      <c r="F25" s="54">
        <v>6</v>
      </c>
      <c r="G25" s="54">
        <v>7</v>
      </c>
      <c r="H25" s="54">
        <v>8</v>
      </c>
    </row>
    <row r="26" spans="1:8" s="78" customFormat="1" ht="15" customHeight="1">
      <c r="A26" s="87"/>
      <c r="B26" s="448" t="s">
        <v>51</v>
      </c>
      <c r="C26" s="449"/>
      <c r="D26" s="449"/>
      <c r="E26" s="450"/>
      <c r="F26" s="88">
        <f>F27+F33+F39+F55+F116+F135+F154+F165+F188+F194+F263+F278+F288+F301+F322+F332+F342</f>
        <v>105715.40637</v>
      </c>
      <c r="G26" s="88">
        <f>G27+G33+G39+G55+G116+G135+G154+G165+G188+G194+G263+G278+G288+G301+G322+G332+G342</f>
        <v>58844.7</v>
      </c>
      <c r="H26" s="88">
        <f>H27+H33+H39+H55+H116+H135+H154+H165+H188+H194+H263+H278+H288+H301+H322+H332+H342</f>
        <v>122072.0887</v>
      </c>
    </row>
    <row r="27" spans="1:8" s="78" customFormat="1" ht="45" customHeight="1">
      <c r="A27" s="89">
        <v>1</v>
      </c>
      <c r="B27" s="280" t="s">
        <v>375</v>
      </c>
      <c r="C27" s="90" t="s">
        <v>380</v>
      </c>
      <c r="D27" s="91"/>
      <c r="E27" s="91"/>
      <c r="F27" s="92">
        <f aca="true" t="shared" si="0" ref="F27:H31">F28</f>
        <v>210</v>
      </c>
      <c r="G27" s="92">
        <f t="shared" si="0"/>
        <v>230</v>
      </c>
      <c r="H27" s="92">
        <f t="shared" si="0"/>
        <v>0</v>
      </c>
    </row>
    <row r="28" spans="1:8" s="78" customFormat="1" ht="105" customHeight="1">
      <c r="A28" s="93"/>
      <c r="B28" s="281" t="s">
        <v>376</v>
      </c>
      <c r="C28" s="94" t="s">
        <v>379</v>
      </c>
      <c r="D28" s="95"/>
      <c r="E28" s="95"/>
      <c r="F28" s="96">
        <f t="shared" si="0"/>
        <v>210</v>
      </c>
      <c r="G28" s="96">
        <f t="shared" si="0"/>
        <v>230</v>
      </c>
      <c r="H28" s="96">
        <f t="shared" si="0"/>
        <v>0</v>
      </c>
    </row>
    <row r="29" spans="1:8" s="78" customFormat="1" ht="75" customHeight="1">
      <c r="A29" s="256"/>
      <c r="B29" s="302" t="s">
        <v>377</v>
      </c>
      <c r="C29" s="251" t="s">
        <v>378</v>
      </c>
      <c r="D29" s="252"/>
      <c r="E29" s="252"/>
      <c r="F29" s="303">
        <f t="shared" si="0"/>
        <v>210</v>
      </c>
      <c r="G29" s="303">
        <f t="shared" si="0"/>
        <v>230</v>
      </c>
      <c r="H29" s="303">
        <f t="shared" si="0"/>
        <v>0</v>
      </c>
    </row>
    <row r="30" spans="1:8" s="78" customFormat="1" ht="30" customHeight="1">
      <c r="A30" s="32"/>
      <c r="B30" s="192" t="s">
        <v>57</v>
      </c>
      <c r="C30" s="30" t="s">
        <v>378</v>
      </c>
      <c r="D30" s="31">
        <v>200</v>
      </c>
      <c r="E30" s="31"/>
      <c r="F30" s="97">
        <f t="shared" si="0"/>
        <v>210</v>
      </c>
      <c r="G30" s="97">
        <f t="shared" si="0"/>
        <v>230</v>
      </c>
      <c r="H30" s="97">
        <f t="shared" si="0"/>
        <v>0</v>
      </c>
    </row>
    <row r="31" spans="1:8" s="78" customFormat="1" ht="30" customHeight="1">
      <c r="A31" s="32"/>
      <c r="B31" s="282" t="s">
        <v>58</v>
      </c>
      <c r="C31" s="30" t="s">
        <v>378</v>
      </c>
      <c r="D31" s="30" t="s">
        <v>59</v>
      </c>
      <c r="E31" s="30"/>
      <c r="F31" s="98">
        <f t="shared" si="0"/>
        <v>210</v>
      </c>
      <c r="G31" s="98">
        <f t="shared" si="0"/>
        <v>230</v>
      </c>
      <c r="H31" s="98">
        <f t="shared" si="0"/>
        <v>0</v>
      </c>
    </row>
    <row r="32" spans="1:8" s="78" customFormat="1" ht="45" customHeight="1">
      <c r="A32" s="32"/>
      <c r="B32" s="282" t="s">
        <v>9</v>
      </c>
      <c r="C32" s="30" t="s">
        <v>378</v>
      </c>
      <c r="D32" s="30" t="s">
        <v>59</v>
      </c>
      <c r="E32" s="30" t="s">
        <v>215</v>
      </c>
      <c r="F32" s="98">
        <v>210</v>
      </c>
      <c r="G32" s="98">
        <v>230</v>
      </c>
      <c r="H32" s="98">
        <v>0</v>
      </c>
    </row>
    <row r="33" spans="1:8" ht="45" customHeight="1">
      <c r="A33" s="89">
        <v>2</v>
      </c>
      <c r="B33" s="280" t="s">
        <v>576</v>
      </c>
      <c r="C33" s="90" t="s">
        <v>52</v>
      </c>
      <c r="D33" s="91"/>
      <c r="E33" s="91"/>
      <c r="F33" s="92">
        <f aca="true" t="shared" si="1" ref="F33:H37">F34</f>
        <v>400</v>
      </c>
      <c r="G33" s="92">
        <f t="shared" si="1"/>
        <v>400</v>
      </c>
      <c r="H33" s="92">
        <f t="shared" si="1"/>
        <v>400</v>
      </c>
    </row>
    <row r="34" spans="1:8" ht="15" customHeight="1">
      <c r="A34" s="93"/>
      <c r="B34" s="281" t="s">
        <v>53</v>
      </c>
      <c r="C34" s="94" t="s">
        <v>54</v>
      </c>
      <c r="D34" s="95"/>
      <c r="E34" s="95"/>
      <c r="F34" s="96">
        <f t="shared" si="1"/>
        <v>400</v>
      </c>
      <c r="G34" s="96">
        <f t="shared" si="1"/>
        <v>400</v>
      </c>
      <c r="H34" s="96">
        <f t="shared" si="1"/>
        <v>400</v>
      </c>
    </row>
    <row r="35" spans="1:8" ht="30" customHeight="1">
      <c r="A35" s="256"/>
      <c r="B35" s="302" t="s">
        <v>55</v>
      </c>
      <c r="C35" s="251" t="s">
        <v>56</v>
      </c>
      <c r="D35" s="252"/>
      <c r="E35" s="252"/>
      <c r="F35" s="303">
        <f t="shared" si="1"/>
        <v>400</v>
      </c>
      <c r="G35" s="303">
        <f t="shared" si="1"/>
        <v>400</v>
      </c>
      <c r="H35" s="303">
        <f t="shared" si="1"/>
        <v>400</v>
      </c>
    </row>
    <row r="36" spans="1:8" ht="30" customHeight="1">
      <c r="A36" s="32"/>
      <c r="B36" s="192" t="s">
        <v>57</v>
      </c>
      <c r="C36" s="30" t="s">
        <v>56</v>
      </c>
      <c r="D36" s="31">
        <v>200</v>
      </c>
      <c r="E36" s="31"/>
      <c r="F36" s="97">
        <f t="shared" si="1"/>
        <v>400</v>
      </c>
      <c r="G36" s="97">
        <f t="shared" si="1"/>
        <v>400</v>
      </c>
      <c r="H36" s="97">
        <f t="shared" si="1"/>
        <v>400</v>
      </c>
    </row>
    <row r="37" spans="1:8" ht="30" customHeight="1">
      <c r="A37" s="32"/>
      <c r="B37" s="282" t="s">
        <v>58</v>
      </c>
      <c r="C37" s="30" t="s">
        <v>56</v>
      </c>
      <c r="D37" s="30" t="s">
        <v>59</v>
      </c>
      <c r="E37" s="30"/>
      <c r="F37" s="98">
        <f t="shared" si="1"/>
        <v>400</v>
      </c>
      <c r="G37" s="98">
        <f t="shared" si="1"/>
        <v>400</v>
      </c>
      <c r="H37" s="98">
        <f t="shared" si="1"/>
        <v>400</v>
      </c>
    </row>
    <row r="38" spans="1:8" ht="15" customHeight="1">
      <c r="A38" s="32"/>
      <c r="B38" s="282" t="s">
        <v>60</v>
      </c>
      <c r="C38" s="30" t="s">
        <v>56</v>
      </c>
      <c r="D38" s="30" t="s">
        <v>59</v>
      </c>
      <c r="E38" s="30" t="s">
        <v>61</v>
      </c>
      <c r="F38" s="98">
        <f>260+140</f>
        <v>400</v>
      </c>
      <c r="G38" s="98">
        <f>260+140</f>
        <v>400</v>
      </c>
      <c r="H38" s="98">
        <f>260+140</f>
        <v>400</v>
      </c>
    </row>
    <row r="39" spans="1:8" ht="60" customHeight="1">
      <c r="A39" s="89">
        <v>3</v>
      </c>
      <c r="B39" s="280" t="s">
        <v>415</v>
      </c>
      <c r="C39" s="90" t="s">
        <v>421</v>
      </c>
      <c r="D39" s="91" t="s">
        <v>63</v>
      </c>
      <c r="E39" s="91"/>
      <c r="F39" s="92">
        <f>F40+F45+F50</f>
        <v>0</v>
      </c>
      <c r="G39" s="92">
        <f>G40+G45+G50</f>
        <v>0</v>
      </c>
      <c r="H39" s="92">
        <f>H40+H45+H50</f>
        <v>1854.402</v>
      </c>
    </row>
    <row r="40" spans="1:8" s="151" customFormat="1" ht="45" customHeight="1" hidden="1">
      <c r="A40" s="149"/>
      <c r="B40" s="283" t="s">
        <v>416</v>
      </c>
      <c r="C40" s="94" t="s">
        <v>422</v>
      </c>
      <c r="D40" s="141"/>
      <c r="E40" s="141"/>
      <c r="F40" s="142">
        <f>F41</f>
        <v>0</v>
      </c>
      <c r="G40" s="142">
        <f>G41</f>
        <v>0</v>
      </c>
      <c r="H40" s="142">
        <f>H41</f>
        <v>0</v>
      </c>
    </row>
    <row r="41" spans="1:8" ht="45" customHeight="1" hidden="1">
      <c r="A41" s="256"/>
      <c r="B41" s="302" t="s">
        <v>456</v>
      </c>
      <c r="C41" s="251" t="s">
        <v>423</v>
      </c>
      <c r="D41" s="251"/>
      <c r="E41" s="251"/>
      <c r="F41" s="304">
        <f aca="true" t="shared" si="2" ref="F41:H43">F42</f>
        <v>0</v>
      </c>
      <c r="G41" s="304">
        <f t="shared" si="2"/>
        <v>0</v>
      </c>
      <c r="H41" s="304">
        <f t="shared" si="2"/>
        <v>0</v>
      </c>
    </row>
    <row r="42" spans="1:8" ht="15" customHeight="1" hidden="1">
      <c r="A42" s="125"/>
      <c r="B42" s="282" t="s">
        <v>264</v>
      </c>
      <c r="C42" s="30" t="s">
        <v>423</v>
      </c>
      <c r="D42" s="31">
        <v>300</v>
      </c>
      <c r="E42" s="30"/>
      <c r="F42" s="98">
        <f t="shared" si="2"/>
        <v>0</v>
      </c>
      <c r="G42" s="98">
        <f t="shared" si="2"/>
        <v>0</v>
      </c>
      <c r="H42" s="98">
        <f t="shared" si="2"/>
        <v>0</v>
      </c>
    </row>
    <row r="43" spans="1:8" ht="30" customHeight="1" hidden="1">
      <c r="A43" s="125"/>
      <c r="B43" s="282" t="s">
        <v>265</v>
      </c>
      <c r="C43" s="30" t="s">
        <v>423</v>
      </c>
      <c r="D43" s="30" t="s">
        <v>266</v>
      </c>
      <c r="E43" s="30"/>
      <c r="F43" s="98">
        <f t="shared" si="2"/>
        <v>0</v>
      </c>
      <c r="G43" s="98">
        <f t="shared" si="2"/>
        <v>0</v>
      </c>
      <c r="H43" s="98">
        <f t="shared" si="2"/>
        <v>0</v>
      </c>
    </row>
    <row r="44" spans="1:8" ht="15" customHeight="1" hidden="1">
      <c r="A44" s="125"/>
      <c r="B44" s="284" t="s">
        <v>124</v>
      </c>
      <c r="C44" s="30" t="s">
        <v>423</v>
      </c>
      <c r="D44" s="30" t="s">
        <v>266</v>
      </c>
      <c r="E44" s="30" t="s">
        <v>279</v>
      </c>
      <c r="F44" s="98">
        <v>0</v>
      </c>
      <c r="G44" s="98">
        <v>0</v>
      </c>
      <c r="H44" s="98">
        <v>0</v>
      </c>
    </row>
    <row r="45" spans="1:8" ht="15" customHeight="1" hidden="1">
      <c r="A45" s="149"/>
      <c r="B45" s="283" t="s">
        <v>417</v>
      </c>
      <c r="C45" s="94" t="s">
        <v>424</v>
      </c>
      <c r="D45" s="141"/>
      <c r="E45" s="141"/>
      <c r="F45" s="142">
        <f>F46</f>
        <v>0</v>
      </c>
      <c r="G45" s="142">
        <f>G46</f>
        <v>0</v>
      </c>
      <c r="H45" s="142">
        <f>H46</f>
        <v>0</v>
      </c>
    </row>
    <row r="46" spans="1:8" ht="75" customHeight="1" hidden="1">
      <c r="A46" s="256"/>
      <c r="B46" s="302" t="s">
        <v>457</v>
      </c>
      <c r="C46" s="251" t="s">
        <v>425</v>
      </c>
      <c r="D46" s="251"/>
      <c r="E46" s="251"/>
      <c r="F46" s="304">
        <f aca="true" t="shared" si="3" ref="F46:H48">F47</f>
        <v>0</v>
      </c>
      <c r="G46" s="304">
        <f t="shared" si="3"/>
        <v>0</v>
      </c>
      <c r="H46" s="304">
        <f t="shared" si="3"/>
        <v>0</v>
      </c>
    </row>
    <row r="47" spans="1:8" ht="15" customHeight="1" hidden="1">
      <c r="A47" s="125"/>
      <c r="B47" s="282" t="s">
        <v>264</v>
      </c>
      <c r="C47" s="30" t="s">
        <v>425</v>
      </c>
      <c r="D47" s="31">
        <v>300</v>
      </c>
      <c r="E47" s="30"/>
      <c r="F47" s="98">
        <f t="shared" si="3"/>
        <v>0</v>
      </c>
      <c r="G47" s="98">
        <f t="shared" si="3"/>
        <v>0</v>
      </c>
      <c r="H47" s="98">
        <f t="shared" si="3"/>
        <v>0</v>
      </c>
    </row>
    <row r="48" spans="1:8" ht="30" customHeight="1" hidden="1">
      <c r="A48" s="125"/>
      <c r="B48" s="282" t="s">
        <v>265</v>
      </c>
      <c r="C48" s="30" t="s">
        <v>425</v>
      </c>
      <c r="D48" s="30" t="s">
        <v>266</v>
      </c>
      <c r="E48" s="30"/>
      <c r="F48" s="98">
        <f t="shared" si="3"/>
        <v>0</v>
      </c>
      <c r="G48" s="98">
        <f t="shared" si="3"/>
        <v>0</v>
      </c>
      <c r="H48" s="98">
        <f t="shared" si="3"/>
        <v>0</v>
      </c>
    </row>
    <row r="49" spans="1:8" ht="15" customHeight="1" hidden="1">
      <c r="A49" s="125"/>
      <c r="B49" s="284" t="s">
        <v>124</v>
      </c>
      <c r="C49" s="30" t="s">
        <v>425</v>
      </c>
      <c r="D49" s="30" t="s">
        <v>266</v>
      </c>
      <c r="E49" s="30" t="s">
        <v>279</v>
      </c>
      <c r="F49" s="98">
        <v>0</v>
      </c>
      <c r="G49" s="98">
        <v>0</v>
      </c>
      <c r="H49" s="98">
        <v>0</v>
      </c>
    </row>
    <row r="50" spans="1:8" ht="45" customHeight="1">
      <c r="A50" s="103"/>
      <c r="B50" s="283" t="s">
        <v>64</v>
      </c>
      <c r="C50" s="94" t="s">
        <v>426</v>
      </c>
      <c r="D50" s="104"/>
      <c r="E50" s="104"/>
      <c r="F50" s="96">
        <f>F51</f>
        <v>0</v>
      </c>
      <c r="G50" s="96">
        <f>G51</f>
        <v>0</v>
      </c>
      <c r="H50" s="96">
        <f>H51</f>
        <v>1854.402</v>
      </c>
    </row>
    <row r="51" spans="1:8" ht="45" customHeight="1">
      <c r="A51" s="256"/>
      <c r="B51" s="305" t="s">
        <v>543</v>
      </c>
      <c r="C51" s="251" t="s">
        <v>427</v>
      </c>
      <c r="D51" s="251"/>
      <c r="E51" s="251"/>
      <c r="F51" s="304">
        <f aca="true" t="shared" si="4" ref="F51:H53">F52</f>
        <v>0</v>
      </c>
      <c r="G51" s="304">
        <f t="shared" si="4"/>
        <v>0</v>
      </c>
      <c r="H51" s="304">
        <f t="shared" si="4"/>
        <v>1854.402</v>
      </c>
    </row>
    <row r="52" spans="1:8" ht="30" customHeight="1">
      <c r="A52" s="32"/>
      <c r="B52" s="285" t="s">
        <v>65</v>
      </c>
      <c r="C52" s="30" t="s">
        <v>427</v>
      </c>
      <c r="D52" s="30" t="s">
        <v>70</v>
      </c>
      <c r="E52" s="30"/>
      <c r="F52" s="98">
        <f t="shared" si="4"/>
        <v>0</v>
      </c>
      <c r="G52" s="98">
        <f t="shared" si="4"/>
        <v>0</v>
      </c>
      <c r="H52" s="98">
        <f t="shared" si="4"/>
        <v>1854.402</v>
      </c>
    </row>
    <row r="53" spans="1:8" ht="15" customHeight="1">
      <c r="A53" s="32"/>
      <c r="B53" s="285" t="s">
        <v>66</v>
      </c>
      <c r="C53" s="30" t="s">
        <v>427</v>
      </c>
      <c r="D53" s="30" t="s">
        <v>67</v>
      </c>
      <c r="E53" s="30"/>
      <c r="F53" s="98">
        <f t="shared" si="4"/>
        <v>0</v>
      </c>
      <c r="G53" s="98">
        <f t="shared" si="4"/>
        <v>0</v>
      </c>
      <c r="H53" s="98">
        <f t="shared" si="4"/>
        <v>1854.402</v>
      </c>
    </row>
    <row r="54" spans="1:8" ht="15" customHeight="1">
      <c r="A54" s="32"/>
      <c r="B54" s="282" t="s">
        <v>68</v>
      </c>
      <c r="C54" s="30" t="s">
        <v>427</v>
      </c>
      <c r="D54" s="30" t="s">
        <v>67</v>
      </c>
      <c r="E54" s="30" t="s">
        <v>69</v>
      </c>
      <c r="F54" s="98">
        <f>200-200</f>
        <v>0</v>
      </c>
      <c r="G54" s="98">
        <f>17.03+1686.001-17.03-1686.001</f>
        <v>0</v>
      </c>
      <c r="H54" s="98">
        <f>18.54402+1835.85798</f>
        <v>1854.402</v>
      </c>
    </row>
    <row r="55" spans="1:8" ht="45" customHeight="1">
      <c r="A55" s="89">
        <v>4</v>
      </c>
      <c r="B55" s="280" t="s">
        <v>428</v>
      </c>
      <c r="C55" s="90" t="s">
        <v>62</v>
      </c>
      <c r="D55" s="91" t="s">
        <v>63</v>
      </c>
      <c r="E55" s="91"/>
      <c r="F55" s="92">
        <f>F56+F73+F104</f>
        <v>3416.8600500000002</v>
      </c>
      <c r="G55" s="92">
        <f>G56+G73+G104</f>
        <v>2266</v>
      </c>
      <c r="H55" s="92">
        <f>H56+H73+H104</f>
        <v>63853.786700000004</v>
      </c>
    </row>
    <row r="56" spans="1:8" ht="45" customHeight="1">
      <c r="A56" s="99"/>
      <c r="B56" s="286" t="s">
        <v>71</v>
      </c>
      <c r="C56" s="100" t="s">
        <v>429</v>
      </c>
      <c r="D56" s="100"/>
      <c r="E56" s="100"/>
      <c r="F56" s="102">
        <f>F57</f>
        <v>896</v>
      </c>
      <c r="G56" s="102">
        <f>G57</f>
        <v>896</v>
      </c>
      <c r="H56" s="102">
        <f>H57</f>
        <v>896</v>
      </c>
    </row>
    <row r="57" spans="1:8" ht="30" customHeight="1">
      <c r="A57" s="103"/>
      <c r="B57" s="283" t="s">
        <v>73</v>
      </c>
      <c r="C57" s="94" t="s">
        <v>430</v>
      </c>
      <c r="D57" s="94"/>
      <c r="E57" s="94"/>
      <c r="F57" s="96">
        <f>F66+F58+F62</f>
        <v>896</v>
      </c>
      <c r="G57" s="96">
        <f>G66+G58+G62</f>
        <v>896</v>
      </c>
      <c r="H57" s="96">
        <f>H66+H58+H62</f>
        <v>896</v>
      </c>
    </row>
    <row r="58" spans="1:8" ht="30" customHeight="1" hidden="1">
      <c r="A58" s="256"/>
      <c r="B58" s="306" t="s">
        <v>75</v>
      </c>
      <c r="C58" s="251" t="s">
        <v>431</v>
      </c>
      <c r="D58" s="251"/>
      <c r="E58" s="251"/>
      <c r="F58" s="303">
        <f aca="true" t="shared" si="5" ref="F58:H60">F59</f>
        <v>0</v>
      </c>
      <c r="G58" s="303">
        <f t="shared" si="5"/>
        <v>0</v>
      </c>
      <c r="H58" s="303">
        <f t="shared" si="5"/>
        <v>0</v>
      </c>
    </row>
    <row r="59" spans="1:8" ht="30" customHeight="1" hidden="1">
      <c r="A59" s="130"/>
      <c r="B59" s="288" t="s">
        <v>77</v>
      </c>
      <c r="C59" s="30" t="s">
        <v>431</v>
      </c>
      <c r="D59" s="30" t="s">
        <v>78</v>
      </c>
      <c r="E59" s="30"/>
      <c r="F59" s="97">
        <f t="shared" si="5"/>
        <v>0</v>
      </c>
      <c r="G59" s="97">
        <f t="shared" si="5"/>
        <v>0</v>
      </c>
      <c r="H59" s="97">
        <f t="shared" si="5"/>
        <v>0</v>
      </c>
    </row>
    <row r="60" spans="1:8" ht="30" customHeight="1" hidden="1">
      <c r="A60" s="130"/>
      <c r="B60" s="282" t="s">
        <v>79</v>
      </c>
      <c r="C60" s="30" t="s">
        <v>431</v>
      </c>
      <c r="D60" s="30" t="s">
        <v>80</v>
      </c>
      <c r="E60" s="30"/>
      <c r="F60" s="97">
        <f t="shared" si="5"/>
        <v>0</v>
      </c>
      <c r="G60" s="97">
        <f t="shared" si="5"/>
        <v>0</v>
      </c>
      <c r="H60" s="97">
        <f t="shared" si="5"/>
        <v>0</v>
      </c>
    </row>
    <row r="61" spans="1:8" ht="15" customHeight="1" hidden="1">
      <c r="A61" s="130"/>
      <c r="B61" s="282" t="s">
        <v>68</v>
      </c>
      <c r="C61" s="30" t="s">
        <v>431</v>
      </c>
      <c r="D61" s="30" t="s">
        <v>80</v>
      </c>
      <c r="E61" s="30" t="s">
        <v>69</v>
      </c>
      <c r="F61" s="97">
        <v>0</v>
      </c>
      <c r="G61" s="97">
        <v>0</v>
      </c>
      <c r="H61" s="97">
        <v>0</v>
      </c>
    </row>
    <row r="62" spans="1:8" ht="30" customHeight="1" hidden="1">
      <c r="A62" s="256"/>
      <c r="B62" s="306" t="s">
        <v>298</v>
      </c>
      <c r="C62" s="251" t="s">
        <v>432</v>
      </c>
      <c r="D62" s="251"/>
      <c r="E62" s="251"/>
      <c r="F62" s="303">
        <f aca="true" t="shared" si="6" ref="F62:H64">F63</f>
        <v>0</v>
      </c>
      <c r="G62" s="303">
        <f t="shared" si="6"/>
        <v>0</v>
      </c>
      <c r="H62" s="303">
        <f t="shared" si="6"/>
        <v>0</v>
      </c>
    </row>
    <row r="63" spans="1:8" ht="30" customHeight="1" hidden="1">
      <c r="A63" s="130"/>
      <c r="B63" s="289" t="s">
        <v>57</v>
      </c>
      <c r="C63" s="30" t="s">
        <v>432</v>
      </c>
      <c r="D63" s="30" t="s">
        <v>76</v>
      </c>
      <c r="E63" s="30"/>
      <c r="F63" s="97">
        <f t="shared" si="6"/>
        <v>0</v>
      </c>
      <c r="G63" s="97">
        <f t="shared" si="6"/>
        <v>0</v>
      </c>
      <c r="H63" s="97">
        <f t="shared" si="6"/>
        <v>0</v>
      </c>
    </row>
    <row r="64" spans="1:8" ht="30" customHeight="1" hidden="1">
      <c r="A64" s="130"/>
      <c r="B64" s="282" t="s">
        <v>58</v>
      </c>
      <c r="C64" s="30" t="s">
        <v>432</v>
      </c>
      <c r="D64" s="30" t="s">
        <v>59</v>
      </c>
      <c r="E64" s="30"/>
      <c r="F64" s="97">
        <f t="shared" si="6"/>
        <v>0</v>
      </c>
      <c r="G64" s="97">
        <f t="shared" si="6"/>
        <v>0</v>
      </c>
      <c r="H64" s="97">
        <f t="shared" si="6"/>
        <v>0</v>
      </c>
    </row>
    <row r="65" spans="1:8" ht="15" customHeight="1" hidden="1">
      <c r="A65" s="130"/>
      <c r="B65" s="282" t="s">
        <v>68</v>
      </c>
      <c r="C65" s="30" t="s">
        <v>432</v>
      </c>
      <c r="D65" s="30" t="s">
        <v>59</v>
      </c>
      <c r="E65" s="30" t="s">
        <v>69</v>
      </c>
      <c r="F65" s="97">
        <v>0</v>
      </c>
      <c r="G65" s="97">
        <v>0</v>
      </c>
      <c r="H65" s="97">
        <v>0</v>
      </c>
    </row>
    <row r="66" spans="1:8" ht="30" customHeight="1">
      <c r="A66" s="256"/>
      <c r="B66" s="306" t="s">
        <v>75</v>
      </c>
      <c r="C66" s="251" t="s">
        <v>433</v>
      </c>
      <c r="D66" s="251"/>
      <c r="E66" s="251"/>
      <c r="F66" s="303">
        <f>F67+F70</f>
        <v>896</v>
      </c>
      <c r="G66" s="303">
        <f>G67+G70</f>
        <v>896</v>
      </c>
      <c r="H66" s="303">
        <f>H67+H70</f>
        <v>896</v>
      </c>
    </row>
    <row r="67" spans="1:8" ht="30" customHeight="1">
      <c r="A67" s="32"/>
      <c r="B67" s="289" t="s">
        <v>57</v>
      </c>
      <c r="C67" s="30" t="s">
        <v>433</v>
      </c>
      <c r="D67" s="30" t="s">
        <v>76</v>
      </c>
      <c r="E67" s="30"/>
      <c r="F67" s="97">
        <f aca="true" t="shared" si="7" ref="F67:H68">F68</f>
        <v>896</v>
      </c>
      <c r="G67" s="97">
        <f t="shared" si="7"/>
        <v>896</v>
      </c>
      <c r="H67" s="97">
        <f t="shared" si="7"/>
        <v>896</v>
      </c>
    </row>
    <row r="68" spans="1:8" ht="30" customHeight="1">
      <c r="A68" s="32"/>
      <c r="B68" s="282" t="s">
        <v>58</v>
      </c>
      <c r="C68" s="30" t="s">
        <v>433</v>
      </c>
      <c r="D68" s="30" t="s">
        <v>59</v>
      </c>
      <c r="E68" s="30"/>
      <c r="F68" s="97">
        <f t="shared" si="7"/>
        <v>896</v>
      </c>
      <c r="G68" s="97">
        <f t="shared" si="7"/>
        <v>896</v>
      </c>
      <c r="H68" s="97">
        <f t="shared" si="7"/>
        <v>896</v>
      </c>
    </row>
    <row r="69" spans="1:8" ht="15" customHeight="1">
      <c r="A69" s="32"/>
      <c r="B69" s="282" t="s">
        <v>68</v>
      </c>
      <c r="C69" s="30" t="s">
        <v>433</v>
      </c>
      <c r="D69" s="30" t="s">
        <v>59</v>
      </c>
      <c r="E69" s="30" t="s">
        <v>69</v>
      </c>
      <c r="F69" s="97">
        <v>896</v>
      </c>
      <c r="G69" s="97">
        <v>896</v>
      </c>
      <c r="H69" s="97">
        <v>896</v>
      </c>
    </row>
    <row r="70" spans="1:8" ht="30" customHeight="1" hidden="1">
      <c r="A70" s="32"/>
      <c r="B70" s="288" t="s">
        <v>77</v>
      </c>
      <c r="C70" s="30" t="s">
        <v>433</v>
      </c>
      <c r="D70" s="30" t="s">
        <v>78</v>
      </c>
      <c r="E70" s="30"/>
      <c r="F70" s="97">
        <f aca="true" t="shared" si="8" ref="F70:H85">F71</f>
        <v>0</v>
      </c>
      <c r="G70" s="97">
        <f t="shared" si="8"/>
        <v>0</v>
      </c>
      <c r="H70" s="97">
        <f t="shared" si="8"/>
        <v>0</v>
      </c>
    </row>
    <row r="71" spans="1:8" ht="30" customHeight="1" hidden="1">
      <c r="A71" s="32"/>
      <c r="B71" s="282" t="s">
        <v>79</v>
      </c>
      <c r="C71" s="30" t="s">
        <v>433</v>
      </c>
      <c r="D71" s="30" t="s">
        <v>80</v>
      </c>
      <c r="E71" s="30"/>
      <c r="F71" s="97">
        <f t="shared" si="8"/>
        <v>0</v>
      </c>
      <c r="G71" s="97">
        <f t="shared" si="8"/>
        <v>0</v>
      </c>
      <c r="H71" s="97">
        <f t="shared" si="8"/>
        <v>0</v>
      </c>
    </row>
    <row r="72" spans="1:8" ht="15" customHeight="1" hidden="1">
      <c r="A72" s="32"/>
      <c r="B72" s="282" t="s">
        <v>68</v>
      </c>
      <c r="C72" s="30" t="s">
        <v>433</v>
      </c>
      <c r="D72" s="30" t="s">
        <v>80</v>
      </c>
      <c r="E72" s="30" t="s">
        <v>69</v>
      </c>
      <c r="F72" s="97">
        <v>0</v>
      </c>
      <c r="G72" s="97">
        <v>0</v>
      </c>
      <c r="H72" s="97">
        <v>0</v>
      </c>
    </row>
    <row r="73" spans="1:8" ht="30" customHeight="1">
      <c r="A73" s="99"/>
      <c r="B73" s="286" t="s">
        <v>81</v>
      </c>
      <c r="C73" s="100" t="s">
        <v>72</v>
      </c>
      <c r="D73" s="101" t="s">
        <v>63</v>
      </c>
      <c r="E73" s="101"/>
      <c r="F73" s="102">
        <f t="shared" si="8"/>
        <v>1000</v>
      </c>
      <c r="G73" s="102">
        <f t="shared" si="8"/>
        <v>1000</v>
      </c>
      <c r="H73" s="102">
        <f>H74+H91</f>
        <v>62587.786700000004</v>
      </c>
    </row>
    <row r="74" spans="1:8" ht="30" customHeight="1">
      <c r="A74" s="103"/>
      <c r="B74" s="283" t="s">
        <v>83</v>
      </c>
      <c r="C74" s="94" t="s">
        <v>74</v>
      </c>
      <c r="D74" s="104"/>
      <c r="E74" s="104"/>
      <c r="F74" s="96">
        <f>F75+F83+F79+F87</f>
        <v>1000</v>
      </c>
      <c r="G74" s="96">
        <f>G75+G83+G79+G87</f>
        <v>1000</v>
      </c>
      <c r="H74" s="96">
        <f>H75+H83+H79+H87</f>
        <v>434.97493999999995</v>
      </c>
    </row>
    <row r="75" spans="1:8" ht="30" customHeight="1" hidden="1">
      <c r="A75" s="256"/>
      <c r="B75" s="306" t="s">
        <v>85</v>
      </c>
      <c r="C75" s="251" t="s">
        <v>434</v>
      </c>
      <c r="D75" s="252"/>
      <c r="E75" s="252"/>
      <c r="F75" s="304">
        <f t="shared" si="8"/>
        <v>0</v>
      </c>
      <c r="G75" s="304">
        <f t="shared" si="8"/>
        <v>0</v>
      </c>
      <c r="H75" s="304">
        <f t="shared" si="8"/>
        <v>0</v>
      </c>
    </row>
    <row r="76" spans="1:8" ht="30" customHeight="1" hidden="1">
      <c r="A76" s="32"/>
      <c r="B76" s="289" t="s">
        <v>65</v>
      </c>
      <c r="C76" s="30" t="s">
        <v>434</v>
      </c>
      <c r="D76" s="31">
        <v>400</v>
      </c>
      <c r="E76" s="31"/>
      <c r="F76" s="98">
        <f t="shared" si="8"/>
        <v>0</v>
      </c>
      <c r="G76" s="98">
        <f t="shared" si="8"/>
        <v>0</v>
      </c>
      <c r="H76" s="98">
        <f t="shared" si="8"/>
        <v>0</v>
      </c>
    </row>
    <row r="77" spans="1:8" ht="15" customHeight="1" hidden="1">
      <c r="A77" s="32"/>
      <c r="B77" s="282" t="s">
        <v>66</v>
      </c>
      <c r="C77" s="30" t="s">
        <v>434</v>
      </c>
      <c r="D77" s="30" t="s">
        <v>67</v>
      </c>
      <c r="E77" s="30"/>
      <c r="F77" s="97">
        <f t="shared" si="8"/>
        <v>0</v>
      </c>
      <c r="G77" s="97">
        <f t="shared" si="8"/>
        <v>0</v>
      </c>
      <c r="H77" s="97">
        <f t="shared" si="8"/>
        <v>0</v>
      </c>
    </row>
    <row r="78" spans="1:8" ht="15" customHeight="1" hidden="1">
      <c r="A78" s="32"/>
      <c r="B78" s="282" t="s">
        <v>68</v>
      </c>
      <c r="C78" s="30" t="s">
        <v>434</v>
      </c>
      <c r="D78" s="30" t="s">
        <v>67</v>
      </c>
      <c r="E78" s="30" t="s">
        <v>69</v>
      </c>
      <c r="F78" s="98">
        <v>0</v>
      </c>
      <c r="G78" s="98">
        <v>0</v>
      </c>
      <c r="H78" s="98">
        <v>0</v>
      </c>
    </row>
    <row r="79" spans="1:8" ht="30" customHeight="1">
      <c r="A79" s="256"/>
      <c r="B79" s="306" t="s">
        <v>86</v>
      </c>
      <c r="C79" s="251" t="s">
        <v>535</v>
      </c>
      <c r="D79" s="252"/>
      <c r="E79" s="252"/>
      <c r="F79" s="304">
        <f aca="true" t="shared" si="9" ref="F79:H81">F80</f>
        <v>1000</v>
      </c>
      <c r="G79" s="304">
        <f t="shared" si="9"/>
        <v>1000</v>
      </c>
      <c r="H79" s="304">
        <f t="shared" si="9"/>
        <v>434.97493999999995</v>
      </c>
    </row>
    <row r="80" spans="1:8" ht="30" customHeight="1">
      <c r="A80" s="32"/>
      <c r="B80" s="289" t="s">
        <v>57</v>
      </c>
      <c r="C80" s="30" t="s">
        <v>535</v>
      </c>
      <c r="D80" s="31">
        <v>200</v>
      </c>
      <c r="E80" s="31"/>
      <c r="F80" s="98">
        <f t="shared" si="9"/>
        <v>1000</v>
      </c>
      <c r="G80" s="98">
        <f t="shared" si="9"/>
        <v>1000</v>
      </c>
      <c r="H80" s="98">
        <f t="shared" si="9"/>
        <v>434.97493999999995</v>
      </c>
    </row>
    <row r="81" spans="1:8" ht="30" customHeight="1">
      <c r="A81" s="32"/>
      <c r="B81" s="282" t="s">
        <v>58</v>
      </c>
      <c r="C81" s="30" t="s">
        <v>535</v>
      </c>
      <c r="D81" s="30" t="s">
        <v>59</v>
      </c>
      <c r="E81" s="30"/>
      <c r="F81" s="97">
        <f t="shared" si="9"/>
        <v>1000</v>
      </c>
      <c r="G81" s="97">
        <f t="shared" si="9"/>
        <v>1000</v>
      </c>
      <c r="H81" s="97">
        <f t="shared" si="9"/>
        <v>434.97493999999995</v>
      </c>
    </row>
    <row r="82" spans="1:8" ht="15" customHeight="1">
      <c r="A82" s="32"/>
      <c r="B82" s="282" t="s">
        <v>68</v>
      </c>
      <c r="C82" s="30" t="s">
        <v>535</v>
      </c>
      <c r="D82" s="30" t="s">
        <v>59</v>
      </c>
      <c r="E82" s="30" t="s">
        <v>69</v>
      </c>
      <c r="F82" s="98">
        <v>1000</v>
      </c>
      <c r="G82" s="98">
        <v>1000</v>
      </c>
      <c r="H82" s="98">
        <f>1000-565.02506</f>
        <v>434.97493999999995</v>
      </c>
    </row>
    <row r="83" spans="1:8" ht="30" customHeight="1" hidden="1">
      <c r="A83" s="256"/>
      <c r="B83" s="306" t="s">
        <v>532</v>
      </c>
      <c r="C83" s="251" t="s">
        <v>533</v>
      </c>
      <c r="D83" s="252"/>
      <c r="E83" s="252"/>
      <c r="F83" s="304">
        <f t="shared" si="8"/>
        <v>0</v>
      </c>
      <c r="G83" s="304">
        <f t="shared" si="8"/>
        <v>0</v>
      </c>
      <c r="H83" s="304">
        <f t="shared" si="8"/>
        <v>0</v>
      </c>
    </row>
    <row r="84" spans="1:8" ht="30" customHeight="1" hidden="1">
      <c r="A84" s="32"/>
      <c r="B84" s="289" t="s">
        <v>57</v>
      </c>
      <c r="C84" s="30" t="s">
        <v>533</v>
      </c>
      <c r="D84" s="31">
        <v>200</v>
      </c>
      <c r="E84" s="31"/>
      <c r="F84" s="98">
        <f t="shared" si="8"/>
        <v>0</v>
      </c>
      <c r="G84" s="98">
        <f t="shared" si="8"/>
        <v>0</v>
      </c>
      <c r="H84" s="98">
        <f t="shared" si="8"/>
        <v>0</v>
      </c>
    </row>
    <row r="85" spans="1:8" ht="30" customHeight="1" hidden="1">
      <c r="A85" s="32"/>
      <c r="B85" s="282" t="s">
        <v>58</v>
      </c>
      <c r="C85" s="30" t="s">
        <v>533</v>
      </c>
      <c r="D85" s="30" t="s">
        <v>59</v>
      </c>
      <c r="E85" s="30"/>
      <c r="F85" s="97">
        <f t="shared" si="8"/>
        <v>0</v>
      </c>
      <c r="G85" s="97">
        <f t="shared" si="8"/>
        <v>0</v>
      </c>
      <c r="H85" s="97">
        <f t="shared" si="8"/>
        <v>0</v>
      </c>
    </row>
    <row r="86" spans="1:8" ht="15" customHeight="1" hidden="1">
      <c r="A86" s="32"/>
      <c r="B86" s="282" t="s">
        <v>68</v>
      </c>
      <c r="C86" s="30" t="s">
        <v>533</v>
      </c>
      <c r="D86" s="30" t="s">
        <v>59</v>
      </c>
      <c r="E86" s="30" t="s">
        <v>69</v>
      </c>
      <c r="F86" s="98">
        <v>0</v>
      </c>
      <c r="G86" s="98">
        <v>0</v>
      </c>
      <c r="H86" s="98">
        <v>0</v>
      </c>
    </row>
    <row r="87" spans="1:8" ht="15" customHeight="1" hidden="1">
      <c r="A87" s="256"/>
      <c r="B87" s="306" t="s">
        <v>468</v>
      </c>
      <c r="C87" s="251" t="s">
        <v>467</v>
      </c>
      <c r="D87" s="252"/>
      <c r="E87" s="252"/>
      <c r="F87" s="304">
        <f aca="true" t="shared" si="10" ref="F87:H102">F88</f>
        <v>0</v>
      </c>
      <c r="G87" s="304">
        <f t="shared" si="10"/>
        <v>0</v>
      </c>
      <c r="H87" s="304">
        <f t="shared" si="10"/>
        <v>0</v>
      </c>
    </row>
    <row r="88" spans="1:8" ht="30" customHeight="1" hidden="1">
      <c r="A88" s="32"/>
      <c r="B88" s="289" t="s">
        <v>65</v>
      </c>
      <c r="C88" s="30" t="s">
        <v>467</v>
      </c>
      <c r="D88" s="31">
        <v>400</v>
      </c>
      <c r="E88" s="31"/>
      <c r="F88" s="98">
        <f t="shared" si="10"/>
        <v>0</v>
      </c>
      <c r="G88" s="98">
        <f t="shared" si="10"/>
        <v>0</v>
      </c>
      <c r="H88" s="98">
        <f t="shared" si="10"/>
        <v>0</v>
      </c>
    </row>
    <row r="89" spans="1:8" ht="15" customHeight="1" hidden="1">
      <c r="A89" s="32"/>
      <c r="B89" s="282" t="s">
        <v>66</v>
      </c>
      <c r="C89" s="30" t="s">
        <v>467</v>
      </c>
      <c r="D89" s="30" t="s">
        <v>67</v>
      </c>
      <c r="E89" s="30"/>
      <c r="F89" s="97">
        <f t="shared" si="10"/>
        <v>0</v>
      </c>
      <c r="G89" s="97">
        <f t="shared" si="10"/>
        <v>0</v>
      </c>
      <c r="H89" s="97">
        <f t="shared" si="10"/>
        <v>0</v>
      </c>
    </row>
    <row r="90" spans="1:8" ht="15" customHeight="1" hidden="1">
      <c r="A90" s="32"/>
      <c r="B90" s="282" t="s">
        <v>68</v>
      </c>
      <c r="C90" s="30" t="s">
        <v>467</v>
      </c>
      <c r="D90" s="30" t="s">
        <v>67</v>
      </c>
      <c r="E90" s="30" t="s">
        <v>69</v>
      </c>
      <c r="F90" s="98">
        <v>0</v>
      </c>
      <c r="G90" s="98">
        <v>0</v>
      </c>
      <c r="H90" s="98">
        <v>0</v>
      </c>
    </row>
    <row r="91" spans="1:8" ht="30" customHeight="1">
      <c r="A91" s="149"/>
      <c r="B91" s="300" t="s">
        <v>603</v>
      </c>
      <c r="C91" s="141" t="s">
        <v>602</v>
      </c>
      <c r="D91" s="141"/>
      <c r="E91" s="141"/>
      <c r="F91" s="142">
        <f>F92+F96+F100</f>
        <v>0</v>
      </c>
      <c r="G91" s="142">
        <f>G92+G96+G100</f>
        <v>0</v>
      </c>
      <c r="H91" s="142">
        <f>H92+H96+H100</f>
        <v>62152.811760000004</v>
      </c>
    </row>
    <row r="92" spans="1:8" ht="30" customHeight="1">
      <c r="A92" s="256"/>
      <c r="B92" s="306" t="s">
        <v>633</v>
      </c>
      <c r="C92" s="251" t="s">
        <v>631</v>
      </c>
      <c r="D92" s="252"/>
      <c r="E92" s="252"/>
      <c r="F92" s="304">
        <f t="shared" si="10"/>
        <v>0</v>
      </c>
      <c r="G92" s="304">
        <f t="shared" si="10"/>
        <v>0</v>
      </c>
      <c r="H92" s="304">
        <f t="shared" si="10"/>
        <v>37105.25811</v>
      </c>
    </row>
    <row r="93" spans="1:8" ht="30" customHeight="1">
      <c r="A93" s="32"/>
      <c r="B93" s="289" t="s">
        <v>65</v>
      </c>
      <c r="C93" s="30" t="s">
        <v>631</v>
      </c>
      <c r="D93" s="31">
        <v>400</v>
      </c>
      <c r="E93" s="31"/>
      <c r="F93" s="98">
        <f t="shared" si="10"/>
        <v>0</v>
      </c>
      <c r="G93" s="98">
        <f t="shared" si="10"/>
        <v>0</v>
      </c>
      <c r="H93" s="98">
        <f t="shared" si="10"/>
        <v>37105.25811</v>
      </c>
    </row>
    <row r="94" spans="1:8" ht="15" customHeight="1">
      <c r="A94" s="32"/>
      <c r="B94" s="282" t="s">
        <v>66</v>
      </c>
      <c r="C94" s="30" t="s">
        <v>631</v>
      </c>
      <c r="D94" s="30" t="s">
        <v>67</v>
      </c>
      <c r="E94" s="30"/>
      <c r="F94" s="97">
        <f t="shared" si="10"/>
        <v>0</v>
      </c>
      <c r="G94" s="97">
        <f t="shared" si="10"/>
        <v>0</v>
      </c>
      <c r="H94" s="97">
        <f t="shared" si="10"/>
        <v>37105.25811</v>
      </c>
    </row>
    <row r="95" spans="1:8" ht="15" customHeight="1">
      <c r="A95" s="32"/>
      <c r="B95" s="282" t="s">
        <v>68</v>
      </c>
      <c r="C95" s="30" t="s">
        <v>631</v>
      </c>
      <c r="D95" s="30" t="s">
        <v>67</v>
      </c>
      <c r="E95" s="30" t="s">
        <v>69</v>
      </c>
      <c r="F95" s="98">
        <v>0</v>
      </c>
      <c r="G95" s="98">
        <v>0</v>
      </c>
      <c r="H95" s="98">
        <v>37105.25811</v>
      </c>
    </row>
    <row r="96" spans="1:8" ht="30" customHeight="1">
      <c r="A96" s="256"/>
      <c r="B96" s="306" t="s">
        <v>634</v>
      </c>
      <c r="C96" s="251" t="s">
        <v>632</v>
      </c>
      <c r="D96" s="252"/>
      <c r="E96" s="252"/>
      <c r="F96" s="304">
        <f t="shared" si="10"/>
        <v>0</v>
      </c>
      <c r="G96" s="304">
        <f t="shared" si="10"/>
        <v>0</v>
      </c>
      <c r="H96" s="304">
        <f t="shared" si="10"/>
        <v>24482.52859</v>
      </c>
    </row>
    <row r="97" spans="1:8" ht="30" customHeight="1">
      <c r="A97" s="32"/>
      <c r="B97" s="289" t="s">
        <v>65</v>
      </c>
      <c r="C97" s="30" t="s">
        <v>632</v>
      </c>
      <c r="D97" s="31">
        <v>400</v>
      </c>
      <c r="E97" s="31"/>
      <c r="F97" s="98">
        <f t="shared" si="10"/>
        <v>0</v>
      </c>
      <c r="G97" s="98">
        <f t="shared" si="10"/>
        <v>0</v>
      </c>
      <c r="H97" s="98">
        <f t="shared" si="10"/>
        <v>24482.52859</v>
      </c>
    </row>
    <row r="98" spans="1:8" ht="15" customHeight="1">
      <c r="A98" s="32"/>
      <c r="B98" s="282" t="s">
        <v>66</v>
      </c>
      <c r="C98" s="30" t="s">
        <v>632</v>
      </c>
      <c r="D98" s="30" t="s">
        <v>67</v>
      </c>
      <c r="E98" s="30"/>
      <c r="F98" s="97">
        <f t="shared" si="10"/>
        <v>0</v>
      </c>
      <c r="G98" s="97">
        <f t="shared" si="10"/>
        <v>0</v>
      </c>
      <c r="H98" s="97">
        <f t="shared" si="10"/>
        <v>24482.52859</v>
      </c>
    </row>
    <row r="99" spans="1:8" ht="15" customHeight="1">
      <c r="A99" s="32"/>
      <c r="B99" s="282" t="s">
        <v>68</v>
      </c>
      <c r="C99" s="30" t="s">
        <v>632</v>
      </c>
      <c r="D99" s="30" t="s">
        <v>67</v>
      </c>
      <c r="E99" s="30" t="s">
        <v>69</v>
      </c>
      <c r="F99" s="98">
        <v>0</v>
      </c>
      <c r="G99" s="98">
        <v>0</v>
      </c>
      <c r="H99" s="98">
        <v>24482.52859</v>
      </c>
    </row>
    <row r="100" spans="1:8" ht="30" customHeight="1">
      <c r="A100" s="256"/>
      <c r="B100" s="306" t="s">
        <v>595</v>
      </c>
      <c r="C100" s="251" t="s">
        <v>596</v>
      </c>
      <c r="D100" s="252"/>
      <c r="E100" s="252"/>
      <c r="F100" s="304">
        <f t="shared" si="10"/>
        <v>0</v>
      </c>
      <c r="G100" s="304">
        <f t="shared" si="10"/>
        <v>0</v>
      </c>
      <c r="H100" s="304">
        <f t="shared" si="10"/>
        <v>565.02506</v>
      </c>
    </row>
    <row r="101" spans="1:8" ht="30" customHeight="1">
      <c r="A101" s="32"/>
      <c r="B101" s="289" t="s">
        <v>65</v>
      </c>
      <c r="C101" s="30" t="s">
        <v>596</v>
      </c>
      <c r="D101" s="31">
        <v>400</v>
      </c>
      <c r="E101" s="31"/>
      <c r="F101" s="98">
        <f t="shared" si="10"/>
        <v>0</v>
      </c>
      <c r="G101" s="98">
        <f t="shared" si="10"/>
        <v>0</v>
      </c>
      <c r="H101" s="98">
        <f t="shared" si="10"/>
        <v>565.02506</v>
      </c>
    </row>
    <row r="102" spans="1:8" ht="15" customHeight="1">
      <c r="A102" s="32"/>
      <c r="B102" s="282" t="s">
        <v>66</v>
      </c>
      <c r="C102" s="30" t="s">
        <v>596</v>
      </c>
      <c r="D102" s="30" t="s">
        <v>67</v>
      </c>
      <c r="E102" s="30"/>
      <c r="F102" s="97">
        <f t="shared" si="10"/>
        <v>0</v>
      </c>
      <c r="G102" s="97">
        <f t="shared" si="10"/>
        <v>0</v>
      </c>
      <c r="H102" s="97">
        <f t="shared" si="10"/>
        <v>565.02506</v>
      </c>
    </row>
    <row r="103" spans="1:8" ht="15" customHeight="1">
      <c r="A103" s="32"/>
      <c r="B103" s="282" t="s">
        <v>68</v>
      </c>
      <c r="C103" s="30" t="s">
        <v>596</v>
      </c>
      <c r="D103" s="30" t="s">
        <v>67</v>
      </c>
      <c r="E103" s="30" t="s">
        <v>69</v>
      </c>
      <c r="F103" s="98">
        <v>0</v>
      </c>
      <c r="G103" s="98">
        <v>0</v>
      </c>
      <c r="H103" s="98">
        <v>565.02506</v>
      </c>
    </row>
    <row r="104" spans="1:8" ht="15" customHeight="1">
      <c r="A104" s="99"/>
      <c r="B104" s="286" t="s">
        <v>435</v>
      </c>
      <c r="C104" s="100" t="s">
        <v>82</v>
      </c>
      <c r="D104" s="100"/>
      <c r="E104" s="100"/>
      <c r="F104" s="107">
        <f>F105+F111</f>
        <v>1520.86005</v>
      </c>
      <c r="G104" s="107">
        <f>G105+G111</f>
        <v>370</v>
      </c>
      <c r="H104" s="107">
        <f>H105+H111</f>
        <v>370</v>
      </c>
    </row>
    <row r="105" spans="1:8" ht="30" customHeight="1">
      <c r="A105" s="103"/>
      <c r="B105" s="283" t="s">
        <v>188</v>
      </c>
      <c r="C105" s="94" t="s">
        <v>84</v>
      </c>
      <c r="D105" s="94"/>
      <c r="E105" s="94"/>
      <c r="F105" s="108">
        <f aca="true" t="shared" si="11" ref="F105:H107">F106</f>
        <v>670.86005</v>
      </c>
      <c r="G105" s="108">
        <f t="shared" si="11"/>
        <v>20</v>
      </c>
      <c r="H105" s="108">
        <f t="shared" si="11"/>
        <v>20</v>
      </c>
    </row>
    <row r="106" spans="1:8" ht="15" customHeight="1">
      <c r="A106" s="256"/>
      <c r="B106" s="306" t="s">
        <v>190</v>
      </c>
      <c r="C106" s="251" t="s">
        <v>436</v>
      </c>
      <c r="D106" s="251"/>
      <c r="E106" s="251"/>
      <c r="F106" s="304">
        <f t="shared" si="11"/>
        <v>670.86005</v>
      </c>
      <c r="G106" s="304">
        <f t="shared" si="11"/>
        <v>20</v>
      </c>
      <c r="H106" s="304">
        <f t="shared" si="11"/>
        <v>20</v>
      </c>
    </row>
    <row r="107" spans="1:8" ht="30" customHeight="1">
      <c r="A107" s="32"/>
      <c r="B107" s="289" t="s">
        <v>57</v>
      </c>
      <c r="C107" s="30" t="s">
        <v>436</v>
      </c>
      <c r="D107" s="30" t="s">
        <v>76</v>
      </c>
      <c r="E107" s="30"/>
      <c r="F107" s="98">
        <f t="shared" si="11"/>
        <v>670.86005</v>
      </c>
      <c r="G107" s="98">
        <f t="shared" si="11"/>
        <v>20</v>
      </c>
      <c r="H107" s="98">
        <f t="shared" si="11"/>
        <v>20</v>
      </c>
    </row>
    <row r="108" spans="1:8" ht="30" customHeight="1">
      <c r="A108" s="32"/>
      <c r="B108" s="282" t="s">
        <v>58</v>
      </c>
      <c r="C108" s="30" t="s">
        <v>436</v>
      </c>
      <c r="D108" s="30" t="s">
        <v>59</v>
      </c>
      <c r="E108" s="30"/>
      <c r="F108" s="98">
        <f>F109+F110</f>
        <v>670.86005</v>
      </c>
      <c r="G108" s="98">
        <f>G109+G110</f>
        <v>20</v>
      </c>
      <c r="H108" s="98">
        <f>H109+H110</f>
        <v>20</v>
      </c>
    </row>
    <row r="109" spans="1:8" ht="15" customHeight="1">
      <c r="A109" s="32"/>
      <c r="B109" s="282" t="s">
        <v>185</v>
      </c>
      <c r="C109" s="30" t="s">
        <v>436</v>
      </c>
      <c r="D109" s="30" t="s">
        <v>59</v>
      </c>
      <c r="E109" s="30" t="s">
        <v>186</v>
      </c>
      <c r="F109" s="98">
        <f>20+0.86005</f>
        <v>20.86005</v>
      </c>
      <c r="G109" s="98">
        <v>20</v>
      </c>
      <c r="H109" s="98">
        <v>20</v>
      </c>
    </row>
    <row r="110" spans="1:8" ht="15" customHeight="1">
      <c r="A110" s="32"/>
      <c r="B110" s="282" t="s">
        <v>68</v>
      </c>
      <c r="C110" s="30" t="s">
        <v>436</v>
      </c>
      <c r="D110" s="30" t="s">
        <v>59</v>
      </c>
      <c r="E110" s="30" t="s">
        <v>69</v>
      </c>
      <c r="F110" s="98">
        <f>450+200</f>
        <v>650</v>
      </c>
      <c r="G110" s="98">
        <v>0</v>
      </c>
      <c r="H110" s="98">
        <v>0</v>
      </c>
    </row>
    <row r="111" spans="1:8" ht="30" customHeight="1">
      <c r="A111" s="103"/>
      <c r="B111" s="283" t="s">
        <v>438</v>
      </c>
      <c r="C111" s="94" t="s">
        <v>437</v>
      </c>
      <c r="D111" s="94"/>
      <c r="E111" s="94"/>
      <c r="F111" s="108">
        <f>F112</f>
        <v>850</v>
      </c>
      <c r="G111" s="108">
        <f aca="true" t="shared" si="12" ref="G111:H114">G112</f>
        <v>350</v>
      </c>
      <c r="H111" s="108">
        <f t="shared" si="12"/>
        <v>350</v>
      </c>
    </row>
    <row r="112" spans="1:8" ht="30" customHeight="1">
      <c r="A112" s="256"/>
      <c r="B112" s="306" t="s">
        <v>183</v>
      </c>
      <c r="C112" s="251" t="s">
        <v>439</v>
      </c>
      <c r="D112" s="251"/>
      <c r="E112" s="251"/>
      <c r="F112" s="304">
        <f>F113</f>
        <v>850</v>
      </c>
      <c r="G112" s="304">
        <f t="shared" si="12"/>
        <v>350</v>
      </c>
      <c r="H112" s="304">
        <f t="shared" si="12"/>
        <v>350</v>
      </c>
    </row>
    <row r="113" spans="1:8" ht="30" customHeight="1">
      <c r="A113" s="32"/>
      <c r="B113" s="289" t="s">
        <v>57</v>
      </c>
      <c r="C113" s="30" t="s">
        <v>439</v>
      </c>
      <c r="D113" s="30" t="s">
        <v>76</v>
      </c>
      <c r="E113" s="30"/>
      <c r="F113" s="98">
        <f>F114</f>
        <v>850</v>
      </c>
      <c r="G113" s="98">
        <f t="shared" si="12"/>
        <v>350</v>
      </c>
      <c r="H113" s="98">
        <f t="shared" si="12"/>
        <v>350</v>
      </c>
    </row>
    <row r="114" spans="1:8" ht="30" customHeight="1">
      <c r="A114" s="32"/>
      <c r="B114" s="282" t="s">
        <v>58</v>
      </c>
      <c r="C114" s="30" t="s">
        <v>439</v>
      </c>
      <c r="D114" s="30" t="s">
        <v>59</v>
      </c>
      <c r="E114" s="30"/>
      <c r="F114" s="98">
        <f>F115</f>
        <v>850</v>
      </c>
      <c r="G114" s="98">
        <f t="shared" si="12"/>
        <v>350</v>
      </c>
      <c r="H114" s="98">
        <f t="shared" si="12"/>
        <v>350</v>
      </c>
    </row>
    <row r="115" spans="1:8" ht="15" customHeight="1">
      <c r="A115" s="32"/>
      <c r="B115" s="282" t="s">
        <v>185</v>
      </c>
      <c r="C115" s="30" t="s">
        <v>439</v>
      </c>
      <c r="D115" s="30" t="s">
        <v>59</v>
      </c>
      <c r="E115" s="30" t="s">
        <v>186</v>
      </c>
      <c r="F115" s="98">
        <f>500+350</f>
        <v>850</v>
      </c>
      <c r="G115" s="98">
        <v>350</v>
      </c>
      <c r="H115" s="98">
        <v>350</v>
      </c>
    </row>
    <row r="116" spans="1:8" ht="45" customHeight="1">
      <c r="A116" s="89">
        <v>5</v>
      </c>
      <c r="B116" s="290" t="s">
        <v>420</v>
      </c>
      <c r="C116" s="90" t="s">
        <v>87</v>
      </c>
      <c r="D116" s="105"/>
      <c r="E116" s="105"/>
      <c r="F116" s="92">
        <f>F117</f>
        <v>18886</v>
      </c>
      <c r="G116" s="92">
        <f>G117</f>
        <v>13000</v>
      </c>
      <c r="H116" s="92">
        <f>H117</f>
        <v>13000.000000000002</v>
      </c>
    </row>
    <row r="117" spans="1:8" ht="15" customHeight="1">
      <c r="A117" s="103"/>
      <c r="B117" s="291" t="s">
        <v>88</v>
      </c>
      <c r="C117" s="94" t="s">
        <v>89</v>
      </c>
      <c r="D117" s="94"/>
      <c r="E117" s="94"/>
      <c r="F117" s="96">
        <f>F118+F131</f>
        <v>18886</v>
      </c>
      <c r="G117" s="96">
        <f>G118+G131</f>
        <v>13000</v>
      </c>
      <c r="H117" s="96">
        <f>H118+H131</f>
        <v>13000.000000000002</v>
      </c>
    </row>
    <row r="118" spans="1:8" ht="30" customHeight="1">
      <c r="A118" s="256"/>
      <c r="B118" s="302" t="s">
        <v>90</v>
      </c>
      <c r="C118" s="251" t="s">
        <v>91</v>
      </c>
      <c r="D118" s="251"/>
      <c r="E118" s="251"/>
      <c r="F118" s="304">
        <f>F119+F122+F125+F129</f>
        <v>13000</v>
      </c>
      <c r="G118" s="304">
        <f>G119+G122+G125+G129</f>
        <v>13000</v>
      </c>
      <c r="H118" s="304">
        <f>H119+H122+H125+H129</f>
        <v>13000.000000000002</v>
      </c>
    </row>
    <row r="119" spans="1:8" ht="60" customHeight="1">
      <c r="A119" s="32"/>
      <c r="B119" s="292" t="s">
        <v>92</v>
      </c>
      <c r="C119" s="30" t="s">
        <v>91</v>
      </c>
      <c r="D119" s="30" t="s">
        <v>93</v>
      </c>
      <c r="E119" s="30"/>
      <c r="F119" s="98">
        <f aca="true" t="shared" si="13" ref="F119:H120">F120</f>
        <v>10476.005000000001</v>
      </c>
      <c r="G119" s="98">
        <f t="shared" si="13"/>
        <v>11181.754</v>
      </c>
      <c r="H119" s="98">
        <f t="shared" si="13"/>
        <v>11629.024000000001</v>
      </c>
    </row>
    <row r="120" spans="1:8" ht="15" customHeight="1">
      <c r="A120" s="29"/>
      <c r="B120" s="282" t="s">
        <v>94</v>
      </c>
      <c r="C120" s="30" t="s">
        <v>91</v>
      </c>
      <c r="D120" s="31">
        <v>110</v>
      </c>
      <c r="E120" s="31"/>
      <c r="F120" s="97">
        <f t="shared" si="13"/>
        <v>10476.005000000001</v>
      </c>
      <c r="G120" s="97">
        <f t="shared" si="13"/>
        <v>11181.754</v>
      </c>
      <c r="H120" s="97">
        <f t="shared" si="13"/>
        <v>11629.024000000001</v>
      </c>
    </row>
    <row r="121" spans="1:8" ht="15" customHeight="1">
      <c r="A121" s="32"/>
      <c r="B121" s="282" t="s">
        <v>95</v>
      </c>
      <c r="C121" s="30" t="s">
        <v>91</v>
      </c>
      <c r="D121" s="31">
        <v>110</v>
      </c>
      <c r="E121" s="30" t="s">
        <v>96</v>
      </c>
      <c r="F121" s="97">
        <f>8046.087+2429.918</f>
        <v>10476.005000000001</v>
      </c>
      <c r="G121" s="97">
        <f>8588.137+2593.617</f>
        <v>11181.754</v>
      </c>
      <c r="H121" s="97">
        <f>8931.662+2697.362</f>
        <v>11629.024000000001</v>
      </c>
    </row>
    <row r="122" spans="1:8" ht="30" customHeight="1">
      <c r="A122" s="32"/>
      <c r="B122" s="192" t="s">
        <v>57</v>
      </c>
      <c r="C122" s="30" t="s">
        <v>91</v>
      </c>
      <c r="D122" s="31">
        <v>200</v>
      </c>
      <c r="E122" s="30"/>
      <c r="F122" s="97">
        <f aca="true" t="shared" si="14" ref="F122:H123">F123</f>
        <v>2376.995</v>
      </c>
      <c r="G122" s="97">
        <f t="shared" si="14"/>
        <v>1671.246</v>
      </c>
      <c r="H122" s="97">
        <f t="shared" si="14"/>
        <v>1223.976</v>
      </c>
    </row>
    <row r="123" spans="1:8" ht="30" customHeight="1">
      <c r="A123" s="32"/>
      <c r="B123" s="282" t="s">
        <v>58</v>
      </c>
      <c r="C123" s="30" t="s">
        <v>91</v>
      </c>
      <c r="D123" s="30" t="s">
        <v>59</v>
      </c>
      <c r="E123" s="30"/>
      <c r="F123" s="98">
        <f t="shared" si="14"/>
        <v>2376.995</v>
      </c>
      <c r="G123" s="98">
        <f t="shared" si="14"/>
        <v>1671.246</v>
      </c>
      <c r="H123" s="98">
        <f t="shared" si="14"/>
        <v>1223.976</v>
      </c>
    </row>
    <row r="124" spans="1:8" ht="15" customHeight="1">
      <c r="A124" s="32"/>
      <c r="B124" s="282" t="s">
        <v>95</v>
      </c>
      <c r="C124" s="30" t="s">
        <v>91</v>
      </c>
      <c r="D124" s="30" t="s">
        <v>59</v>
      </c>
      <c r="E124" s="30" t="s">
        <v>96</v>
      </c>
      <c r="F124" s="98">
        <v>2376.995</v>
      </c>
      <c r="G124" s="98">
        <v>1671.246</v>
      </c>
      <c r="H124" s="98">
        <v>1223.976</v>
      </c>
    </row>
    <row r="125" spans="1:8" ht="30" customHeight="1" hidden="1">
      <c r="A125" s="32"/>
      <c r="B125" s="293" t="s">
        <v>65</v>
      </c>
      <c r="C125" s="30" t="s">
        <v>91</v>
      </c>
      <c r="D125" s="30" t="s">
        <v>70</v>
      </c>
      <c r="E125" s="30"/>
      <c r="F125" s="98">
        <f aca="true" t="shared" si="15" ref="F125:H126">F126</f>
        <v>0</v>
      </c>
      <c r="G125" s="98">
        <f t="shared" si="15"/>
        <v>0</v>
      </c>
      <c r="H125" s="98">
        <f t="shared" si="15"/>
        <v>0</v>
      </c>
    </row>
    <row r="126" spans="1:8" ht="15" customHeight="1" hidden="1">
      <c r="A126" s="32"/>
      <c r="B126" s="282" t="s">
        <v>66</v>
      </c>
      <c r="C126" s="30" t="s">
        <v>91</v>
      </c>
      <c r="D126" s="30" t="s">
        <v>67</v>
      </c>
      <c r="E126" s="30"/>
      <c r="F126" s="98">
        <f t="shared" si="15"/>
        <v>0</v>
      </c>
      <c r="G126" s="98">
        <f t="shared" si="15"/>
        <v>0</v>
      </c>
      <c r="H126" s="98">
        <f t="shared" si="15"/>
        <v>0</v>
      </c>
    </row>
    <row r="127" spans="1:8" ht="15" customHeight="1" hidden="1">
      <c r="A127" s="32"/>
      <c r="B127" s="282" t="s">
        <v>95</v>
      </c>
      <c r="C127" s="30" t="s">
        <v>91</v>
      </c>
      <c r="D127" s="30" t="s">
        <v>67</v>
      </c>
      <c r="E127" s="30" t="s">
        <v>96</v>
      </c>
      <c r="F127" s="98">
        <v>0</v>
      </c>
      <c r="G127" s="98">
        <v>0</v>
      </c>
      <c r="H127" s="98">
        <v>0</v>
      </c>
    </row>
    <row r="128" spans="1:8" ht="15" customHeight="1">
      <c r="A128" s="32"/>
      <c r="B128" s="282" t="s">
        <v>97</v>
      </c>
      <c r="C128" s="30" t="s">
        <v>91</v>
      </c>
      <c r="D128" s="30" t="s">
        <v>98</v>
      </c>
      <c r="E128" s="30"/>
      <c r="F128" s="98">
        <f aca="true" t="shared" si="16" ref="F128:H133">F129</f>
        <v>147</v>
      </c>
      <c r="G128" s="98">
        <f t="shared" si="16"/>
        <v>147</v>
      </c>
      <c r="H128" s="98">
        <f t="shared" si="16"/>
        <v>147</v>
      </c>
    </row>
    <row r="129" spans="1:8" ht="15" customHeight="1">
      <c r="A129" s="32"/>
      <c r="B129" s="282" t="s">
        <v>99</v>
      </c>
      <c r="C129" s="30" t="s">
        <v>91</v>
      </c>
      <c r="D129" s="30" t="s">
        <v>100</v>
      </c>
      <c r="E129" s="30"/>
      <c r="F129" s="97">
        <f t="shared" si="16"/>
        <v>147</v>
      </c>
      <c r="G129" s="97">
        <f t="shared" si="16"/>
        <v>147</v>
      </c>
      <c r="H129" s="97">
        <f t="shared" si="16"/>
        <v>147</v>
      </c>
    </row>
    <row r="130" spans="1:8" s="79" customFormat="1" ht="15" customHeight="1">
      <c r="A130" s="32"/>
      <c r="B130" s="282" t="s">
        <v>95</v>
      </c>
      <c r="C130" s="30" t="s">
        <v>91</v>
      </c>
      <c r="D130" s="30" t="s">
        <v>100</v>
      </c>
      <c r="E130" s="30" t="s">
        <v>96</v>
      </c>
      <c r="F130" s="98">
        <v>147</v>
      </c>
      <c r="G130" s="98">
        <v>147</v>
      </c>
      <c r="H130" s="98">
        <v>147</v>
      </c>
    </row>
    <row r="131" spans="1:8" s="79" customFormat="1" ht="60" customHeight="1">
      <c r="A131" s="256"/>
      <c r="B131" s="268" t="s">
        <v>592</v>
      </c>
      <c r="C131" s="251" t="s">
        <v>458</v>
      </c>
      <c r="D131" s="251"/>
      <c r="E131" s="251"/>
      <c r="F131" s="304">
        <f t="shared" si="16"/>
        <v>5886</v>
      </c>
      <c r="G131" s="304">
        <f t="shared" si="16"/>
        <v>0</v>
      </c>
      <c r="H131" s="304">
        <f t="shared" si="16"/>
        <v>0</v>
      </c>
    </row>
    <row r="132" spans="1:8" s="79" customFormat="1" ht="60" customHeight="1">
      <c r="A132" s="32"/>
      <c r="B132" s="292" t="s">
        <v>92</v>
      </c>
      <c r="C132" s="30" t="s">
        <v>458</v>
      </c>
      <c r="D132" s="30" t="s">
        <v>93</v>
      </c>
      <c r="E132" s="30"/>
      <c r="F132" s="98">
        <f t="shared" si="16"/>
        <v>5886</v>
      </c>
      <c r="G132" s="98">
        <f t="shared" si="16"/>
        <v>0</v>
      </c>
      <c r="H132" s="98">
        <f t="shared" si="16"/>
        <v>0</v>
      </c>
    </row>
    <row r="133" spans="1:8" s="79" customFormat="1" ht="15" customHeight="1">
      <c r="A133" s="32"/>
      <c r="B133" s="282" t="s">
        <v>94</v>
      </c>
      <c r="C133" s="30" t="s">
        <v>458</v>
      </c>
      <c r="D133" s="30" t="s">
        <v>101</v>
      </c>
      <c r="E133" s="30"/>
      <c r="F133" s="98">
        <f t="shared" si="16"/>
        <v>5886</v>
      </c>
      <c r="G133" s="98">
        <f t="shared" si="16"/>
        <v>0</v>
      </c>
      <c r="H133" s="98">
        <f t="shared" si="16"/>
        <v>0</v>
      </c>
    </row>
    <row r="134" spans="1:8" s="79" customFormat="1" ht="15" customHeight="1">
      <c r="A134" s="32"/>
      <c r="B134" s="282" t="s">
        <v>95</v>
      </c>
      <c r="C134" s="30" t="s">
        <v>458</v>
      </c>
      <c r="D134" s="30" t="s">
        <v>101</v>
      </c>
      <c r="E134" s="30" t="s">
        <v>96</v>
      </c>
      <c r="F134" s="98">
        <f>2943+2943</f>
        <v>5886</v>
      </c>
      <c r="G134" s="98">
        <v>0</v>
      </c>
      <c r="H134" s="98">
        <v>0</v>
      </c>
    </row>
    <row r="135" spans="1:8" s="80" customFormat="1" ht="45" customHeight="1">
      <c r="A135" s="89">
        <v>6</v>
      </c>
      <c r="B135" s="290" t="s">
        <v>448</v>
      </c>
      <c r="C135" s="90" t="s">
        <v>102</v>
      </c>
      <c r="D135" s="106"/>
      <c r="E135" s="106"/>
      <c r="F135" s="92">
        <f>F136+F148</f>
        <v>2144</v>
      </c>
      <c r="G135" s="92">
        <f>G136+G148</f>
        <v>1310</v>
      </c>
      <c r="H135" s="92">
        <f>H136+H148</f>
        <v>1310</v>
      </c>
    </row>
    <row r="136" spans="1:8" ht="60" customHeight="1">
      <c r="A136" s="99"/>
      <c r="B136" s="294" t="s">
        <v>103</v>
      </c>
      <c r="C136" s="100" t="s">
        <v>104</v>
      </c>
      <c r="D136" s="100"/>
      <c r="E136" s="100"/>
      <c r="F136" s="107">
        <f>F137+F143</f>
        <v>1244</v>
      </c>
      <c r="G136" s="107">
        <f>G137+G143</f>
        <v>610</v>
      </c>
      <c r="H136" s="107">
        <f>H137+H143</f>
        <v>610</v>
      </c>
    </row>
    <row r="137" spans="1:8" ht="45" customHeight="1">
      <c r="A137" s="103"/>
      <c r="B137" s="291" t="s">
        <v>105</v>
      </c>
      <c r="C137" s="94" t="s">
        <v>106</v>
      </c>
      <c r="D137" s="94"/>
      <c r="E137" s="94"/>
      <c r="F137" s="108">
        <f aca="true" t="shared" si="17" ref="F137:H139">F138</f>
        <v>484</v>
      </c>
      <c r="G137" s="108">
        <f t="shared" si="17"/>
        <v>200</v>
      </c>
      <c r="H137" s="108">
        <f t="shared" si="17"/>
        <v>200</v>
      </c>
    </row>
    <row r="138" spans="1:8" ht="30" customHeight="1">
      <c r="A138" s="256"/>
      <c r="B138" s="302" t="s">
        <v>107</v>
      </c>
      <c r="C138" s="251" t="s">
        <v>108</v>
      </c>
      <c r="D138" s="251"/>
      <c r="E138" s="251"/>
      <c r="F138" s="304">
        <f>F139</f>
        <v>484</v>
      </c>
      <c r="G138" s="304">
        <f t="shared" si="17"/>
        <v>200</v>
      </c>
      <c r="H138" s="304">
        <f t="shared" si="17"/>
        <v>200</v>
      </c>
    </row>
    <row r="139" spans="1:8" ht="30" customHeight="1">
      <c r="A139" s="32"/>
      <c r="B139" s="192" t="s">
        <v>57</v>
      </c>
      <c r="C139" s="30" t="s">
        <v>108</v>
      </c>
      <c r="D139" s="30" t="s">
        <v>76</v>
      </c>
      <c r="E139" s="30"/>
      <c r="F139" s="98">
        <f t="shared" si="17"/>
        <v>484</v>
      </c>
      <c r="G139" s="98">
        <f t="shared" si="17"/>
        <v>200</v>
      </c>
      <c r="H139" s="98">
        <f t="shared" si="17"/>
        <v>200</v>
      </c>
    </row>
    <row r="140" spans="1:8" ht="30" customHeight="1">
      <c r="A140" s="32"/>
      <c r="B140" s="282" t="s">
        <v>58</v>
      </c>
      <c r="C140" s="30" t="s">
        <v>108</v>
      </c>
      <c r="D140" s="30" t="s">
        <v>59</v>
      </c>
      <c r="E140" s="30"/>
      <c r="F140" s="98">
        <f>F141+F142</f>
        <v>484</v>
      </c>
      <c r="G140" s="98">
        <f>G141+G142</f>
        <v>200</v>
      </c>
      <c r="H140" s="98">
        <f>H141+H142</f>
        <v>200</v>
      </c>
    </row>
    <row r="141" spans="1:8" ht="15" customHeight="1">
      <c r="A141" s="32"/>
      <c r="B141" s="282" t="s">
        <v>588</v>
      </c>
      <c r="C141" s="30" t="s">
        <v>108</v>
      </c>
      <c r="D141" s="30" t="s">
        <v>59</v>
      </c>
      <c r="E141" s="30" t="s">
        <v>109</v>
      </c>
      <c r="F141" s="98">
        <f>100+100+1000-200-450-266</f>
        <v>284</v>
      </c>
      <c r="G141" s="98">
        <f>100+100-200</f>
        <v>0</v>
      </c>
      <c r="H141" s="98">
        <f>100+100-200</f>
        <v>0</v>
      </c>
    </row>
    <row r="142" spans="1:8" ht="30" customHeight="1">
      <c r="A142" s="32"/>
      <c r="B142" s="282" t="s">
        <v>589</v>
      </c>
      <c r="C142" s="30" t="s">
        <v>108</v>
      </c>
      <c r="D142" s="30" t="s">
        <v>59</v>
      </c>
      <c r="E142" s="30" t="s">
        <v>590</v>
      </c>
      <c r="F142" s="98">
        <v>200</v>
      </c>
      <c r="G142" s="98">
        <f>100+100</f>
        <v>200</v>
      </c>
      <c r="H142" s="98">
        <f>100+100</f>
        <v>200</v>
      </c>
    </row>
    <row r="143" spans="1:8" ht="15" customHeight="1">
      <c r="A143" s="103"/>
      <c r="B143" s="291" t="s">
        <v>110</v>
      </c>
      <c r="C143" s="94" t="s">
        <v>111</v>
      </c>
      <c r="D143" s="94"/>
      <c r="E143" s="94"/>
      <c r="F143" s="108">
        <f aca="true" t="shared" si="18" ref="F143:H146">F144</f>
        <v>760</v>
      </c>
      <c r="G143" s="108">
        <f t="shared" si="18"/>
        <v>410</v>
      </c>
      <c r="H143" s="108">
        <f t="shared" si="18"/>
        <v>410</v>
      </c>
    </row>
    <row r="144" spans="1:8" ht="15" customHeight="1">
      <c r="A144" s="261"/>
      <c r="B144" s="302" t="s">
        <v>112</v>
      </c>
      <c r="C144" s="251" t="s">
        <v>113</v>
      </c>
      <c r="D144" s="307"/>
      <c r="E144" s="307"/>
      <c r="F144" s="304">
        <f t="shared" si="18"/>
        <v>760</v>
      </c>
      <c r="G144" s="304">
        <f t="shared" si="18"/>
        <v>410</v>
      </c>
      <c r="H144" s="304">
        <f t="shared" si="18"/>
        <v>410</v>
      </c>
    </row>
    <row r="145" spans="1:8" ht="30" customHeight="1">
      <c r="A145" s="109"/>
      <c r="B145" s="192" t="s">
        <v>57</v>
      </c>
      <c r="C145" s="30" t="s">
        <v>113</v>
      </c>
      <c r="D145" s="110">
        <v>200</v>
      </c>
      <c r="E145" s="110"/>
      <c r="F145" s="98">
        <f t="shared" si="18"/>
        <v>760</v>
      </c>
      <c r="G145" s="98">
        <f t="shared" si="18"/>
        <v>410</v>
      </c>
      <c r="H145" s="98">
        <f t="shared" si="18"/>
        <v>410</v>
      </c>
    </row>
    <row r="146" spans="1:8" s="80" customFormat="1" ht="30" customHeight="1">
      <c r="A146" s="111"/>
      <c r="B146" s="282" t="s">
        <v>58</v>
      </c>
      <c r="C146" s="30" t="s">
        <v>113</v>
      </c>
      <c r="D146" s="30" t="s">
        <v>59</v>
      </c>
      <c r="E146" s="112"/>
      <c r="F146" s="98">
        <f t="shared" si="18"/>
        <v>760</v>
      </c>
      <c r="G146" s="98">
        <f t="shared" si="18"/>
        <v>410</v>
      </c>
      <c r="H146" s="98">
        <f t="shared" si="18"/>
        <v>410</v>
      </c>
    </row>
    <row r="147" spans="1:8" ht="30" customHeight="1">
      <c r="A147" s="32"/>
      <c r="B147" s="282" t="s">
        <v>589</v>
      </c>
      <c r="C147" s="30" t="s">
        <v>113</v>
      </c>
      <c r="D147" s="30" t="s">
        <v>59</v>
      </c>
      <c r="E147" s="30" t="s">
        <v>590</v>
      </c>
      <c r="F147" s="98">
        <f>10+200+500+100+150-200</f>
        <v>760</v>
      </c>
      <c r="G147" s="98">
        <f>10+200+100+100</f>
        <v>410</v>
      </c>
      <c r="H147" s="98">
        <f>10+200+100+100</f>
        <v>410</v>
      </c>
    </row>
    <row r="148" spans="1:8" ht="60" customHeight="1">
      <c r="A148" s="99"/>
      <c r="B148" s="294" t="s">
        <v>114</v>
      </c>
      <c r="C148" s="100" t="s">
        <v>115</v>
      </c>
      <c r="D148" s="100"/>
      <c r="E148" s="100"/>
      <c r="F148" s="107">
        <f aca="true" t="shared" si="19" ref="F148:H150">F149</f>
        <v>900</v>
      </c>
      <c r="G148" s="107">
        <f t="shared" si="19"/>
        <v>700</v>
      </c>
      <c r="H148" s="107">
        <f t="shared" si="19"/>
        <v>700</v>
      </c>
    </row>
    <row r="149" spans="1:8" ht="45" customHeight="1">
      <c r="A149" s="103"/>
      <c r="B149" s="295" t="s">
        <v>118</v>
      </c>
      <c r="C149" s="94" t="s">
        <v>460</v>
      </c>
      <c r="D149" s="94"/>
      <c r="E149" s="94"/>
      <c r="F149" s="108">
        <f t="shared" si="19"/>
        <v>900</v>
      </c>
      <c r="G149" s="108">
        <f t="shared" si="19"/>
        <v>700</v>
      </c>
      <c r="H149" s="108">
        <f t="shared" si="19"/>
        <v>700</v>
      </c>
    </row>
    <row r="150" spans="1:8" ht="30" customHeight="1">
      <c r="A150" s="256"/>
      <c r="B150" s="309" t="s">
        <v>461</v>
      </c>
      <c r="C150" s="251" t="s">
        <v>459</v>
      </c>
      <c r="D150" s="251"/>
      <c r="E150" s="251"/>
      <c r="F150" s="304">
        <f t="shared" si="19"/>
        <v>900</v>
      </c>
      <c r="G150" s="304">
        <f t="shared" si="19"/>
        <v>700</v>
      </c>
      <c r="H150" s="304">
        <f t="shared" si="19"/>
        <v>700</v>
      </c>
    </row>
    <row r="151" spans="1:8" ht="30" customHeight="1">
      <c r="A151" s="32"/>
      <c r="B151" s="192" t="s">
        <v>57</v>
      </c>
      <c r="C151" s="30" t="s">
        <v>459</v>
      </c>
      <c r="D151" s="30" t="s">
        <v>76</v>
      </c>
      <c r="E151" s="30"/>
      <c r="F151" s="98">
        <f aca="true" t="shared" si="20" ref="F151:H152">F152</f>
        <v>900</v>
      </c>
      <c r="G151" s="98">
        <f t="shared" si="20"/>
        <v>700</v>
      </c>
      <c r="H151" s="98">
        <f t="shared" si="20"/>
        <v>700</v>
      </c>
    </row>
    <row r="152" spans="1:8" ht="30" customHeight="1">
      <c r="A152" s="32"/>
      <c r="B152" s="282" t="s">
        <v>58</v>
      </c>
      <c r="C152" s="30" t="s">
        <v>459</v>
      </c>
      <c r="D152" s="30" t="s">
        <v>59</v>
      </c>
      <c r="E152" s="30"/>
      <c r="F152" s="98">
        <f t="shared" si="20"/>
        <v>900</v>
      </c>
      <c r="G152" s="98">
        <f t="shared" si="20"/>
        <v>700</v>
      </c>
      <c r="H152" s="98">
        <f t="shared" si="20"/>
        <v>700</v>
      </c>
    </row>
    <row r="153" spans="1:8" ht="30" customHeight="1">
      <c r="A153" s="32"/>
      <c r="B153" s="289" t="s">
        <v>116</v>
      </c>
      <c r="C153" s="30" t="s">
        <v>459</v>
      </c>
      <c r="D153" s="30" t="s">
        <v>59</v>
      </c>
      <c r="E153" s="30" t="s">
        <v>117</v>
      </c>
      <c r="F153" s="98">
        <f>700+200</f>
        <v>900</v>
      </c>
      <c r="G153" s="98">
        <v>700</v>
      </c>
      <c r="H153" s="98">
        <v>700</v>
      </c>
    </row>
    <row r="154" spans="1:8" ht="45" customHeight="1">
      <c r="A154" s="89">
        <v>7</v>
      </c>
      <c r="B154" s="280" t="s">
        <v>537</v>
      </c>
      <c r="C154" s="91" t="s">
        <v>120</v>
      </c>
      <c r="D154" s="113"/>
      <c r="E154" s="113"/>
      <c r="F154" s="92">
        <f>F155</f>
        <v>685</v>
      </c>
      <c r="G154" s="92">
        <f>G155</f>
        <v>50</v>
      </c>
      <c r="H154" s="92">
        <f>H155</f>
        <v>0</v>
      </c>
    </row>
    <row r="155" spans="1:8" ht="30" customHeight="1">
      <c r="A155" s="93"/>
      <c r="B155" s="283" t="s">
        <v>538</v>
      </c>
      <c r="C155" s="104" t="s">
        <v>121</v>
      </c>
      <c r="D155" s="104"/>
      <c r="E155" s="104"/>
      <c r="F155" s="96">
        <f>F156+F160</f>
        <v>685</v>
      </c>
      <c r="G155" s="96">
        <f>G156+G160</f>
        <v>50</v>
      </c>
      <c r="H155" s="96">
        <f>H156+H160</f>
        <v>0</v>
      </c>
    </row>
    <row r="156" spans="1:8" ht="15" customHeight="1">
      <c r="A156" s="310"/>
      <c r="B156" s="306" t="s">
        <v>284</v>
      </c>
      <c r="C156" s="252" t="s">
        <v>583</v>
      </c>
      <c r="D156" s="260"/>
      <c r="E156" s="260"/>
      <c r="F156" s="304">
        <f aca="true" t="shared" si="21" ref="F156:H158">F157</f>
        <v>50</v>
      </c>
      <c r="G156" s="304">
        <f t="shared" si="21"/>
        <v>0</v>
      </c>
      <c r="H156" s="304">
        <f t="shared" si="21"/>
        <v>0</v>
      </c>
    </row>
    <row r="157" spans="1:8" ht="30" customHeight="1">
      <c r="A157" s="115"/>
      <c r="B157" s="289" t="s">
        <v>57</v>
      </c>
      <c r="C157" s="31" t="s">
        <v>583</v>
      </c>
      <c r="D157" s="34" t="s">
        <v>76</v>
      </c>
      <c r="E157" s="34"/>
      <c r="F157" s="98">
        <f t="shared" si="21"/>
        <v>50</v>
      </c>
      <c r="G157" s="98">
        <f t="shared" si="21"/>
        <v>0</v>
      </c>
      <c r="H157" s="98">
        <f t="shared" si="21"/>
        <v>0</v>
      </c>
    </row>
    <row r="158" spans="1:8" ht="30" customHeight="1">
      <c r="A158" s="32"/>
      <c r="B158" s="282" t="s">
        <v>58</v>
      </c>
      <c r="C158" s="31" t="s">
        <v>583</v>
      </c>
      <c r="D158" s="30" t="s">
        <v>59</v>
      </c>
      <c r="E158" s="33"/>
      <c r="F158" s="98">
        <f t="shared" si="21"/>
        <v>50</v>
      </c>
      <c r="G158" s="98">
        <f t="shared" si="21"/>
        <v>0</v>
      </c>
      <c r="H158" s="98">
        <f t="shared" si="21"/>
        <v>0</v>
      </c>
    </row>
    <row r="159" spans="1:8" ht="15" customHeight="1">
      <c r="A159" s="32"/>
      <c r="B159" s="282" t="s">
        <v>140</v>
      </c>
      <c r="C159" s="31" t="s">
        <v>583</v>
      </c>
      <c r="D159" s="30" t="s">
        <v>59</v>
      </c>
      <c r="E159" s="34" t="s">
        <v>141</v>
      </c>
      <c r="F159" s="98">
        <v>50</v>
      </c>
      <c r="G159" s="98">
        <v>0</v>
      </c>
      <c r="H159" s="98">
        <v>0</v>
      </c>
    </row>
    <row r="160" spans="1:8" ht="30" customHeight="1">
      <c r="A160" s="310"/>
      <c r="B160" s="306" t="s">
        <v>362</v>
      </c>
      <c r="C160" s="252" t="s">
        <v>539</v>
      </c>
      <c r="D160" s="260"/>
      <c r="E160" s="260"/>
      <c r="F160" s="304">
        <f aca="true" t="shared" si="22" ref="F160:H161">F161</f>
        <v>635</v>
      </c>
      <c r="G160" s="304">
        <f t="shared" si="22"/>
        <v>50</v>
      </c>
      <c r="H160" s="304">
        <f t="shared" si="22"/>
        <v>0</v>
      </c>
    </row>
    <row r="161" spans="1:8" ht="30" customHeight="1">
      <c r="A161" s="115"/>
      <c r="B161" s="289" t="s">
        <v>57</v>
      </c>
      <c r="C161" s="31" t="s">
        <v>539</v>
      </c>
      <c r="D161" s="34" t="s">
        <v>76</v>
      </c>
      <c r="E161" s="34"/>
      <c r="F161" s="98">
        <f t="shared" si="22"/>
        <v>635</v>
      </c>
      <c r="G161" s="98">
        <f t="shared" si="22"/>
        <v>50</v>
      </c>
      <c r="H161" s="98">
        <f t="shared" si="22"/>
        <v>0</v>
      </c>
    </row>
    <row r="162" spans="1:8" ht="30" customHeight="1">
      <c r="A162" s="32"/>
      <c r="B162" s="282" t="s">
        <v>58</v>
      </c>
      <c r="C162" s="31" t="s">
        <v>539</v>
      </c>
      <c r="D162" s="30" t="s">
        <v>59</v>
      </c>
      <c r="E162" s="33"/>
      <c r="F162" s="98">
        <f>F163+F164</f>
        <v>635</v>
      </c>
      <c r="G162" s="98">
        <f>G163+G164</f>
        <v>50</v>
      </c>
      <c r="H162" s="98">
        <f>H163+H164</f>
        <v>0</v>
      </c>
    </row>
    <row r="163" spans="1:8" ht="15" customHeight="1">
      <c r="A163" s="32"/>
      <c r="B163" s="282" t="s">
        <v>140</v>
      </c>
      <c r="C163" s="31" t="s">
        <v>539</v>
      </c>
      <c r="D163" s="30" t="s">
        <v>59</v>
      </c>
      <c r="E163" s="34" t="s">
        <v>141</v>
      </c>
      <c r="F163" s="98">
        <f>16.578+250</f>
        <v>266.578</v>
      </c>
      <c r="G163" s="98">
        <v>50</v>
      </c>
      <c r="H163" s="98">
        <v>0</v>
      </c>
    </row>
    <row r="164" spans="1:8" ht="15" customHeight="1">
      <c r="A164" s="32"/>
      <c r="B164" s="282" t="s">
        <v>95</v>
      </c>
      <c r="C164" s="31" t="s">
        <v>539</v>
      </c>
      <c r="D164" s="30" t="s">
        <v>59</v>
      </c>
      <c r="E164" s="34" t="s">
        <v>96</v>
      </c>
      <c r="F164" s="98">
        <f>18.422+350</f>
        <v>368.422</v>
      </c>
      <c r="G164" s="98">
        <v>0</v>
      </c>
      <c r="H164" s="98">
        <v>0</v>
      </c>
    </row>
    <row r="165" spans="1:8" ht="45" customHeight="1">
      <c r="A165" s="89">
        <v>8</v>
      </c>
      <c r="B165" s="290" t="s">
        <v>414</v>
      </c>
      <c r="C165" s="90" t="s">
        <v>125</v>
      </c>
      <c r="D165" s="105"/>
      <c r="E165" s="105"/>
      <c r="F165" s="92">
        <f>F166</f>
        <v>40240.19632</v>
      </c>
      <c r="G165" s="92">
        <f>G166</f>
        <v>7400</v>
      </c>
      <c r="H165" s="92">
        <f>H166</f>
        <v>7400</v>
      </c>
    </row>
    <row r="166" spans="1:8" ht="60" customHeight="1">
      <c r="A166" s="103"/>
      <c r="B166" s="291" t="s">
        <v>126</v>
      </c>
      <c r="C166" s="94" t="s">
        <v>127</v>
      </c>
      <c r="D166" s="94"/>
      <c r="E166" s="94"/>
      <c r="F166" s="108">
        <f>F167+F172+F176+F180+F184</f>
        <v>40240.19632</v>
      </c>
      <c r="G166" s="108">
        <f>G167+G172+G176+G180+G184</f>
        <v>7400</v>
      </c>
      <c r="H166" s="108">
        <f>H167+H172+H176+H180+H184</f>
        <v>7400</v>
      </c>
    </row>
    <row r="167" spans="1:8" ht="30" customHeight="1">
      <c r="A167" s="256"/>
      <c r="B167" s="302" t="s">
        <v>128</v>
      </c>
      <c r="C167" s="251" t="s">
        <v>129</v>
      </c>
      <c r="D167" s="252"/>
      <c r="E167" s="252"/>
      <c r="F167" s="304">
        <f aca="true" t="shared" si="23" ref="F167:H168">F168</f>
        <v>14000</v>
      </c>
      <c r="G167" s="304">
        <f t="shared" si="23"/>
        <v>1100</v>
      </c>
      <c r="H167" s="304">
        <f t="shared" si="23"/>
        <v>1100</v>
      </c>
    </row>
    <row r="168" spans="1:8" ht="30" customHeight="1">
      <c r="A168" s="32"/>
      <c r="B168" s="289" t="s">
        <v>57</v>
      </c>
      <c r="C168" s="30" t="s">
        <v>129</v>
      </c>
      <c r="D168" s="31">
        <v>200</v>
      </c>
      <c r="E168" s="31"/>
      <c r="F168" s="98">
        <f t="shared" si="23"/>
        <v>14000</v>
      </c>
      <c r="G168" s="98">
        <f t="shared" si="23"/>
        <v>1100</v>
      </c>
      <c r="H168" s="98">
        <f t="shared" si="23"/>
        <v>1100</v>
      </c>
    </row>
    <row r="169" spans="1:8" s="80" customFormat="1" ht="30" customHeight="1">
      <c r="A169" s="114"/>
      <c r="B169" s="282" t="s">
        <v>58</v>
      </c>
      <c r="C169" s="30" t="s">
        <v>129</v>
      </c>
      <c r="D169" s="30" t="s">
        <v>59</v>
      </c>
      <c r="E169" s="112"/>
      <c r="F169" s="98">
        <f>F170+F171</f>
        <v>14000</v>
      </c>
      <c r="G169" s="98">
        <f>G170+G171</f>
        <v>1100</v>
      </c>
      <c r="H169" s="98">
        <f>H170+H171</f>
        <v>1100</v>
      </c>
    </row>
    <row r="170" spans="1:8" ht="15" customHeight="1">
      <c r="A170" s="32"/>
      <c r="B170" s="282" t="s">
        <v>130</v>
      </c>
      <c r="C170" s="30" t="s">
        <v>129</v>
      </c>
      <c r="D170" s="30" t="s">
        <v>59</v>
      </c>
      <c r="E170" s="30" t="s">
        <v>131</v>
      </c>
      <c r="F170" s="98">
        <f>1000+1000+100+150</f>
        <v>2250</v>
      </c>
      <c r="G170" s="98">
        <f>1000+100</f>
        <v>1100</v>
      </c>
      <c r="H170" s="98">
        <f>1000+100</f>
        <v>1100</v>
      </c>
    </row>
    <row r="171" spans="1:8" ht="15" customHeight="1">
      <c r="A171" s="32"/>
      <c r="B171" s="282" t="s">
        <v>140</v>
      </c>
      <c r="C171" s="30" t="s">
        <v>129</v>
      </c>
      <c r="D171" s="30" t="s">
        <v>59</v>
      </c>
      <c r="E171" s="30" t="s">
        <v>141</v>
      </c>
      <c r="F171" s="98">
        <f>300+300+500+6200+500+200+100+2100+1500+50</f>
        <v>11750</v>
      </c>
      <c r="G171" s="98">
        <v>0</v>
      </c>
      <c r="H171" s="98">
        <v>0</v>
      </c>
    </row>
    <row r="172" spans="1:8" s="81" customFormat="1" ht="30" customHeight="1">
      <c r="A172" s="250"/>
      <c r="B172" s="302" t="s">
        <v>132</v>
      </c>
      <c r="C172" s="251" t="s">
        <v>133</v>
      </c>
      <c r="D172" s="251"/>
      <c r="E172" s="251"/>
      <c r="F172" s="304">
        <f aca="true" t="shared" si="24" ref="F172:H174">F173</f>
        <v>17200</v>
      </c>
      <c r="G172" s="304">
        <f t="shared" si="24"/>
        <v>3600</v>
      </c>
      <c r="H172" s="304">
        <f t="shared" si="24"/>
        <v>3600</v>
      </c>
    </row>
    <row r="173" spans="1:8" s="81" customFormat="1" ht="30" customHeight="1">
      <c r="A173" s="29"/>
      <c r="B173" s="289" t="s">
        <v>57</v>
      </c>
      <c r="C173" s="30" t="s">
        <v>133</v>
      </c>
      <c r="D173" s="30" t="s">
        <v>76</v>
      </c>
      <c r="E173" s="30"/>
      <c r="F173" s="98">
        <f t="shared" si="24"/>
        <v>17200</v>
      </c>
      <c r="G173" s="98">
        <f t="shared" si="24"/>
        <v>3600</v>
      </c>
      <c r="H173" s="98">
        <f t="shared" si="24"/>
        <v>3600</v>
      </c>
    </row>
    <row r="174" spans="1:8" ht="30" customHeight="1">
      <c r="A174" s="32"/>
      <c r="B174" s="282" t="s">
        <v>58</v>
      </c>
      <c r="C174" s="30" t="s">
        <v>133</v>
      </c>
      <c r="D174" s="30" t="s">
        <v>59</v>
      </c>
      <c r="E174" s="30"/>
      <c r="F174" s="98">
        <f t="shared" si="24"/>
        <v>17200</v>
      </c>
      <c r="G174" s="98">
        <f t="shared" si="24"/>
        <v>3600</v>
      </c>
      <c r="H174" s="98">
        <f t="shared" si="24"/>
        <v>3600</v>
      </c>
    </row>
    <row r="175" spans="1:8" ht="15" customHeight="1">
      <c r="A175" s="32"/>
      <c r="B175" s="282" t="s">
        <v>130</v>
      </c>
      <c r="C175" s="30" t="s">
        <v>133</v>
      </c>
      <c r="D175" s="30" t="s">
        <v>59</v>
      </c>
      <c r="E175" s="30" t="s">
        <v>131</v>
      </c>
      <c r="F175" s="98">
        <f>2000+300+300+1700+600+3000+2000+300+7000</f>
        <v>17200</v>
      </c>
      <c r="G175" s="98">
        <f>600+3000</f>
        <v>3600</v>
      </c>
      <c r="H175" s="98">
        <f>600+3000</f>
        <v>3600</v>
      </c>
    </row>
    <row r="176" spans="1:8" ht="45" customHeight="1" hidden="1">
      <c r="A176" s="256"/>
      <c r="B176" s="302" t="s">
        <v>134</v>
      </c>
      <c r="C176" s="251" t="s">
        <v>135</v>
      </c>
      <c r="D176" s="252"/>
      <c r="E176" s="252"/>
      <c r="F176" s="304">
        <f aca="true" t="shared" si="25" ref="F176:H178">F177</f>
        <v>0</v>
      </c>
      <c r="G176" s="304">
        <f t="shared" si="25"/>
        <v>0</v>
      </c>
      <c r="H176" s="304">
        <f t="shared" si="25"/>
        <v>0</v>
      </c>
    </row>
    <row r="177" spans="1:8" ht="30" customHeight="1" hidden="1">
      <c r="A177" s="32"/>
      <c r="B177" s="289" t="s">
        <v>57</v>
      </c>
      <c r="C177" s="30" t="s">
        <v>135</v>
      </c>
      <c r="D177" s="31">
        <v>200</v>
      </c>
      <c r="E177" s="31"/>
      <c r="F177" s="98">
        <f t="shared" si="25"/>
        <v>0</v>
      </c>
      <c r="G177" s="98">
        <f t="shared" si="25"/>
        <v>0</v>
      </c>
      <c r="H177" s="98">
        <f t="shared" si="25"/>
        <v>0</v>
      </c>
    </row>
    <row r="178" spans="1:8" ht="30" customHeight="1" hidden="1">
      <c r="A178" s="32"/>
      <c r="B178" s="282" t="s">
        <v>58</v>
      </c>
      <c r="C178" s="30" t="s">
        <v>135</v>
      </c>
      <c r="D178" s="30" t="s">
        <v>59</v>
      </c>
      <c r="E178" s="112"/>
      <c r="F178" s="98">
        <f t="shared" si="25"/>
        <v>0</v>
      </c>
      <c r="G178" s="98">
        <f t="shared" si="25"/>
        <v>0</v>
      </c>
      <c r="H178" s="98">
        <f t="shared" si="25"/>
        <v>0</v>
      </c>
    </row>
    <row r="179" spans="1:8" ht="15" customHeight="1" hidden="1">
      <c r="A179" s="32"/>
      <c r="B179" s="282" t="s">
        <v>130</v>
      </c>
      <c r="C179" s="30" t="s">
        <v>135</v>
      </c>
      <c r="D179" s="30" t="s">
        <v>59</v>
      </c>
      <c r="E179" s="30" t="s">
        <v>131</v>
      </c>
      <c r="F179" s="98">
        <v>0</v>
      </c>
      <c r="G179" s="98">
        <v>0</v>
      </c>
      <c r="H179" s="98">
        <v>0</v>
      </c>
    </row>
    <row r="180" spans="1:8" s="78" customFormat="1" ht="15" customHeight="1">
      <c r="A180" s="261"/>
      <c r="B180" s="302" t="s">
        <v>462</v>
      </c>
      <c r="C180" s="251" t="s">
        <v>418</v>
      </c>
      <c r="D180" s="251"/>
      <c r="E180" s="251"/>
      <c r="F180" s="304">
        <f aca="true" t="shared" si="26" ref="F180:H186">F181</f>
        <v>4041.5</v>
      </c>
      <c r="G180" s="304">
        <f t="shared" si="26"/>
        <v>700</v>
      </c>
      <c r="H180" s="304">
        <f t="shared" si="26"/>
        <v>700</v>
      </c>
    </row>
    <row r="181" spans="1:8" s="78" customFormat="1" ht="30" customHeight="1">
      <c r="A181" s="109"/>
      <c r="B181" s="289" t="s">
        <v>57</v>
      </c>
      <c r="C181" s="30" t="s">
        <v>418</v>
      </c>
      <c r="D181" s="30" t="s">
        <v>76</v>
      </c>
      <c r="E181" s="30"/>
      <c r="F181" s="98">
        <f t="shared" si="26"/>
        <v>4041.5</v>
      </c>
      <c r="G181" s="98">
        <f t="shared" si="26"/>
        <v>700</v>
      </c>
      <c r="H181" s="98">
        <f t="shared" si="26"/>
        <v>700</v>
      </c>
    </row>
    <row r="182" spans="1:8" s="78" customFormat="1" ht="30" customHeight="1">
      <c r="A182" s="109"/>
      <c r="B182" s="282" t="s">
        <v>58</v>
      </c>
      <c r="C182" s="30" t="s">
        <v>418</v>
      </c>
      <c r="D182" s="30" t="s">
        <v>59</v>
      </c>
      <c r="E182" s="30"/>
      <c r="F182" s="98">
        <f t="shared" si="26"/>
        <v>4041.5</v>
      </c>
      <c r="G182" s="98">
        <f t="shared" si="26"/>
        <v>700</v>
      </c>
      <c r="H182" s="98">
        <f t="shared" si="26"/>
        <v>700</v>
      </c>
    </row>
    <row r="183" spans="1:8" s="78" customFormat="1" ht="15" customHeight="1">
      <c r="A183" s="109"/>
      <c r="B183" s="282" t="s">
        <v>130</v>
      </c>
      <c r="C183" s="30" t="s">
        <v>418</v>
      </c>
      <c r="D183" s="30" t="s">
        <v>59</v>
      </c>
      <c r="E183" s="30" t="s">
        <v>131</v>
      </c>
      <c r="F183" s="98">
        <f>700+3341.5</f>
        <v>4041.5</v>
      </c>
      <c r="G183" s="98">
        <v>700</v>
      </c>
      <c r="H183" s="98">
        <v>700</v>
      </c>
    </row>
    <row r="184" spans="1:8" s="78" customFormat="1" ht="45" customHeight="1">
      <c r="A184" s="261"/>
      <c r="B184" s="302" t="s">
        <v>517</v>
      </c>
      <c r="C184" s="251" t="s">
        <v>516</v>
      </c>
      <c r="D184" s="251"/>
      <c r="E184" s="251"/>
      <c r="F184" s="304">
        <f t="shared" si="26"/>
        <v>4998.69632</v>
      </c>
      <c r="G184" s="304">
        <f t="shared" si="26"/>
        <v>2000</v>
      </c>
      <c r="H184" s="304">
        <f t="shared" si="26"/>
        <v>2000</v>
      </c>
    </row>
    <row r="185" spans="1:8" s="78" customFormat="1" ht="30" customHeight="1">
      <c r="A185" s="109"/>
      <c r="B185" s="289" t="s">
        <v>57</v>
      </c>
      <c r="C185" s="30" t="s">
        <v>516</v>
      </c>
      <c r="D185" s="30" t="s">
        <v>76</v>
      </c>
      <c r="E185" s="30"/>
      <c r="F185" s="98">
        <f t="shared" si="26"/>
        <v>4998.69632</v>
      </c>
      <c r="G185" s="98">
        <f t="shared" si="26"/>
        <v>2000</v>
      </c>
      <c r="H185" s="98">
        <f t="shared" si="26"/>
        <v>2000</v>
      </c>
    </row>
    <row r="186" spans="1:8" s="78" customFormat="1" ht="30" customHeight="1">
      <c r="A186" s="109"/>
      <c r="B186" s="282" t="s">
        <v>58</v>
      </c>
      <c r="C186" s="30" t="s">
        <v>516</v>
      </c>
      <c r="D186" s="30" t="s">
        <v>59</v>
      </c>
      <c r="E186" s="30"/>
      <c r="F186" s="98">
        <f t="shared" si="26"/>
        <v>4998.69632</v>
      </c>
      <c r="G186" s="98">
        <f t="shared" si="26"/>
        <v>2000</v>
      </c>
      <c r="H186" s="98">
        <f t="shared" si="26"/>
        <v>2000</v>
      </c>
    </row>
    <row r="187" spans="1:8" s="78" customFormat="1" ht="15" customHeight="1">
      <c r="A187" s="109"/>
      <c r="B187" s="282" t="s">
        <v>130</v>
      </c>
      <c r="C187" s="30" t="s">
        <v>516</v>
      </c>
      <c r="D187" s="30" t="s">
        <v>59</v>
      </c>
      <c r="E187" s="30" t="s">
        <v>131</v>
      </c>
      <c r="F187" s="98">
        <f>700+4298.69632</f>
        <v>4998.69632</v>
      </c>
      <c r="G187" s="98">
        <v>2000</v>
      </c>
      <c r="H187" s="98">
        <v>2000</v>
      </c>
    </row>
    <row r="188" spans="1:8" ht="60" customHeight="1">
      <c r="A188" s="89">
        <v>9</v>
      </c>
      <c r="B188" s="280" t="s">
        <v>518</v>
      </c>
      <c r="C188" s="91" t="s">
        <v>136</v>
      </c>
      <c r="D188" s="113"/>
      <c r="E188" s="113"/>
      <c r="F188" s="92">
        <f aca="true" t="shared" si="27" ref="F188:H192">F189</f>
        <v>100</v>
      </c>
      <c r="G188" s="92">
        <f t="shared" si="27"/>
        <v>800</v>
      </c>
      <c r="H188" s="92">
        <f t="shared" si="27"/>
        <v>800</v>
      </c>
    </row>
    <row r="189" spans="1:8" ht="30" customHeight="1">
      <c r="A189" s="93"/>
      <c r="B189" s="283" t="s">
        <v>137</v>
      </c>
      <c r="C189" s="104" t="s">
        <v>138</v>
      </c>
      <c r="D189" s="104"/>
      <c r="E189" s="104"/>
      <c r="F189" s="96">
        <f t="shared" si="27"/>
        <v>100</v>
      </c>
      <c r="G189" s="96">
        <f t="shared" si="27"/>
        <v>800</v>
      </c>
      <c r="H189" s="96">
        <f t="shared" si="27"/>
        <v>800</v>
      </c>
    </row>
    <row r="190" spans="1:8" ht="25.5">
      <c r="A190" s="310"/>
      <c r="B190" s="306" t="s">
        <v>284</v>
      </c>
      <c r="C190" s="252" t="s">
        <v>139</v>
      </c>
      <c r="D190" s="260"/>
      <c r="E190" s="260"/>
      <c r="F190" s="304">
        <f t="shared" si="27"/>
        <v>100</v>
      </c>
      <c r="G190" s="304">
        <f t="shared" si="27"/>
        <v>800</v>
      </c>
      <c r="H190" s="304">
        <f t="shared" si="27"/>
        <v>800</v>
      </c>
    </row>
    <row r="191" spans="1:8" ht="30" customHeight="1">
      <c r="A191" s="115"/>
      <c r="B191" s="289" t="s">
        <v>57</v>
      </c>
      <c r="C191" s="31" t="s">
        <v>139</v>
      </c>
      <c r="D191" s="34" t="s">
        <v>76</v>
      </c>
      <c r="E191" s="34"/>
      <c r="F191" s="98">
        <f t="shared" si="27"/>
        <v>100</v>
      </c>
      <c r="G191" s="98">
        <f t="shared" si="27"/>
        <v>800</v>
      </c>
      <c r="H191" s="98">
        <f t="shared" si="27"/>
        <v>800</v>
      </c>
    </row>
    <row r="192" spans="1:8" ht="30" customHeight="1">
      <c r="A192" s="32"/>
      <c r="B192" s="282" t="s">
        <v>58</v>
      </c>
      <c r="C192" s="31" t="s">
        <v>139</v>
      </c>
      <c r="D192" s="30" t="s">
        <v>59</v>
      </c>
      <c r="E192" s="33"/>
      <c r="F192" s="98">
        <f t="shared" si="27"/>
        <v>100</v>
      </c>
      <c r="G192" s="98">
        <f t="shared" si="27"/>
        <v>800</v>
      </c>
      <c r="H192" s="98">
        <f t="shared" si="27"/>
        <v>800</v>
      </c>
    </row>
    <row r="193" spans="1:8" ht="15" customHeight="1">
      <c r="A193" s="32"/>
      <c r="B193" s="282" t="s">
        <v>140</v>
      </c>
      <c r="C193" s="31" t="s">
        <v>139</v>
      </c>
      <c r="D193" s="30" t="s">
        <v>59</v>
      </c>
      <c r="E193" s="34" t="s">
        <v>141</v>
      </c>
      <c r="F193" s="98">
        <v>100</v>
      </c>
      <c r="G193" s="98">
        <f>100+600+100</f>
        <v>800</v>
      </c>
      <c r="H193" s="98">
        <f>100+600+100</f>
        <v>800</v>
      </c>
    </row>
    <row r="194" spans="1:8" ht="75" customHeight="1">
      <c r="A194" s="89">
        <v>10</v>
      </c>
      <c r="B194" s="280" t="s">
        <v>445</v>
      </c>
      <c r="C194" s="91" t="s">
        <v>142</v>
      </c>
      <c r="D194" s="113"/>
      <c r="E194" s="113"/>
      <c r="F194" s="92">
        <f>F195+F223+F244+F253</f>
        <v>16050</v>
      </c>
      <c r="G194" s="92">
        <f>G195+G223+G244+G253</f>
        <v>14500</v>
      </c>
      <c r="H194" s="92">
        <f>H195+H223+H244+H253</f>
        <v>14500</v>
      </c>
    </row>
    <row r="195" spans="1:8" ht="15" customHeight="1">
      <c r="A195" s="116"/>
      <c r="B195" s="286" t="s">
        <v>143</v>
      </c>
      <c r="C195" s="101" t="s">
        <v>144</v>
      </c>
      <c r="D195" s="100"/>
      <c r="E195" s="100"/>
      <c r="F195" s="107">
        <f>F196</f>
        <v>2450</v>
      </c>
      <c r="G195" s="107">
        <f>G196</f>
        <v>2100</v>
      </c>
      <c r="H195" s="107">
        <f>H196</f>
        <v>2100</v>
      </c>
    </row>
    <row r="196" spans="1:8" ht="15" customHeight="1">
      <c r="A196" s="117"/>
      <c r="B196" s="283" t="s">
        <v>145</v>
      </c>
      <c r="C196" s="104" t="s">
        <v>146</v>
      </c>
      <c r="D196" s="94"/>
      <c r="E196" s="94"/>
      <c r="F196" s="108">
        <f>F197+F204+F208+F219</f>
        <v>2450</v>
      </c>
      <c r="G196" s="108">
        <f>G197+G204+G208+G219</f>
        <v>2100</v>
      </c>
      <c r="H196" s="108">
        <f>H197+H204+H208+H219</f>
        <v>2100</v>
      </c>
    </row>
    <row r="197" spans="1:8" ht="45" customHeight="1">
      <c r="A197" s="310"/>
      <c r="B197" s="306" t="s">
        <v>147</v>
      </c>
      <c r="C197" s="252" t="s">
        <v>148</v>
      </c>
      <c r="D197" s="251"/>
      <c r="E197" s="251"/>
      <c r="F197" s="304">
        <f>F198+F201</f>
        <v>350</v>
      </c>
      <c r="G197" s="304">
        <f>G198+G201</f>
        <v>0</v>
      </c>
      <c r="H197" s="304">
        <f>H198+H201</f>
        <v>0</v>
      </c>
    </row>
    <row r="198" spans="1:8" ht="30" customHeight="1">
      <c r="A198" s="115"/>
      <c r="B198" s="287" t="s">
        <v>65</v>
      </c>
      <c r="C198" s="31" t="s">
        <v>148</v>
      </c>
      <c r="D198" s="30" t="s">
        <v>70</v>
      </c>
      <c r="E198" s="30"/>
      <c r="F198" s="98">
        <f aca="true" t="shared" si="28" ref="F198:H199">F199</f>
        <v>350</v>
      </c>
      <c r="G198" s="98">
        <f t="shared" si="28"/>
        <v>0</v>
      </c>
      <c r="H198" s="98">
        <f t="shared" si="28"/>
        <v>0</v>
      </c>
    </row>
    <row r="199" spans="1:8" ht="15" customHeight="1">
      <c r="A199" s="32"/>
      <c r="B199" s="285" t="s">
        <v>66</v>
      </c>
      <c r="C199" s="31" t="s">
        <v>148</v>
      </c>
      <c r="D199" s="31">
        <v>410</v>
      </c>
      <c r="E199" s="31"/>
      <c r="F199" s="98">
        <f t="shared" si="28"/>
        <v>350</v>
      </c>
      <c r="G199" s="98">
        <f t="shared" si="28"/>
        <v>0</v>
      </c>
      <c r="H199" s="98">
        <f t="shared" si="28"/>
        <v>0</v>
      </c>
    </row>
    <row r="200" spans="1:8" ht="15" customHeight="1">
      <c r="A200" s="32"/>
      <c r="B200" s="284" t="s">
        <v>149</v>
      </c>
      <c r="C200" s="31" t="s">
        <v>148</v>
      </c>
      <c r="D200" s="31">
        <v>410</v>
      </c>
      <c r="E200" s="30" t="s">
        <v>150</v>
      </c>
      <c r="F200" s="98">
        <v>350</v>
      </c>
      <c r="G200" s="98">
        <v>0</v>
      </c>
      <c r="H200" s="98">
        <v>0</v>
      </c>
    </row>
    <row r="201" spans="1:8" ht="15" customHeight="1" hidden="1">
      <c r="A201" s="32"/>
      <c r="B201" s="282" t="s">
        <v>97</v>
      </c>
      <c r="C201" s="31" t="s">
        <v>148</v>
      </c>
      <c r="D201" s="31">
        <v>800</v>
      </c>
      <c r="E201" s="30"/>
      <c r="F201" s="98">
        <f aca="true" t="shared" si="29" ref="F201:H202">F202</f>
        <v>0</v>
      </c>
      <c r="G201" s="98">
        <f t="shared" si="29"/>
        <v>0</v>
      </c>
      <c r="H201" s="98">
        <f t="shared" si="29"/>
        <v>0</v>
      </c>
    </row>
    <row r="202" spans="1:8" ht="15" customHeight="1" hidden="1">
      <c r="A202" s="32"/>
      <c r="B202" s="282" t="s">
        <v>249</v>
      </c>
      <c r="C202" s="31" t="s">
        <v>148</v>
      </c>
      <c r="D202" s="31">
        <v>830</v>
      </c>
      <c r="E202" s="30"/>
      <c r="F202" s="98">
        <f t="shared" si="29"/>
        <v>0</v>
      </c>
      <c r="G202" s="98">
        <f t="shared" si="29"/>
        <v>0</v>
      </c>
      <c r="H202" s="98">
        <f t="shared" si="29"/>
        <v>0</v>
      </c>
    </row>
    <row r="203" spans="1:8" ht="15" customHeight="1" hidden="1">
      <c r="A203" s="32"/>
      <c r="B203" s="284" t="s">
        <v>149</v>
      </c>
      <c r="C203" s="31" t="s">
        <v>148</v>
      </c>
      <c r="D203" s="31">
        <v>830</v>
      </c>
      <c r="E203" s="30" t="s">
        <v>150</v>
      </c>
      <c r="F203" s="98">
        <v>0</v>
      </c>
      <c r="G203" s="98">
        <v>0</v>
      </c>
      <c r="H203" s="98">
        <v>0</v>
      </c>
    </row>
    <row r="204" spans="1:8" ht="30" customHeight="1" hidden="1">
      <c r="A204" s="256"/>
      <c r="B204" s="311" t="s">
        <v>166</v>
      </c>
      <c r="C204" s="252" t="s">
        <v>369</v>
      </c>
      <c r="D204" s="251"/>
      <c r="E204" s="251"/>
      <c r="F204" s="304">
        <f aca="true" t="shared" si="30" ref="F204:H206">F205</f>
        <v>0</v>
      </c>
      <c r="G204" s="304">
        <f t="shared" si="30"/>
        <v>0</v>
      </c>
      <c r="H204" s="304">
        <f t="shared" si="30"/>
        <v>0</v>
      </c>
    </row>
    <row r="205" spans="1:8" ht="30" customHeight="1" hidden="1">
      <c r="A205" s="32"/>
      <c r="B205" s="289" t="s">
        <v>57</v>
      </c>
      <c r="C205" s="31" t="s">
        <v>369</v>
      </c>
      <c r="D205" s="30" t="s">
        <v>76</v>
      </c>
      <c r="E205" s="30"/>
      <c r="F205" s="98">
        <f t="shared" si="30"/>
        <v>0</v>
      </c>
      <c r="G205" s="98">
        <f t="shared" si="30"/>
        <v>0</v>
      </c>
      <c r="H205" s="98">
        <f t="shared" si="30"/>
        <v>0</v>
      </c>
    </row>
    <row r="206" spans="1:8" ht="30" customHeight="1" hidden="1">
      <c r="A206" s="32"/>
      <c r="B206" s="282" t="s">
        <v>58</v>
      </c>
      <c r="C206" s="31" t="s">
        <v>369</v>
      </c>
      <c r="D206" s="30" t="s">
        <v>59</v>
      </c>
      <c r="E206" s="30"/>
      <c r="F206" s="98">
        <f t="shared" si="30"/>
        <v>0</v>
      </c>
      <c r="G206" s="98">
        <f t="shared" si="30"/>
        <v>0</v>
      </c>
      <c r="H206" s="98">
        <f t="shared" si="30"/>
        <v>0</v>
      </c>
    </row>
    <row r="207" spans="1:8" ht="15" customHeight="1" hidden="1">
      <c r="A207" s="32"/>
      <c r="B207" s="284" t="s">
        <v>149</v>
      </c>
      <c r="C207" s="31" t="s">
        <v>369</v>
      </c>
      <c r="D207" s="30" t="s">
        <v>59</v>
      </c>
      <c r="E207" s="30" t="s">
        <v>150</v>
      </c>
      <c r="F207" s="98">
        <v>0</v>
      </c>
      <c r="G207" s="98">
        <v>0</v>
      </c>
      <c r="H207" s="98">
        <v>0</v>
      </c>
    </row>
    <row r="208" spans="1:8" ht="15" customHeight="1">
      <c r="A208" s="256"/>
      <c r="B208" s="306" t="s">
        <v>152</v>
      </c>
      <c r="C208" s="252" t="s">
        <v>153</v>
      </c>
      <c r="D208" s="251"/>
      <c r="E208" s="251"/>
      <c r="F208" s="304">
        <f>F209+F212</f>
        <v>1600</v>
      </c>
      <c r="G208" s="304">
        <f>G209+G212</f>
        <v>1600</v>
      </c>
      <c r="H208" s="304">
        <f>H209+H212</f>
        <v>1600</v>
      </c>
    </row>
    <row r="209" spans="1:8" ht="30" customHeight="1">
      <c r="A209" s="32"/>
      <c r="B209" s="289" t="s">
        <v>57</v>
      </c>
      <c r="C209" s="31" t="s">
        <v>153</v>
      </c>
      <c r="D209" s="30" t="s">
        <v>76</v>
      </c>
      <c r="E209" s="30"/>
      <c r="F209" s="98">
        <f aca="true" t="shared" si="31" ref="F209:H210">F210</f>
        <v>1600</v>
      </c>
      <c r="G209" s="98">
        <f t="shared" si="31"/>
        <v>1600</v>
      </c>
      <c r="H209" s="98">
        <f t="shared" si="31"/>
        <v>1600</v>
      </c>
    </row>
    <row r="210" spans="1:8" ht="30" customHeight="1">
      <c r="A210" s="32"/>
      <c r="B210" s="282" t="s">
        <v>58</v>
      </c>
      <c r="C210" s="31" t="s">
        <v>153</v>
      </c>
      <c r="D210" s="30" t="s">
        <v>59</v>
      </c>
      <c r="E210" s="30"/>
      <c r="F210" s="98">
        <f t="shared" si="31"/>
        <v>1600</v>
      </c>
      <c r="G210" s="98">
        <f t="shared" si="31"/>
        <v>1600</v>
      </c>
      <c r="H210" s="98">
        <f t="shared" si="31"/>
        <v>1600</v>
      </c>
    </row>
    <row r="211" spans="1:8" ht="15" customHeight="1">
      <c r="A211" s="32"/>
      <c r="B211" s="284" t="s">
        <v>149</v>
      </c>
      <c r="C211" s="31" t="s">
        <v>153</v>
      </c>
      <c r="D211" s="30" t="s">
        <v>59</v>
      </c>
      <c r="E211" s="30" t="s">
        <v>150</v>
      </c>
      <c r="F211" s="98">
        <v>1600</v>
      </c>
      <c r="G211" s="98">
        <v>1600</v>
      </c>
      <c r="H211" s="98">
        <v>1600</v>
      </c>
    </row>
    <row r="212" spans="1:8" ht="15" customHeight="1" hidden="1">
      <c r="A212" s="32"/>
      <c r="B212" s="284" t="s">
        <v>97</v>
      </c>
      <c r="C212" s="31" t="s">
        <v>153</v>
      </c>
      <c r="D212" s="30" t="s">
        <v>98</v>
      </c>
      <c r="E212" s="30"/>
      <c r="F212" s="98">
        <f aca="true" t="shared" si="32" ref="F212:H213">F213</f>
        <v>0</v>
      </c>
      <c r="G212" s="98">
        <f t="shared" si="32"/>
        <v>0</v>
      </c>
      <c r="H212" s="98">
        <f t="shared" si="32"/>
        <v>0</v>
      </c>
    </row>
    <row r="213" spans="1:8" ht="15" customHeight="1" hidden="1">
      <c r="A213" s="32"/>
      <c r="B213" s="284" t="s">
        <v>249</v>
      </c>
      <c r="C213" s="31" t="s">
        <v>153</v>
      </c>
      <c r="D213" s="30" t="s">
        <v>250</v>
      </c>
      <c r="E213" s="30"/>
      <c r="F213" s="98">
        <f t="shared" si="32"/>
        <v>0</v>
      </c>
      <c r="G213" s="98">
        <f t="shared" si="32"/>
        <v>0</v>
      </c>
      <c r="H213" s="98">
        <f t="shared" si="32"/>
        <v>0</v>
      </c>
    </row>
    <row r="214" spans="1:8" ht="15" customHeight="1" hidden="1">
      <c r="A214" s="32"/>
      <c r="B214" s="284" t="s">
        <v>149</v>
      </c>
      <c r="C214" s="31" t="s">
        <v>153</v>
      </c>
      <c r="D214" s="30" t="s">
        <v>250</v>
      </c>
      <c r="E214" s="30" t="s">
        <v>150</v>
      </c>
      <c r="F214" s="98">
        <v>0</v>
      </c>
      <c r="G214" s="98">
        <v>0</v>
      </c>
      <c r="H214" s="98">
        <v>0</v>
      </c>
    </row>
    <row r="215" spans="1:8" ht="30" customHeight="1" hidden="1">
      <c r="A215" s="256"/>
      <c r="B215" s="306" t="s">
        <v>463</v>
      </c>
      <c r="C215" s="252" t="s">
        <v>363</v>
      </c>
      <c r="D215" s="251"/>
      <c r="E215" s="251"/>
      <c r="F215" s="304">
        <f aca="true" t="shared" si="33" ref="F215:H217">F216</f>
        <v>0</v>
      </c>
      <c r="G215" s="304">
        <f t="shared" si="33"/>
        <v>0</v>
      </c>
      <c r="H215" s="304">
        <f t="shared" si="33"/>
        <v>0</v>
      </c>
    </row>
    <row r="216" spans="1:8" ht="15" customHeight="1" hidden="1">
      <c r="A216" s="32"/>
      <c r="B216" s="284" t="s">
        <v>97</v>
      </c>
      <c r="C216" s="31" t="s">
        <v>363</v>
      </c>
      <c r="D216" s="30" t="s">
        <v>98</v>
      </c>
      <c r="E216" s="30"/>
      <c r="F216" s="98">
        <f t="shared" si="33"/>
        <v>0</v>
      </c>
      <c r="G216" s="98">
        <f t="shared" si="33"/>
        <v>0</v>
      </c>
      <c r="H216" s="98">
        <f t="shared" si="33"/>
        <v>0</v>
      </c>
    </row>
    <row r="217" spans="1:8" ht="45" customHeight="1" hidden="1">
      <c r="A217" s="32"/>
      <c r="B217" s="284" t="s">
        <v>151</v>
      </c>
      <c r="C217" s="31" t="s">
        <v>363</v>
      </c>
      <c r="D217" s="30" t="s">
        <v>18</v>
      </c>
      <c r="E217" s="30"/>
      <c r="F217" s="98">
        <f t="shared" si="33"/>
        <v>0</v>
      </c>
      <c r="G217" s="98">
        <f t="shared" si="33"/>
        <v>0</v>
      </c>
      <c r="H217" s="98">
        <f t="shared" si="33"/>
        <v>0</v>
      </c>
    </row>
    <row r="218" spans="1:8" ht="15" customHeight="1" hidden="1">
      <c r="A218" s="32"/>
      <c r="B218" s="284" t="s">
        <v>149</v>
      </c>
      <c r="C218" s="31" t="s">
        <v>363</v>
      </c>
      <c r="D218" s="30" t="s">
        <v>18</v>
      </c>
      <c r="E218" s="30" t="s">
        <v>150</v>
      </c>
      <c r="F218" s="98">
        <v>0</v>
      </c>
      <c r="G218" s="98">
        <v>0</v>
      </c>
      <c r="H218" s="98">
        <v>0</v>
      </c>
    </row>
    <row r="219" spans="1:8" ht="45" customHeight="1">
      <c r="A219" s="256"/>
      <c r="B219" s="306" t="s">
        <v>147</v>
      </c>
      <c r="C219" s="252" t="s">
        <v>446</v>
      </c>
      <c r="D219" s="251"/>
      <c r="E219" s="251"/>
      <c r="F219" s="304">
        <f aca="true" t="shared" si="34" ref="F219:H221">F220</f>
        <v>500</v>
      </c>
      <c r="G219" s="304">
        <f t="shared" si="34"/>
        <v>500</v>
      </c>
      <c r="H219" s="304">
        <f t="shared" si="34"/>
        <v>500</v>
      </c>
    </row>
    <row r="220" spans="1:8" ht="30" customHeight="1">
      <c r="A220" s="32"/>
      <c r="B220" s="287" t="s">
        <v>65</v>
      </c>
      <c r="C220" s="31" t="s">
        <v>446</v>
      </c>
      <c r="D220" s="31">
        <v>400</v>
      </c>
      <c r="E220" s="30"/>
      <c r="F220" s="98">
        <f t="shared" si="34"/>
        <v>500</v>
      </c>
      <c r="G220" s="98">
        <f t="shared" si="34"/>
        <v>500</v>
      </c>
      <c r="H220" s="98">
        <f t="shared" si="34"/>
        <v>500</v>
      </c>
    </row>
    <row r="221" spans="1:8" ht="15" customHeight="1">
      <c r="A221" s="32"/>
      <c r="B221" s="285" t="s">
        <v>66</v>
      </c>
      <c r="C221" s="31" t="s">
        <v>446</v>
      </c>
      <c r="D221" s="31">
        <v>410</v>
      </c>
      <c r="E221" s="30"/>
      <c r="F221" s="98">
        <f t="shared" si="34"/>
        <v>500</v>
      </c>
      <c r="G221" s="98">
        <f t="shared" si="34"/>
        <v>500</v>
      </c>
      <c r="H221" s="98">
        <f t="shared" si="34"/>
        <v>500</v>
      </c>
    </row>
    <row r="222" spans="1:8" ht="15" customHeight="1">
      <c r="A222" s="32"/>
      <c r="B222" s="284" t="s">
        <v>149</v>
      </c>
      <c r="C222" s="31" t="s">
        <v>446</v>
      </c>
      <c r="D222" s="31">
        <v>410</v>
      </c>
      <c r="E222" s="30" t="s">
        <v>150</v>
      </c>
      <c r="F222" s="98">
        <v>500</v>
      </c>
      <c r="G222" s="98">
        <v>500</v>
      </c>
      <c r="H222" s="98">
        <v>500</v>
      </c>
    </row>
    <row r="223" spans="1:8" ht="30" customHeight="1">
      <c r="A223" s="99"/>
      <c r="B223" s="286" t="s">
        <v>154</v>
      </c>
      <c r="C223" s="101" t="s">
        <v>155</v>
      </c>
      <c r="D223" s="101"/>
      <c r="E223" s="101"/>
      <c r="F223" s="107">
        <f>F224</f>
        <v>400</v>
      </c>
      <c r="G223" s="107">
        <f>G224</f>
        <v>400</v>
      </c>
      <c r="H223" s="107">
        <f>H224</f>
        <v>400</v>
      </c>
    </row>
    <row r="224" spans="1:8" ht="15" customHeight="1">
      <c r="A224" s="103"/>
      <c r="B224" s="283" t="s">
        <v>156</v>
      </c>
      <c r="C224" s="104" t="s">
        <v>157</v>
      </c>
      <c r="D224" s="104"/>
      <c r="E224" s="104"/>
      <c r="F224" s="108">
        <f>F225+F232+F236+F240</f>
        <v>400</v>
      </c>
      <c r="G224" s="108">
        <f>G225+G232+G236+G240</f>
        <v>400</v>
      </c>
      <c r="H224" s="108">
        <f>H225+H232+H236+H240</f>
        <v>400</v>
      </c>
    </row>
    <row r="225" spans="1:8" ht="30" customHeight="1" hidden="1">
      <c r="A225" s="256"/>
      <c r="B225" s="302" t="s">
        <v>158</v>
      </c>
      <c r="C225" s="252" t="s">
        <v>159</v>
      </c>
      <c r="D225" s="251"/>
      <c r="E225" s="251"/>
      <c r="F225" s="304">
        <f>F226+F229</f>
        <v>0</v>
      </c>
      <c r="G225" s="304">
        <f>G226+G229</f>
        <v>0</v>
      </c>
      <c r="H225" s="304">
        <f>H226+H229</f>
        <v>0</v>
      </c>
    </row>
    <row r="226" spans="1:8" ht="30" customHeight="1" hidden="1">
      <c r="A226" s="32"/>
      <c r="B226" s="289" t="s">
        <v>57</v>
      </c>
      <c r="C226" s="31" t="s">
        <v>159</v>
      </c>
      <c r="D226" s="30" t="s">
        <v>76</v>
      </c>
      <c r="E226" s="30"/>
      <c r="F226" s="98">
        <f aca="true" t="shared" si="35" ref="F226:H227">F227</f>
        <v>0</v>
      </c>
      <c r="G226" s="98">
        <f t="shared" si="35"/>
        <v>0</v>
      </c>
      <c r="H226" s="98">
        <f t="shared" si="35"/>
        <v>0</v>
      </c>
    </row>
    <row r="227" spans="1:8" ht="30" customHeight="1" hidden="1">
      <c r="A227" s="32"/>
      <c r="B227" s="282" t="s">
        <v>58</v>
      </c>
      <c r="C227" s="31" t="s">
        <v>159</v>
      </c>
      <c r="D227" s="30" t="s">
        <v>59</v>
      </c>
      <c r="E227" s="30"/>
      <c r="F227" s="98">
        <f t="shared" si="35"/>
        <v>0</v>
      </c>
      <c r="G227" s="98">
        <f t="shared" si="35"/>
        <v>0</v>
      </c>
      <c r="H227" s="98">
        <f t="shared" si="35"/>
        <v>0</v>
      </c>
    </row>
    <row r="228" spans="1:8" ht="15" customHeight="1" hidden="1">
      <c r="A228" s="32"/>
      <c r="B228" s="284" t="s">
        <v>149</v>
      </c>
      <c r="C228" s="31" t="s">
        <v>159</v>
      </c>
      <c r="D228" s="30" t="s">
        <v>59</v>
      </c>
      <c r="E228" s="30" t="s">
        <v>150</v>
      </c>
      <c r="F228" s="98">
        <v>0</v>
      </c>
      <c r="G228" s="98">
        <v>0</v>
      </c>
      <c r="H228" s="98">
        <v>0</v>
      </c>
    </row>
    <row r="229" spans="1:8" ht="30" customHeight="1" hidden="1">
      <c r="A229" s="32"/>
      <c r="B229" s="284" t="s">
        <v>65</v>
      </c>
      <c r="C229" s="31" t="s">
        <v>159</v>
      </c>
      <c r="D229" s="30" t="s">
        <v>70</v>
      </c>
      <c r="E229" s="30"/>
      <c r="F229" s="98">
        <f aca="true" t="shared" si="36" ref="F229:H230">F230</f>
        <v>0</v>
      </c>
      <c r="G229" s="98">
        <f t="shared" si="36"/>
        <v>0</v>
      </c>
      <c r="H229" s="98">
        <f t="shared" si="36"/>
        <v>0</v>
      </c>
    </row>
    <row r="230" spans="1:8" ht="15" customHeight="1" hidden="1">
      <c r="A230" s="32"/>
      <c r="B230" s="284" t="s">
        <v>66</v>
      </c>
      <c r="C230" s="31" t="s">
        <v>159</v>
      </c>
      <c r="D230" s="30" t="s">
        <v>67</v>
      </c>
      <c r="E230" s="30"/>
      <c r="F230" s="98">
        <f t="shared" si="36"/>
        <v>0</v>
      </c>
      <c r="G230" s="98">
        <f t="shared" si="36"/>
        <v>0</v>
      </c>
      <c r="H230" s="98">
        <f t="shared" si="36"/>
        <v>0</v>
      </c>
    </row>
    <row r="231" spans="1:8" ht="15" customHeight="1" hidden="1">
      <c r="A231" s="32"/>
      <c r="B231" s="284" t="s">
        <v>149</v>
      </c>
      <c r="C231" s="31" t="s">
        <v>159</v>
      </c>
      <c r="D231" s="30" t="s">
        <v>67</v>
      </c>
      <c r="E231" s="30" t="s">
        <v>150</v>
      </c>
      <c r="F231" s="98">
        <v>0</v>
      </c>
      <c r="G231" s="98">
        <v>0</v>
      </c>
      <c r="H231" s="98">
        <v>0</v>
      </c>
    </row>
    <row r="232" spans="1:8" ht="30" customHeight="1">
      <c r="A232" s="256"/>
      <c r="B232" s="302" t="s">
        <v>160</v>
      </c>
      <c r="C232" s="252" t="s">
        <v>161</v>
      </c>
      <c r="D232" s="251"/>
      <c r="E232" s="251"/>
      <c r="F232" s="304">
        <f>F234</f>
        <v>400</v>
      </c>
      <c r="G232" s="304">
        <f>G234</f>
        <v>400</v>
      </c>
      <c r="H232" s="304">
        <f>H234</f>
        <v>400</v>
      </c>
    </row>
    <row r="233" spans="1:8" ht="30" customHeight="1">
      <c r="A233" s="32"/>
      <c r="B233" s="289" t="s">
        <v>57</v>
      </c>
      <c r="C233" s="31" t="s">
        <v>161</v>
      </c>
      <c r="D233" s="30" t="s">
        <v>76</v>
      </c>
      <c r="E233" s="30"/>
      <c r="F233" s="98">
        <f aca="true" t="shared" si="37" ref="F233:H234">F234</f>
        <v>400</v>
      </c>
      <c r="G233" s="98">
        <f t="shared" si="37"/>
        <v>400</v>
      </c>
      <c r="H233" s="98">
        <f t="shared" si="37"/>
        <v>400</v>
      </c>
    </row>
    <row r="234" spans="1:8" ht="30" customHeight="1">
      <c r="A234" s="32"/>
      <c r="B234" s="282" t="s">
        <v>58</v>
      </c>
      <c r="C234" s="31" t="s">
        <v>161</v>
      </c>
      <c r="D234" s="30" t="s">
        <v>59</v>
      </c>
      <c r="E234" s="30"/>
      <c r="F234" s="98">
        <f t="shared" si="37"/>
        <v>400</v>
      </c>
      <c r="G234" s="98">
        <f t="shared" si="37"/>
        <v>400</v>
      </c>
      <c r="H234" s="98">
        <f t="shared" si="37"/>
        <v>400</v>
      </c>
    </row>
    <row r="235" spans="1:8" ht="15" customHeight="1">
      <c r="A235" s="32"/>
      <c r="B235" s="284" t="s">
        <v>149</v>
      </c>
      <c r="C235" s="31" t="s">
        <v>161</v>
      </c>
      <c r="D235" s="30" t="s">
        <v>59</v>
      </c>
      <c r="E235" s="30" t="s">
        <v>150</v>
      </c>
      <c r="F235" s="98">
        <f>200+200</f>
        <v>400</v>
      </c>
      <c r="G235" s="98">
        <f>200+200</f>
        <v>400</v>
      </c>
      <c r="H235" s="98">
        <f>200+200</f>
        <v>400</v>
      </c>
    </row>
    <row r="236" spans="1:8" s="82" customFormat="1" ht="30" customHeight="1" hidden="1">
      <c r="A236" s="256"/>
      <c r="B236" s="302" t="s">
        <v>464</v>
      </c>
      <c r="C236" s="252" t="s">
        <v>364</v>
      </c>
      <c r="D236" s="251"/>
      <c r="E236" s="251"/>
      <c r="F236" s="304">
        <f aca="true" t="shared" si="38" ref="F236:H238">F237</f>
        <v>0</v>
      </c>
      <c r="G236" s="304">
        <f t="shared" si="38"/>
        <v>0</v>
      </c>
      <c r="H236" s="304">
        <f t="shared" si="38"/>
        <v>0</v>
      </c>
    </row>
    <row r="237" spans="1:8" s="82" customFormat="1" ht="30" customHeight="1" hidden="1">
      <c r="A237" s="32"/>
      <c r="B237" s="284" t="s">
        <v>65</v>
      </c>
      <c r="C237" s="31" t="s">
        <v>364</v>
      </c>
      <c r="D237" s="30" t="s">
        <v>70</v>
      </c>
      <c r="E237" s="30"/>
      <c r="F237" s="98">
        <f t="shared" si="38"/>
        <v>0</v>
      </c>
      <c r="G237" s="98">
        <f t="shared" si="38"/>
        <v>0</v>
      </c>
      <c r="H237" s="98">
        <f t="shared" si="38"/>
        <v>0</v>
      </c>
    </row>
    <row r="238" spans="1:8" s="82" customFormat="1" ht="15" customHeight="1" hidden="1">
      <c r="A238" s="32"/>
      <c r="B238" s="284" t="s">
        <v>66</v>
      </c>
      <c r="C238" s="31" t="s">
        <v>364</v>
      </c>
      <c r="D238" s="30" t="s">
        <v>67</v>
      </c>
      <c r="E238" s="30"/>
      <c r="F238" s="98">
        <f t="shared" si="38"/>
        <v>0</v>
      </c>
      <c r="G238" s="98">
        <f t="shared" si="38"/>
        <v>0</v>
      </c>
      <c r="H238" s="98">
        <f t="shared" si="38"/>
        <v>0</v>
      </c>
    </row>
    <row r="239" spans="1:8" s="82" customFormat="1" ht="15" customHeight="1" hidden="1">
      <c r="A239" s="32"/>
      <c r="B239" s="284" t="s">
        <v>149</v>
      </c>
      <c r="C239" s="31" t="s">
        <v>364</v>
      </c>
      <c r="D239" s="30" t="s">
        <v>67</v>
      </c>
      <c r="E239" s="30" t="s">
        <v>150</v>
      </c>
      <c r="F239" s="98">
        <v>0</v>
      </c>
      <c r="G239" s="98">
        <v>0</v>
      </c>
      <c r="H239" s="98">
        <v>0</v>
      </c>
    </row>
    <row r="240" spans="1:8" s="82" customFormat="1" ht="30" customHeight="1" hidden="1">
      <c r="A240" s="256"/>
      <c r="B240" s="302" t="s">
        <v>366</v>
      </c>
      <c r="C240" s="252" t="s">
        <v>365</v>
      </c>
      <c r="D240" s="251"/>
      <c r="E240" s="251"/>
      <c r="F240" s="304">
        <f aca="true" t="shared" si="39" ref="F240:H242">F241</f>
        <v>0</v>
      </c>
      <c r="G240" s="304">
        <f t="shared" si="39"/>
        <v>0</v>
      </c>
      <c r="H240" s="304">
        <f t="shared" si="39"/>
        <v>0</v>
      </c>
    </row>
    <row r="241" spans="1:8" s="82" customFormat="1" ht="30" customHeight="1" hidden="1">
      <c r="A241" s="32"/>
      <c r="B241" s="289" t="s">
        <v>57</v>
      </c>
      <c r="C241" s="31" t="s">
        <v>365</v>
      </c>
      <c r="D241" s="30" t="s">
        <v>76</v>
      </c>
      <c r="E241" s="30"/>
      <c r="F241" s="98">
        <f t="shared" si="39"/>
        <v>0</v>
      </c>
      <c r="G241" s="98">
        <f t="shared" si="39"/>
        <v>0</v>
      </c>
      <c r="H241" s="98">
        <f t="shared" si="39"/>
        <v>0</v>
      </c>
    </row>
    <row r="242" spans="1:8" s="82" customFormat="1" ht="30" customHeight="1" hidden="1">
      <c r="A242" s="32"/>
      <c r="B242" s="282" t="s">
        <v>58</v>
      </c>
      <c r="C242" s="31" t="s">
        <v>365</v>
      </c>
      <c r="D242" s="30" t="s">
        <v>59</v>
      </c>
      <c r="E242" s="30"/>
      <c r="F242" s="98">
        <f t="shared" si="39"/>
        <v>0</v>
      </c>
      <c r="G242" s="98">
        <f t="shared" si="39"/>
        <v>0</v>
      </c>
      <c r="H242" s="98">
        <f t="shared" si="39"/>
        <v>0</v>
      </c>
    </row>
    <row r="243" spans="1:8" s="82" customFormat="1" ht="15" customHeight="1" hidden="1">
      <c r="A243" s="32"/>
      <c r="B243" s="284" t="s">
        <v>149</v>
      </c>
      <c r="C243" s="31" t="s">
        <v>365</v>
      </c>
      <c r="D243" s="30" t="s">
        <v>59</v>
      </c>
      <c r="E243" s="30" t="s">
        <v>150</v>
      </c>
      <c r="F243" s="98">
        <v>0</v>
      </c>
      <c r="G243" s="98">
        <v>0</v>
      </c>
      <c r="H243" s="98">
        <v>0</v>
      </c>
    </row>
    <row r="244" spans="1:8" s="82" customFormat="1" ht="15" customHeight="1">
      <c r="A244" s="145"/>
      <c r="B244" s="296" t="s">
        <v>381</v>
      </c>
      <c r="C244" s="146" t="s">
        <v>386</v>
      </c>
      <c r="D244" s="147"/>
      <c r="E244" s="147"/>
      <c r="F244" s="148">
        <f aca="true" t="shared" si="40" ref="F244:H248">F245</f>
        <v>1300</v>
      </c>
      <c r="G244" s="148">
        <f t="shared" si="40"/>
        <v>100</v>
      </c>
      <c r="H244" s="148">
        <f t="shared" si="40"/>
        <v>100</v>
      </c>
    </row>
    <row r="245" spans="1:8" s="82" customFormat="1" ht="15" customHeight="1">
      <c r="A245" s="149"/>
      <c r="B245" s="297" t="s">
        <v>382</v>
      </c>
      <c r="C245" s="150" t="s">
        <v>385</v>
      </c>
      <c r="D245" s="141"/>
      <c r="E245" s="141"/>
      <c r="F245" s="142">
        <f>F246</f>
        <v>1300</v>
      </c>
      <c r="G245" s="142">
        <f>G246</f>
        <v>100</v>
      </c>
      <c r="H245" s="142">
        <f>H246</f>
        <v>100</v>
      </c>
    </row>
    <row r="246" spans="1:8" s="82" customFormat="1" ht="30" customHeight="1">
      <c r="A246" s="256"/>
      <c r="B246" s="302" t="s">
        <v>383</v>
      </c>
      <c r="C246" s="252" t="s">
        <v>384</v>
      </c>
      <c r="D246" s="251"/>
      <c r="E246" s="251"/>
      <c r="F246" s="304">
        <f>F247+F250</f>
        <v>1300</v>
      </c>
      <c r="G246" s="304">
        <f>G247+G250</f>
        <v>100</v>
      </c>
      <c r="H246" s="304">
        <f>H247+H250</f>
        <v>100</v>
      </c>
    </row>
    <row r="247" spans="1:8" s="82" customFormat="1" ht="30" customHeight="1">
      <c r="A247" s="32"/>
      <c r="B247" s="289" t="s">
        <v>57</v>
      </c>
      <c r="C247" s="31" t="s">
        <v>384</v>
      </c>
      <c r="D247" s="30" t="s">
        <v>76</v>
      </c>
      <c r="E247" s="30"/>
      <c r="F247" s="98">
        <f t="shared" si="40"/>
        <v>400</v>
      </c>
      <c r="G247" s="98">
        <f t="shared" si="40"/>
        <v>100</v>
      </c>
      <c r="H247" s="98">
        <f t="shared" si="40"/>
        <v>100</v>
      </c>
    </row>
    <row r="248" spans="1:8" s="82" customFormat="1" ht="30" customHeight="1">
      <c r="A248" s="32"/>
      <c r="B248" s="282" t="s">
        <v>58</v>
      </c>
      <c r="C248" s="31" t="s">
        <v>384</v>
      </c>
      <c r="D248" s="30" t="s">
        <v>59</v>
      </c>
      <c r="E248" s="30"/>
      <c r="F248" s="98">
        <f t="shared" si="40"/>
        <v>400</v>
      </c>
      <c r="G248" s="98">
        <f t="shared" si="40"/>
        <v>100</v>
      </c>
      <c r="H248" s="98">
        <f t="shared" si="40"/>
        <v>100</v>
      </c>
    </row>
    <row r="249" spans="1:8" s="82" customFormat="1" ht="15" customHeight="1">
      <c r="A249" s="32"/>
      <c r="B249" s="284" t="s">
        <v>149</v>
      </c>
      <c r="C249" s="31" t="s">
        <v>384</v>
      </c>
      <c r="D249" s="30" t="s">
        <v>59</v>
      </c>
      <c r="E249" s="30" t="s">
        <v>150</v>
      </c>
      <c r="F249" s="98">
        <f>100+100+100+100</f>
        <v>400</v>
      </c>
      <c r="G249" s="98">
        <v>100</v>
      </c>
      <c r="H249" s="98">
        <v>100</v>
      </c>
    </row>
    <row r="250" spans="1:8" s="82" customFormat="1" ht="30" customHeight="1">
      <c r="A250" s="32"/>
      <c r="B250" s="284" t="s">
        <v>65</v>
      </c>
      <c r="C250" s="31" t="s">
        <v>384</v>
      </c>
      <c r="D250" s="30" t="s">
        <v>70</v>
      </c>
      <c r="E250" s="30"/>
      <c r="F250" s="98">
        <f aca="true" t="shared" si="41" ref="F250:H251">F251</f>
        <v>900</v>
      </c>
      <c r="G250" s="98">
        <f t="shared" si="41"/>
        <v>0</v>
      </c>
      <c r="H250" s="98">
        <f t="shared" si="41"/>
        <v>0</v>
      </c>
    </row>
    <row r="251" spans="1:8" s="82" customFormat="1" ht="15" customHeight="1">
      <c r="A251" s="32"/>
      <c r="B251" s="284" t="s">
        <v>66</v>
      </c>
      <c r="C251" s="31" t="s">
        <v>384</v>
      </c>
      <c r="D251" s="30" t="s">
        <v>67</v>
      </c>
      <c r="E251" s="30"/>
      <c r="F251" s="98">
        <f t="shared" si="41"/>
        <v>900</v>
      </c>
      <c r="G251" s="98">
        <f t="shared" si="41"/>
        <v>0</v>
      </c>
      <c r="H251" s="98">
        <f t="shared" si="41"/>
        <v>0</v>
      </c>
    </row>
    <row r="252" spans="1:8" s="82" customFormat="1" ht="15" customHeight="1">
      <c r="A252" s="32"/>
      <c r="B252" s="284" t="s">
        <v>149</v>
      </c>
      <c r="C252" s="31" t="s">
        <v>384</v>
      </c>
      <c r="D252" s="30" t="s">
        <v>67</v>
      </c>
      <c r="E252" s="30" t="s">
        <v>150</v>
      </c>
      <c r="F252" s="98">
        <v>900</v>
      </c>
      <c r="G252" s="98">
        <v>0</v>
      </c>
      <c r="H252" s="98">
        <v>0</v>
      </c>
    </row>
    <row r="253" spans="1:8" s="83" customFormat="1" ht="45" customHeight="1">
      <c r="A253" s="99"/>
      <c r="B253" s="286" t="s">
        <v>162</v>
      </c>
      <c r="C253" s="101" t="s">
        <v>163</v>
      </c>
      <c r="D253" s="100"/>
      <c r="E253" s="100"/>
      <c r="F253" s="107">
        <f>F254</f>
        <v>11900</v>
      </c>
      <c r="G253" s="107">
        <f>G254</f>
        <v>11900</v>
      </c>
      <c r="H253" s="107">
        <f>H254</f>
        <v>11900</v>
      </c>
    </row>
    <row r="254" spans="1:8" s="83" customFormat="1" ht="15" customHeight="1">
      <c r="A254" s="103"/>
      <c r="B254" s="283" t="s">
        <v>164</v>
      </c>
      <c r="C254" s="104" t="s">
        <v>165</v>
      </c>
      <c r="D254" s="94"/>
      <c r="E254" s="94"/>
      <c r="F254" s="108">
        <f>F255+F259</f>
        <v>11900</v>
      </c>
      <c r="G254" s="108">
        <f>G255+G259</f>
        <v>11900</v>
      </c>
      <c r="H254" s="108">
        <f>H255+H259</f>
        <v>11900</v>
      </c>
    </row>
    <row r="255" spans="1:8" ht="30" customHeight="1">
      <c r="A255" s="256"/>
      <c r="B255" s="306" t="s">
        <v>166</v>
      </c>
      <c r="C255" s="252" t="s">
        <v>167</v>
      </c>
      <c r="D255" s="251"/>
      <c r="E255" s="251"/>
      <c r="F255" s="304">
        <f aca="true" t="shared" si="42" ref="F255:H257">F256</f>
        <v>11900</v>
      </c>
      <c r="G255" s="304">
        <f t="shared" si="42"/>
        <v>11900</v>
      </c>
      <c r="H255" s="304">
        <f t="shared" si="42"/>
        <v>11900</v>
      </c>
    </row>
    <row r="256" spans="1:8" ht="30" customHeight="1">
      <c r="A256" s="32"/>
      <c r="B256" s="289" t="s">
        <v>57</v>
      </c>
      <c r="C256" s="31" t="s">
        <v>167</v>
      </c>
      <c r="D256" s="30" t="s">
        <v>76</v>
      </c>
      <c r="E256" s="30"/>
      <c r="F256" s="98">
        <f t="shared" si="42"/>
        <v>11900</v>
      </c>
      <c r="G256" s="98">
        <f t="shared" si="42"/>
        <v>11900</v>
      </c>
      <c r="H256" s="98">
        <f t="shared" si="42"/>
        <v>11900</v>
      </c>
    </row>
    <row r="257" spans="1:8" ht="30" customHeight="1">
      <c r="A257" s="32"/>
      <c r="B257" s="282" t="s">
        <v>58</v>
      </c>
      <c r="C257" s="31" t="s">
        <v>167</v>
      </c>
      <c r="D257" s="30" t="s">
        <v>59</v>
      </c>
      <c r="E257" s="30"/>
      <c r="F257" s="98">
        <f t="shared" si="42"/>
        <v>11900</v>
      </c>
      <c r="G257" s="98">
        <f t="shared" si="42"/>
        <v>11900</v>
      </c>
      <c r="H257" s="98">
        <f t="shared" si="42"/>
        <v>11900</v>
      </c>
    </row>
    <row r="258" spans="1:8" s="82" customFormat="1" ht="15" customHeight="1">
      <c r="A258" s="32"/>
      <c r="B258" s="282" t="s">
        <v>140</v>
      </c>
      <c r="C258" s="31" t="s">
        <v>167</v>
      </c>
      <c r="D258" s="30" t="s">
        <v>59</v>
      </c>
      <c r="E258" s="30" t="s">
        <v>141</v>
      </c>
      <c r="F258" s="98">
        <f>10600+600+500+100+100</f>
        <v>11900</v>
      </c>
      <c r="G258" s="98">
        <f>10600+600+500+100+100</f>
        <v>11900</v>
      </c>
      <c r="H258" s="98">
        <f>10600+600+500+100+100</f>
        <v>11900</v>
      </c>
    </row>
    <row r="259" spans="1:8" s="82" customFormat="1" ht="45" customHeight="1" hidden="1">
      <c r="A259" s="256"/>
      <c r="B259" s="312" t="s">
        <v>465</v>
      </c>
      <c r="C259" s="252" t="s">
        <v>168</v>
      </c>
      <c r="D259" s="251"/>
      <c r="E259" s="251"/>
      <c r="F259" s="304">
        <f aca="true" t="shared" si="43" ref="F259:H261">F260</f>
        <v>0</v>
      </c>
      <c r="G259" s="304">
        <f t="shared" si="43"/>
        <v>0</v>
      </c>
      <c r="H259" s="304">
        <f t="shared" si="43"/>
        <v>0</v>
      </c>
    </row>
    <row r="260" spans="1:8" s="82" customFormat="1" ht="30" customHeight="1" hidden="1">
      <c r="A260" s="32"/>
      <c r="B260" s="289" t="s">
        <v>57</v>
      </c>
      <c r="C260" s="31" t="s">
        <v>168</v>
      </c>
      <c r="D260" s="30" t="s">
        <v>76</v>
      </c>
      <c r="E260" s="30"/>
      <c r="F260" s="98">
        <f t="shared" si="43"/>
        <v>0</v>
      </c>
      <c r="G260" s="98">
        <f t="shared" si="43"/>
        <v>0</v>
      </c>
      <c r="H260" s="98">
        <f t="shared" si="43"/>
        <v>0</v>
      </c>
    </row>
    <row r="261" spans="1:8" s="82" customFormat="1" ht="30" customHeight="1" hidden="1">
      <c r="A261" s="32"/>
      <c r="B261" s="282" t="s">
        <v>58</v>
      </c>
      <c r="C261" s="31" t="s">
        <v>168</v>
      </c>
      <c r="D261" s="30" t="s">
        <v>59</v>
      </c>
      <c r="E261" s="30"/>
      <c r="F261" s="98">
        <f t="shared" si="43"/>
        <v>0</v>
      </c>
      <c r="G261" s="98">
        <f t="shared" si="43"/>
        <v>0</v>
      </c>
      <c r="H261" s="98">
        <f t="shared" si="43"/>
        <v>0</v>
      </c>
    </row>
    <row r="262" spans="1:8" s="82" customFormat="1" ht="15" customHeight="1" hidden="1">
      <c r="A262" s="32"/>
      <c r="B262" s="282" t="s">
        <v>140</v>
      </c>
      <c r="C262" s="31" t="s">
        <v>168</v>
      </c>
      <c r="D262" s="30" t="s">
        <v>59</v>
      </c>
      <c r="E262" s="30" t="s">
        <v>141</v>
      </c>
      <c r="F262" s="98">
        <v>0</v>
      </c>
      <c r="G262" s="98">
        <v>0</v>
      </c>
      <c r="H262" s="98">
        <v>0</v>
      </c>
    </row>
    <row r="263" spans="1:8" s="82" customFormat="1" ht="60" customHeight="1">
      <c r="A263" s="89">
        <v>11</v>
      </c>
      <c r="B263" s="299" t="s">
        <v>396</v>
      </c>
      <c r="C263" s="159" t="s">
        <v>400</v>
      </c>
      <c r="D263" s="157"/>
      <c r="E263" s="157"/>
      <c r="F263" s="158">
        <f>F264</f>
        <v>2788.7</v>
      </c>
      <c r="G263" s="158">
        <f>G264</f>
        <v>380</v>
      </c>
      <c r="H263" s="158">
        <f>H264</f>
        <v>0</v>
      </c>
    </row>
    <row r="264" spans="1:8" s="82" customFormat="1" ht="30" customHeight="1">
      <c r="A264" s="149"/>
      <c r="B264" s="300" t="s">
        <v>397</v>
      </c>
      <c r="C264" s="150" t="s">
        <v>399</v>
      </c>
      <c r="D264" s="141"/>
      <c r="E264" s="141"/>
      <c r="F264" s="142">
        <f>F265+F269+F273</f>
        <v>2788.7</v>
      </c>
      <c r="G264" s="142">
        <f>G265+G269+G273</f>
        <v>380</v>
      </c>
      <c r="H264" s="142">
        <f>H265+H269+H273</f>
        <v>0</v>
      </c>
    </row>
    <row r="265" spans="1:8" s="82" customFormat="1" ht="30" customHeight="1">
      <c r="A265" s="250"/>
      <c r="B265" s="302" t="s">
        <v>132</v>
      </c>
      <c r="C265" s="251" t="s">
        <v>584</v>
      </c>
      <c r="D265" s="251"/>
      <c r="E265" s="251"/>
      <c r="F265" s="304">
        <f aca="true" t="shared" si="44" ref="F265:H267">F266</f>
        <v>150</v>
      </c>
      <c r="G265" s="304">
        <f t="shared" si="44"/>
        <v>0</v>
      </c>
      <c r="H265" s="304">
        <f t="shared" si="44"/>
        <v>0</v>
      </c>
    </row>
    <row r="266" spans="1:8" s="82" customFormat="1" ht="30" customHeight="1">
      <c r="A266" s="29"/>
      <c r="B266" s="289" t="s">
        <v>57</v>
      </c>
      <c r="C266" s="30" t="s">
        <v>584</v>
      </c>
      <c r="D266" s="30" t="s">
        <v>76</v>
      </c>
      <c r="E266" s="30"/>
      <c r="F266" s="98">
        <f t="shared" si="44"/>
        <v>150</v>
      </c>
      <c r="G266" s="98">
        <f t="shared" si="44"/>
        <v>0</v>
      </c>
      <c r="H266" s="98">
        <f t="shared" si="44"/>
        <v>0</v>
      </c>
    </row>
    <row r="267" spans="1:8" s="82" customFormat="1" ht="30" customHeight="1">
      <c r="A267" s="32"/>
      <c r="B267" s="282" t="s">
        <v>58</v>
      </c>
      <c r="C267" s="30" t="s">
        <v>584</v>
      </c>
      <c r="D267" s="30" t="s">
        <v>59</v>
      </c>
      <c r="E267" s="30"/>
      <c r="F267" s="98">
        <f t="shared" si="44"/>
        <v>150</v>
      </c>
      <c r="G267" s="98">
        <f t="shared" si="44"/>
        <v>0</v>
      </c>
      <c r="H267" s="98">
        <f t="shared" si="44"/>
        <v>0</v>
      </c>
    </row>
    <row r="268" spans="1:8" s="82" customFormat="1" ht="15" customHeight="1">
      <c r="A268" s="32"/>
      <c r="B268" s="282" t="s">
        <v>130</v>
      </c>
      <c r="C268" s="30" t="s">
        <v>584</v>
      </c>
      <c r="D268" s="30" t="s">
        <v>59</v>
      </c>
      <c r="E268" s="30" t="s">
        <v>131</v>
      </c>
      <c r="F268" s="98">
        <f>75+75</f>
        <v>150</v>
      </c>
      <c r="G268" s="98">
        <v>0</v>
      </c>
      <c r="H268" s="98">
        <v>0</v>
      </c>
    </row>
    <row r="269" spans="1:8" s="82" customFormat="1" ht="15" customHeight="1">
      <c r="A269" s="310"/>
      <c r="B269" s="306" t="s">
        <v>284</v>
      </c>
      <c r="C269" s="252" t="s">
        <v>585</v>
      </c>
      <c r="D269" s="260"/>
      <c r="E269" s="260"/>
      <c r="F269" s="304">
        <f aca="true" t="shared" si="45" ref="F269:H271">F270</f>
        <v>150</v>
      </c>
      <c r="G269" s="304">
        <f t="shared" si="45"/>
        <v>0</v>
      </c>
      <c r="H269" s="304">
        <f t="shared" si="45"/>
        <v>0</v>
      </c>
    </row>
    <row r="270" spans="1:8" s="82" customFormat="1" ht="30" customHeight="1">
      <c r="A270" s="115"/>
      <c r="B270" s="289" t="s">
        <v>57</v>
      </c>
      <c r="C270" s="31" t="s">
        <v>585</v>
      </c>
      <c r="D270" s="34" t="s">
        <v>76</v>
      </c>
      <c r="E270" s="34"/>
      <c r="F270" s="98">
        <f t="shared" si="45"/>
        <v>150</v>
      </c>
      <c r="G270" s="98">
        <f t="shared" si="45"/>
        <v>0</v>
      </c>
      <c r="H270" s="98">
        <f t="shared" si="45"/>
        <v>0</v>
      </c>
    </row>
    <row r="271" spans="1:8" s="82" customFormat="1" ht="30" customHeight="1">
      <c r="A271" s="32"/>
      <c r="B271" s="282" t="s">
        <v>58</v>
      </c>
      <c r="C271" s="31" t="s">
        <v>585</v>
      </c>
      <c r="D271" s="30" t="s">
        <v>59</v>
      </c>
      <c r="E271" s="33"/>
      <c r="F271" s="98">
        <f t="shared" si="45"/>
        <v>150</v>
      </c>
      <c r="G271" s="98">
        <f t="shared" si="45"/>
        <v>0</v>
      </c>
      <c r="H271" s="98">
        <f t="shared" si="45"/>
        <v>0</v>
      </c>
    </row>
    <row r="272" spans="1:8" s="82" customFormat="1" ht="15" customHeight="1">
      <c r="A272" s="32"/>
      <c r="B272" s="282" t="s">
        <v>140</v>
      </c>
      <c r="C272" s="31" t="s">
        <v>585</v>
      </c>
      <c r="D272" s="30" t="s">
        <v>59</v>
      </c>
      <c r="E272" s="34" t="s">
        <v>141</v>
      </c>
      <c r="F272" s="98">
        <f>75+75</f>
        <v>150</v>
      </c>
      <c r="G272" s="98">
        <v>0</v>
      </c>
      <c r="H272" s="98">
        <v>0</v>
      </c>
    </row>
    <row r="273" spans="1:8" s="82" customFormat="1" ht="60" customHeight="1">
      <c r="A273" s="256"/>
      <c r="B273" s="302" t="s">
        <v>466</v>
      </c>
      <c r="C273" s="252" t="s">
        <v>398</v>
      </c>
      <c r="D273" s="251"/>
      <c r="E273" s="251"/>
      <c r="F273" s="304">
        <f aca="true" t="shared" si="46" ref="F273:H274">F274</f>
        <v>2488.7</v>
      </c>
      <c r="G273" s="304">
        <f t="shared" si="46"/>
        <v>380</v>
      </c>
      <c r="H273" s="304">
        <f t="shared" si="46"/>
        <v>0</v>
      </c>
    </row>
    <row r="274" spans="1:8" s="82" customFormat="1" ht="30" customHeight="1">
      <c r="A274" s="32"/>
      <c r="B274" s="289" t="s">
        <v>57</v>
      </c>
      <c r="C274" s="31" t="s">
        <v>398</v>
      </c>
      <c r="D274" s="30" t="s">
        <v>76</v>
      </c>
      <c r="E274" s="30"/>
      <c r="F274" s="98">
        <f t="shared" si="46"/>
        <v>2488.7</v>
      </c>
      <c r="G274" s="98">
        <f t="shared" si="46"/>
        <v>380</v>
      </c>
      <c r="H274" s="98">
        <f t="shared" si="46"/>
        <v>0</v>
      </c>
    </row>
    <row r="275" spans="1:8" s="82" customFormat="1" ht="30" customHeight="1">
      <c r="A275" s="32"/>
      <c r="B275" s="282" t="s">
        <v>58</v>
      </c>
      <c r="C275" s="31" t="s">
        <v>398</v>
      </c>
      <c r="D275" s="30" t="s">
        <v>59</v>
      </c>
      <c r="E275" s="30"/>
      <c r="F275" s="98">
        <f>F276+F277</f>
        <v>2488.7</v>
      </c>
      <c r="G275" s="98">
        <f>G276+G277</f>
        <v>380</v>
      </c>
      <c r="H275" s="98">
        <f>H276+H277</f>
        <v>0</v>
      </c>
    </row>
    <row r="276" spans="1:8" s="82" customFormat="1" ht="15" customHeight="1">
      <c r="A276" s="32"/>
      <c r="B276" s="282" t="s">
        <v>130</v>
      </c>
      <c r="C276" s="31" t="s">
        <v>398</v>
      </c>
      <c r="D276" s="30" t="s">
        <v>59</v>
      </c>
      <c r="E276" s="30" t="s">
        <v>131</v>
      </c>
      <c r="F276" s="98">
        <f>(423.29334+52.7266)+21.2174</f>
        <v>497.23734</v>
      </c>
      <c r="G276" s="98">
        <v>190</v>
      </c>
      <c r="H276" s="98">
        <v>0</v>
      </c>
    </row>
    <row r="277" spans="1:8" s="82" customFormat="1" ht="15" customHeight="1">
      <c r="A277" s="32"/>
      <c r="B277" s="282" t="s">
        <v>140</v>
      </c>
      <c r="C277" s="31" t="s">
        <v>398</v>
      </c>
      <c r="D277" s="30" t="s">
        <v>59</v>
      </c>
      <c r="E277" s="30" t="s">
        <v>141</v>
      </c>
      <c r="F277" s="98">
        <f>(570.9137+1124.49296)+(71.1146+140.06997)+84.87143</f>
        <v>1991.46266</v>
      </c>
      <c r="G277" s="98">
        <v>190</v>
      </c>
      <c r="H277" s="98">
        <v>0</v>
      </c>
    </row>
    <row r="278" spans="1:8" s="82" customFormat="1" ht="60" customHeight="1">
      <c r="A278" s="89">
        <v>12</v>
      </c>
      <c r="B278" s="290" t="s">
        <v>520</v>
      </c>
      <c r="C278" s="90" t="s">
        <v>170</v>
      </c>
      <c r="D278" s="105"/>
      <c r="E278" s="105"/>
      <c r="F278" s="92">
        <f>F279</f>
        <v>1535</v>
      </c>
      <c r="G278" s="92">
        <f>G279</f>
        <v>300</v>
      </c>
      <c r="H278" s="92">
        <f>H279</f>
        <v>300</v>
      </c>
    </row>
    <row r="279" spans="1:8" s="82" customFormat="1" ht="30" customHeight="1">
      <c r="A279" s="93"/>
      <c r="B279" s="291" t="s">
        <v>471</v>
      </c>
      <c r="C279" s="94" t="s">
        <v>171</v>
      </c>
      <c r="D279" s="94"/>
      <c r="E279" s="94"/>
      <c r="F279" s="96">
        <f>F280+F284</f>
        <v>1535</v>
      </c>
      <c r="G279" s="96">
        <f>G280+G284</f>
        <v>300</v>
      </c>
      <c r="H279" s="96">
        <f>H280+H284</f>
        <v>300</v>
      </c>
    </row>
    <row r="280" spans="1:8" s="82" customFormat="1" ht="15" customHeight="1">
      <c r="A280" s="256"/>
      <c r="B280" s="302" t="s">
        <v>172</v>
      </c>
      <c r="C280" s="251" t="s">
        <v>173</v>
      </c>
      <c r="D280" s="251"/>
      <c r="E280" s="251"/>
      <c r="F280" s="304">
        <f>F283</f>
        <v>1535</v>
      </c>
      <c r="G280" s="304">
        <f>G283</f>
        <v>300</v>
      </c>
      <c r="H280" s="304">
        <f>H283</f>
        <v>300</v>
      </c>
    </row>
    <row r="281" spans="1:8" s="82" customFormat="1" ht="30" customHeight="1">
      <c r="A281" s="32"/>
      <c r="B281" s="289" t="s">
        <v>57</v>
      </c>
      <c r="C281" s="30" t="s">
        <v>173</v>
      </c>
      <c r="D281" s="30" t="s">
        <v>76</v>
      </c>
      <c r="E281" s="30"/>
      <c r="F281" s="98">
        <f aca="true" t="shared" si="47" ref="F281:H282">F282</f>
        <v>1535</v>
      </c>
      <c r="G281" s="98">
        <f t="shared" si="47"/>
        <v>300</v>
      </c>
      <c r="H281" s="98">
        <f t="shared" si="47"/>
        <v>300</v>
      </c>
    </row>
    <row r="282" spans="1:8" s="82" customFormat="1" ht="30" customHeight="1">
      <c r="A282" s="32"/>
      <c r="B282" s="282" t="s">
        <v>58</v>
      </c>
      <c r="C282" s="30" t="s">
        <v>173</v>
      </c>
      <c r="D282" s="30" t="s">
        <v>59</v>
      </c>
      <c r="E282" s="30"/>
      <c r="F282" s="98">
        <f t="shared" si="47"/>
        <v>1535</v>
      </c>
      <c r="G282" s="98">
        <f t="shared" si="47"/>
        <v>300</v>
      </c>
      <c r="H282" s="98">
        <f t="shared" si="47"/>
        <v>300</v>
      </c>
    </row>
    <row r="283" spans="1:8" s="82" customFormat="1" ht="15" customHeight="1">
      <c r="A283" s="32"/>
      <c r="B283" s="282" t="s">
        <v>174</v>
      </c>
      <c r="C283" s="30" t="s">
        <v>173</v>
      </c>
      <c r="D283" s="30" t="s">
        <v>59</v>
      </c>
      <c r="E283" s="30" t="s">
        <v>175</v>
      </c>
      <c r="F283" s="98">
        <f>600-600+1035+500</f>
        <v>1535</v>
      </c>
      <c r="G283" s="98">
        <f>450-450+300</f>
        <v>300</v>
      </c>
      <c r="H283" s="98">
        <f>450-450+300</f>
        <v>300</v>
      </c>
    </row>
    <row r="284" spans="1:8" s="82" customFormat="1" ht="30" customHeight="1" hidden="1">
      <c r="A284" s="256"/>
      <c r="B284" s="302" t="s">
        <v>176</v>
      </c>
      <c r="C284" s="251" t="s">
        <v>177</v>
      </c>
      <c r="D284" s="251"/>
      <c r="E284" s="251"/>
      <c r="F284" s="304">
        <f>F285</f>
        <v>0</v>
      </c>
      <c r="G284" s="304">
        <f aca="true" t="shared" si="48" ref="G284:H286">G285</f>
        <v>0</v>
      </c>
      <c r="H284" s="304">
        <f t="shared" si="48"/>
        <v>0</v>
      </c>
    </row>
    <row r="285" spans="1:8" s="82" customFormat="1" ht="30" customHeight="1" hidden="1">
      <c r="A285" s="32"/>
      <c r="B285" s="289" t="s">
        <v>57</v>
      </c>
      <c r="C285" s="30" t="s">
        <v>177</v>
      </c>
      <c r="D285" s="30" t="s">
        <v>76</v>
      </c>
      <c r="E285" s="30"/>
      <c r="F285" s="98">
        <f>F286</f>
        <v>0</v>
      </c>
      <c r="G285" s="98">
        <f t="shared" si="48"/>
        <v>0</v>
      </c>
      <c r="H285" s="98">
        <f t="shared" si="48"/>
        <v>0</v>
      </c>
    </row>
    <row r="286" spans="1:8" s="82" customFormat="1" ht="30" customHeight="1" hidden="1">
      <c r="A286" s="32"/>
      <c r="B286" s="282" t="s">
        <v>58</v>
      </c>
      <c r="C286" s="30" t="s">
        <v>177</v>
      </c>
      <c r="D286" s="30" t="s">
        <v>59</v>
      </c>
      <c r="E286" s="30"/>
      <c r="F286" s="98">
        <f>F287</f>
        <v>0</v>
      </c>
      <c r="G286" s="98">
        <f t="shared" si="48"/>
        <v>0</v>
      </c>
      <c r="H286" s="98">
        <f t="shared" si="48"/>
        <v>0</v>
      </c>
    </row>
    <row r="287" spans="1:8" s="82" customFormat="1" ht="15" customHeight="1" hidden="1">
      <c r="A287" s="32"/>
      <c r="B287" s="282" t="s">
        <v>174</v>
      </c>
      <c r="C287" s="30" t="s">
        <v>177</v>
      </c>
      <c r="D287" s="30" t="s">
        <v>59</v>
      </c>
      <c r="E287" s="30" t="s">
        <v>175</v>
      </c>
      <c r="F287" s="98">
        <v>0</v>
      </c>
      <c r="G287" s="98">
        <v>0</v>
      </c>
      <c r="H287" s="98">
        <v>0</v>
      </c>
    </row>
    <row r="288" spans="1:8" s="82" customFormat="1" ht="45" customHeight="1">
      <c r="A288" s="89">
        <v>13</v>
      </c>
      <c r="B288" s="280" t="s">
        <v>413</v>
      </c>
      <c r="C288" s="118" t="s">
        <v>178</v>
      </c>
      <c r="D288" s="105"/>
      <c r="E288" s="105"/>
      <c r="F288" s="92">
        <f>F289+F295</f>
        <v>445</v>
      </c>
      <c r="G288" s="92">
        <f>G289+G295</f>
        <v>420</v>
      </c>
      <c r="H288" s="92">
        <f>H289+H295</f>
        <v>420</v>
      </c>
    </row>
    <row r="289" spans="1:8" s="82" customFormat="1" ht="30" customHeight="1">
      <c r="A289" s="99"/>
      <c r="B289" s="294" t="s">
        <v>179</v>
      </c>
      <c r="C289" s="119" t="s">
        <v>180</v>
      </c>
      <c r="D289" s="100"/>
      <c r="E289" s="100"/>
      <c r="F289" s="107">
        <f aca="true" t="shared" si="49" ref="F289:H293">F290</f>
        <v>445</v>
      </c>
      <c r="G289" s="107">
        <f t="shared" si="49"/>
        <v>420</v>
      </c>
      <c r="H289" s="107">
        <f t="shared" si="49"/>
        <v>420</v>
      </c>
    </row>
    <row r="290" spans="1:8" s="82" customFormat="1" ht="30" customHeight="1">
      <c r="A290" s="103"/>
      <c r="B290" s="291" t="s">
        <v>181</v>
      </c>
      <c r="C290" s="120" t="s">
        <v>182</v>
      </c>
      <c r="D290" s="94"/>
      <c r="E290" s="94"/>
      <c r="F290" s="108">
        <f t="shared" si="49"/>
        <v>445</v>
      </c>
      <c r="G290" s="108">
        <f t="shared" si="49"/>
        <v>420</v>
      </c>
      <c r="H290" s="108">
        <f t="shared" si="49"/>
        <v>420</v>
      </c>
    </row>
    <row r="291" spans="1:8" ht="30" customHeight="1">
      <c r="A291" s="313"/>
      <c r="B291" s="306" t="s">
        <v>183</v>
      </c>
      <c r="C291" s="260" t="s">
        <v>184</v>
      </c>
      <c r="D291" s="314"/>
      <c r="E291" s="314"/>
      <c r="F291" s="304">
        <f t="shared" si="49"/>
        <v>445</v>
      </c>
      <c r="G291" s="304">
        <f t="shared" si="49"/>
        <v>420</v>
      </c>
      <c r="H291" s="304">
        <f t="shared" si="49"/>
        <v>420</v>
      </c>
    </row>
    <row r="292" spans="1:8" ht="30" customHeight="1">
      <c r="A292" s="111"/>
      <c r="B292" s="289" t="s">
        <v>57</v>
      </c>
      <c r="C292" s="34" t="s">
        <v>184</v>
      </c>
      <c r="D292" s="30" t="s">
        <v>76</v>
      </c>
      <c r="E292" s="112"/>
      <c r="F292" s="98">
        <f t="shared" si="49"/>
        <v>445</v>
      </c>
      <c r="G292" s="98">
        <f t="shared" si="49"/>
        <v>420</v>
      </c>
      <c r="H292" s="98">
        <f t="shared" si="49"/>
        <v>420</v>
      </c>
    </row>
    <row r="293" spans="1:8" ht="30" customHeight="1">
      <c r="A293" s="32"/>
      <c r="B293" s="282" t="s">
        <v>58</v>
      </c>
      <c r="C293" s="34" t="s">
        <v>184</v>
      </c>
      <c r="D293" s="30" t="s">
        <v>59</v>
      </c>
      <c r="E293" s="30"/>
      <c r="F293" s="98">
        <f t="shared" si="49"/>
        <v>445</v>
      </c>
      <c r="G293" s="98">
        <f t="shared" si="49"/>
        <v>420</v>
      </c>
      <c r="H293" s="98">
        <f t="shared" si="49"/>
        <v>420</v>
      </c>
    </row>
    <row r="294" spans="1:8" ht="15" customHeight="1">
      <c r="A294" s="32"/>
      <c r="B294" s="282" t="s">
        <v>185</v>
      </c>
      <c r="C294" s="34" t="s">
        <v>184</v>
      </c>
      <c r="D294" s="30" t="s">
        <v>59</v>
      </c>
      <c r="E294" s="30" t="s">
        <v>186</v>
      </c>
      <c r="F294" s="98">
        <f>325+100+20</f>
        <v>445</v>
      </c>
      <c r="G294" s="98">
        <f>300+100+20</f>
        <v>420</v>
      </c>
      <c r="H294" s="98">
        <f>300+100+20</f>
        <v>420</v>
      </c>
    </row>
    <row r="295" spans="1:8" ht="45" customHeight="1" hidden="1">
      <c r="A295" s="99"/>
      <c r="B295" s="286" t="s">
        <v>191</v>
      </c>
      <c r="C295" s="100" t="s">
        <v>187</v>
      </c>
      <c r="D295" s="100"/>
      <c r="E295" s="100"/>
      <c r="F295" s="107">
        <f aca="true" t="shared" si="50" ref="F295:H299">F296</f>
        <v>0</v>
      </c>
      <c r="G295" s="107">
        <f t="shared" si="50"/>
        <v>0</v>
      </c>
      <c r="H295" s="107">
        <f t="shared" si="50"/>
        <v>0</v>
      </c>
    </row>
    <row r="296" spans="1:8" ht="30" customHeight="1" hidden="1">
      <c r="A296" s="103"/>
      <c r="B296" s="283" t="s">
        <v>192</v>
      </c>
      <c r="C296" s="94" t="s">
        <v>189</v>
      </c>
      <c r="D296" s="94"/>
      <c r="E296" s="94"/>
      <c r="F296" s="108">
        <f t="shared" si="50"/>
        <v>0</v>
      </c>
      <c r="G296" s="108">
        <f t="shared" si="50"/>
        <v>0</v>
      </c>
      <c r="H296" s="108">
        <f t="shared" si="50"/>
        <v>0</v>
      </c>
    </row>
    <row r="297" spans="1:8" ht="15" customHeight="1" hidden="1">
      <c r="A297" s="256"/>
      <c r="B297" s="306" t="s">
        <v>193</v>
      </c>
      <c r="C297" s="251" t="s">
        <v>419</v>
      </c>
      <c r="D297" s="251"/>
      <c r="E297" s="251"/>
      <c r="F297" s="304">
        <f t="shared" si="50"/>
        <v>0</v>
      </c>
      <c r="G297" s="304">
        <f t="shared" si="50"/>
        <v>0</v>
      </c>
      <c r="H297" s="304">
        <f t="shared" si="50"/>
        <v>0</v>
      </c>
    </row>
    <row r="298" spans="1:8" ht="30" customHeight="1" hidden="1">
      <c r="A298" s="32"/>
      <c r="B298" s="289" t="s">
        <v>57</v>
      </c>
      <c r="C298" s="30" t="s">
        <v>419</v>
      </c>
      <c r="D298" s="30" t="s">
        <v>76</v>
      </c>
      <c r="E298" s="30"/>
      <c r="F298" s="98">
        <f t="shared" si="50"/>
        <v>0</v>
      </c>
      <c r="G298" s="98">
        <f t="shared" si="50"/>
        <v>0</v>
      </c>
      <c r="H298" s="98">
        <f t="shared" si="50"/>
        <v>0</v>
      </c>
    </row>
    <row r="299" spans="1:8" ht="30" customHeight="1" hidden="1">
      <c r="A299" s="32"/>
      <c r="B299" s="282" t="s">
        <v>58</v>
      </c>
      <c r="C299" s="30" t="s">
        <v>419</v>
      </c>
      <c r="D299" s="30" t="s">
        <v>59</v>
      </c>
      <c r="E299" s="30"/>
      <c r="F299" s="98">
        <f t="shared" si="50"/>
        <v>0</v>
      </c>
      <c r="G299" s="98">
        <f t="shared" si="50"/>
        <v>0</v>
      </c>
      <c r="H299" s="98">
        <f t="shared" si="50"/>
        <v>0</v>
      </c>
    </row>
    <row r="300" spans="1:8" ht="15" customHeight="1" hidden="1">
      <c r="A300" s="32"/>
      <c r="B300" s="282" t="s">
        <v>95</v>
      </c>
      <c r="C300" s="30" t="s">
        <v>419</v>
      </c>
      <c r="D300" s="30" t="s">
        <v>59</v>
      </c>
      <c r="E300" s="30" t="s">
        <v>96</v>
      </c>
      <c r="F300" s="98">
        <v>0</v>
      </c>
      <c r="G300" s="98">
        <v>0</v>
      </c>
      <c r="H300" s="98">
        <v>0</v>
      </c>
    </row>
    <row r="301" spans="1:8" ht="45" customHeight="1">
      <c r="A301" s="89">
        <v>14</v>
      </c>
      <c r="B301" s="280" t="s">
        <v>519</v>
      </c>
      <c r="C301" s="91" t="s">
        <v>194</v>
      </c>
      <c r="D301" s="105"/>
      <c r="E301" s="105"/>
      <c r="F301" s="92">
        <f>F302</f>
        <v>7923.2</v>
      </c>
      <c r="G301" s="92">
        <f>G302</f>
        <v>9200</v>
      </c>
      <c r="H301" s="92">
        <f>H302</f>
        <v>8648</v>
      </c>
    </row>
    <row r="302" spans="1:8" ht="15" customHeight="1">
      <c r="A302" s="93"/>
      <c r="B302" s="283" t="s">
        <v>195</v>
      </c>
      <c r="C302" s="104" t="s">
        <v>196</v>
      </c>
      <c r="D302" s="94"/>
      <c r="E302" s="94"/>
      <c r="F302" s="96">
        <f>F303+F307+F314+F318</f>
        <v>7923.2</v>
      </c>
      <c r="G302" s="96">
        <f>G303+G307+G314+G318</f>
        <v>9200</v>
      </c>
      <c r="H302" s="96">
        <f>H303+H307+H314+H318</f>
        <v>8648</v>
      </c>
    </row>
    <row r="303" spans="1:8" ht="15" customHeight="1">
      <c r="A303" s="256"/>
      <c r="B303" s="302" t="s">
        <v>284</v>
      </c>
      <c r="C303" s="258" t="s">
        <v>370</v>
      </c>
      <c r="D303" s="307"/>
      <c r="E303" s="307"/>
      <c r="F303" s="304">
        <f aca="true" t="shared" si="51" ref="F303:H305">F304</f>
        <v>4400</v>
      </c>
      <c r="G303" s="304">
        <f t="shared" si="51"/>
        <v>4200</v>
      </c>
      <c r="H303" s="304">
        <f t="shared" si="51"/>
        <v>4200</v>
      </c>
    </row>
    <row r="304" spans="1:8" ht="30" customHeight="1">
      <c r="A304" s="32"/>
      <c r="B304" s="289" t="s">
        <v>57</v>
      </c>
      <c r="C304" s="33" t="s">
        <v>370</v>
      </c>
      <c r="D304" s="110">
        <v>200</v>
      </c>
      <c r="E304" s="110"/>
      <c r="F304" s="98">
        <f t="shared" si="51"/>
        <v>4400</v>
      </c>
      <c r="G304" s="98">
        <f t="shared" si="51"/>
        <v>4200</v>
      </c>
      <c r="H304" s="98">
        <f t="shared" si="51"/>
        <v>4200</v>
      </c>
    </row>
    <row r="305" spans="1:8" ht="30" customHeight="1">
      <c r="A305" s="32"/>
      <c r="B305" s="282" t="s">
        <v>58</v>
      </c>
      <c r="C305" s="33" t="s">
        <v>370</v>
      </c>
      <c r="D305" s="30" t="s">
        <v>59</v>
      </c>
      <c r="E305" s="112"/>
      <c r="F305" s="98">
        <f t="shared" si="51"/>
        <v>4400</v>
      </c>
      <c r="G305" s="98">
        <f t="shared" si="51"/>
        <v>4200</v>
      </c>
      <c r="H305" s="98">
        <f t="shared" si="51"/>
        <v>4200</v>
      </c>
    </row>
    <row r="306" spans="1:8" ht="15" customHeight="1">
      <c r="A306" s="32"/>
      <c r="B306" s="282" t="s">
        <v>140</v>
      </c>
      <c r="C306" s="33" t="s">
        <v>370</v>
      </c>
      <c r="D306" s="30" t="s">
        <v>59</v>
      </c>
      <c r="E306" s="30" t="s">
        <v>141</v>
      </c>
      <c r="F306" s="98">
        <f>600+3500+100+200</f>
        <v>4400</v>
      </c>
      <c r="G306" s="98">
        <f>600+3500+100</f>
        <v>4200</v>
      </c>
      <c r="H306" s="98">
        <f>600+3500+100</f>
        <v>4200</v>
      </c>
    </row>
    <row r="307" spans="1:8" ht="15" customHeight="1">
      <c r="A307" s="261"/>
      <c r="B307" s="302" t="s">
        <v>197</v>
      </c>
      <c r="C307" s="258" t="s">
        <v>198</v>
      </c>
      <c r="D307" s="307"/>
      <c r="E307" s="307"/>
      <c r="F307" s="304">
        <f>F308+F311</f>
        <v>3400</v>
      </c>
      <c r="G307" s="304">
        <f>G308+G311</f>
        <v>4400</v>
      </c>
      <c r="H307" s="304">
        <f>H308+H311</f>
        <v>4400</v>
      </c>
    </row>
    <row r="308" spans="1:8" ht="30" customHeight="1">
      <c r="A308" s="109"/>
      <c r="B308" s="289" t="s">
        <v>57</v>
      </c>
      <c r="C308" s="33" t="s">
        <v>198</v>
      </c>
      <c r="D308" s="110">
        <v>200</v>
      </c>
      <c r="E308" s="110"/>
      <c r="F308" s="98">
        <f aca="true" t="shared" si="52" ref="F308:H309">F309</f>
        <v>3400</v>
      </c>
      <c r="G308" s="98">
        <f t="shared" si="52"/>
        <v>4400</v>
      </c>
      <c r="H308" s="98">
        <f t="shared" si="52"/>
        <v>4400</v>
      </c>
    </row>
    <row r="309" spans="1:8" ht="30" customHeight="1">
      <c r="A309" s="111"/>
      <c r="B309" s="282" t="s">
        <v>58</v>
      </c>
      <c r="C309" s="33" t="s">
        <v>198</v>
      </c>
      <c r="D309" s="30" t="s">
        <v>59</v>
      </c>
      <c r="E309" s="112"/>
      <c r="F309" s="98">
        <f t="shared" si="52"/>
        <v>3400</v>
      </c>
      <c r="G309" s="98">
        <f t="shared" si="52"/>
        <v>4400</v>
      </c>
      <c r="H309" s="98">
        <f t="shared" si="52"/>
        <v>4400</v>
      </c>
    </row>
    <row r="310" spans="1:8" ht="15" customHeight="1">
      <c r="A310" s="32"/>
      <c r="B310" s="282" t="s">
        <v>140</v>
      </c>
      <c r="C310" s="33" t="s">
        <v>198</v>
      </c>
      <c r="D310" s="30" t="s">
        <v>59</v>
      </c>
      <c r="E310" s="30" t="s">
        <v>141</v>
      </c>
      <c r="F310" s="98">
        <f>1000+400+2000</f>
        <v>3400</v>
      </c>
      <c r="G310" s="98">
        <f>1000+400+3000</f>
        <v>4400</v>
      </c>
      <c r="H310" s="98">
        <f>1000+400+3000</f>
        <v>4400</v>
      </c>
    </row>
    <row r="311" spans="1:8" ht="15" customHeight="1" hidden="1">
      <c r="A311" s="32"/>
      <c r="B311" s="282" t="s">
        <v>97</v>
      </c>
      <c r="C311" s="33" t="s">
        <v>198</v>
      </c>
      <c r="D311" s="30" t="s">
        <v>98</v>
      </c>
      <c r="E311" s="30"/>
      <c r="F311" s="98">
        <f aca="true" t="shared" si="53" ref="F311:H312">F312</f>
        <v>0</v>
      </c>
      <c r="G311" s="98">
        <f t="shared" si="53"/>
        <v>0</v>
      </c>
      <c r="H311" s="98">
        <f t="shared" si="53"/>
        <v>0</v>
      </c>
    </row>
    <row r="312" spans="1:8" ht="15" customHeight="1" hidden="1">
      <c r="A312" s="32"/>
      <c r="B312" s="282" t="s">
        <v>249</v>
      </c>
      <c r="C312" s="33" t="s">
        <v>198</v>
      </c>
      <c r="D312" s="30" t="s">
        <v>250</v>
      </c>
      <c r="E312" s="30"/>
      <c r="F312" s="98">
        <f t="shared" si="53"/>
        <v>0</v>
      </c>
      <c r="G312" s="98">
        <f t="shared" si="53"/>
        <v>0</v>
      </c>
      <c r="H312" s="98">
        <f t="shared" si="53"/>
        <v>0</v>
      </c>
    </row>
    <row r="313" spans="1:8" ht="15" customHeight="1" hidden="1">
      <c r="A313" s="32"/>
      <c r="B313" s="282" t="s">
        <v>149</v>
      </c>
      <c r="C313" s="33" t="s">
        <v>198</v>
      </c>
      <c r="D313" s="30" t="s">
        <v>250</v>
      </c>
      <c r="E313" s="30" t="s">
        <v>150</v>
      </c>
      <c r="F313" s="98">
        <v>0</v>
      </c>
      <c r="G313" s="98">
        <v>0</v>
      </c>
      <c r="H313" s="98">
        <v>0</v>
      </c>
    </row>
    <row r="314" spans="1:8" ht="30" customHeight="1">
      <c r="A314" s="256"/>
      <c r="B314" s="302" t="s">
        <v>549</v>
      </c>
      <c r="C314" s="258" t="s">
        <v>550</v>
      </c>
      <c r="D314" s="307"/>
      <c r="E314" s="307"/>
      <c r="F314" s="304">
        <f aca="true" t="shared" si="54" ref="F314:H320">F315</f>
        <v>0</v>
      </c>
      <c r="G314" s="304">
        <f t="shared" si="54"/>
        <v>600</v>
      </c>
      <c r="H314" s="304">
        <f t="shared" si="54"/>
        <v>48</v>
      </c>
    </row>
    <row r="315" spans="1:8" ht="30" customHeight="1">
      <c r="A315" s="32"/>
      <c r="B315" s="289" t="s">
        <v>57</v>
      </c>
      <c r="C315" s="33" t="s">
        <v>550</v>
      </c>
      <c r="D315" s="110">
        <v>200</v>
      </c>
      <c r="E315" s="110"/>
      <c r="F315" s="98">
        <f t="shared" si="54"/>
        <v>0</v>
      </c>
      <c r="G315" s="98">
        <f t="shared" si="54"/>
        <v>600</v>
      </c>
      <c r="H315" s="98">
        <f t="shared" si="54"/>
        <v>48</v>
      </c>
    </row>
    <row r="316" spans="1:8" ht="30" customHeight="1">
      <c r="A316" s="32"/>
      <c r="B316" s="282" t="s">
        <v>58</v>
      </c>
      <c r="C316" s="33" t="s">
        <v>550</v>
      </c>
      <c r="D316" s="30" t="s">
        <v>59</v>
      </c>
      <c r="E316" s="112"/>
      <c r="F316" s="98">
        <f t="shared" si="54"/>
        <v>0</v>
      </c>
      <c r="G316" s="98">
        <f t="shared" si="54"/>
        <v>600</v>
      </c>
      <c r="H316" s="98">
        <f t="shared" si="54"/>
        <v>48</v>
      </c>
    </row>
    <row r="317" spans="1:8" ht="15" customHeight="1">
      <c r="A317" s="32"/>
      <c r="B317" s="282" t="s">
        <v>140</v>
      </c>
      <c r="C317" s="33" t="s">
        <v>550</v>
      </c>
      <c r="D317" s="30" t="s">
        <v>59</v>
      </c>
      <c r="E317" s="30" t="s">
        <v>141</v>
      </c>
      <c r="F317" s="98">
        <v>0</v>
      </c>
      <c r="G317" s="98">
        <f>552+48</f>
        <v>600</v>
      </c>
      <c r="H317" s="98">
        <v>48</v>
      </c>
    </row>
    <row r="318" spans="1:8" ht="15" customHeight="1">
      <c r="A318" s="256"/>
      <c r="B318" s="302" t="s">
        <v>553</v>
      </c>
      <c r="C318" s="258" t="s">
        <v>552</v>
      </c>
      <c r="D318" s="307"/>
      <c r="E318" s="307"/>
      <c r="F318" s="304">
        <f t="shared" si="54"/>
        <v>123.2</v>
      </c>
      <c r="G318" s="304">
        <f t="shared" si="54"/>
        <v>0</v>
      </c>
      <c r="H318" s="304">
        <f t="shared" si="54"/>
        <v>0</v>
      </c>
    </row>
    <row r="319" spans="1:8" ht="30" customHeight="1">
      <c r="A319" s="32"/>
      <c r="B319" s="289" t="s">
        <v>57</v>
      </c>
      <c r="C319" s="33" t="s">
        <v>552</v>
      </c>
      <c r="D319" s="110">
        <v>200</v>
      </c>
      <c r="E319" s="110"/>
      <c r="F319" s="98">
        <f t="shared" si="54"/>
        <v>123.2</v>
      </c>
      <c r="G319" s="98">
        <f t="shared" si="54"/>
        <v>0</v>
      </c>
      <c r="H319" s="98">
        <f t="shared" si="54"/>
        <v>0</v>
      </c>
    </row>
    <row r="320" spans="1:8" ht="30" customHeight="1">
      <c r="A320" s="32"/>
      <c r="B320" s="282" t="s">
        <v>58</v>
      </c>
      <c r="C320" s="33" t="s">
        <v>552</v>
      </c>
      <c r="D320" s="30" t="s">
        <v>59</v>
      </c>
      <c r="E320" s="112"/>
      <c r="F320" s="98">
        <f t="shared" si="54"/>
        <v>123.2</v>
      </c>
      <c r="G320" s="98">
        <f t="shared" si="54"/>
        <v>0</v>
      </c>
      <c r="H320" s="98">
        <f t="shared" si="54"/>
        <v>0</v>
      </c>
    </row>
    <row r="321" spans="1:8" ht="15" customHeight="1">
      <c r="A321" s="32"/>
      <c r="B321" s="282" t="s">
        <v>140</v>
      </c>
      <c r="C321" s="33" t="s">
        <v>552</v>
      </c>
      <c r="D321" s="30" t="s">
        <v>59</v>
      </c>
      <c r="E321" s="30" t="s">
        <v>141</v>
      </c>
      <c r="F321" s="98">
        <v>123.2</v>
      </c>
      <c r="G321" s="98">
        <v>0</v>
      </c>
      <c r="H321" s="98">
        <v>0</v>
      </c>
    </row>
    <row r="322" spans="1:8" ht="45" customHeight="1">
      <c r="A322" s="89">
        <v>15</v>
      </c>
      <c r="B322" s="290" t="s">
        <v>577</v>
      </c>
      <c r="C322" s="118" t="s">
        <v>199</v>
      </c>
      <c r="D322" s="105"/>
      <c r="E322" s="105"/>
      <c r="F322" s="92">
        <f aca="true" t="shared" si="55" ref="F322:H326">F323</f>
        <v>525</v>
      </c>
      <c r="G322" s="92">
        <f t="shared" si="55"/>
        <v>525</v>
      </c>
      <c r="H322" s="92">
        <f t="shared" si="55"/>
        <v>525</v>
      </c>
    </row>
    <row r="323" spans="1:8" ht="15" customHeight="1">
      <c r="A323" s="93"/>
      <c r="B323" s="283" t="s">
        <v>412</v>
      </c>
      <c r="C323" s="94" t="s">
        <v>200</v>
      </c>
      <c r="D323" s="94"/>
      <c r="E323" s="94"/>
      <c r="F323" s="96">
        <f>F324+F328</f>
        <v>525</v>
      </c>
      <c r="G323" s="96">
        <f>G324+G328</f>
        <v>525</v>
      </c>
      <c r="H323" s="96">
        <f>H324+H328</f>
        <v>525</v>
      </c>
    </row>
    <row r="324" spans="1:8" ht="15" customHeight="1">
      <c r="A324" s="256"/>
      <c r="B324" s="306" t="s">
        <v>411</v>
      </c>
      <c r="C324" s="251" t="s">
        <v>410</v>
      </c>
      <c r="D324" s="251"/>
      <c r="E324" s="251"/>
      <c r="F324" s="304">
        <f t="shared" si="55"/>
        <v>295</v>
      </c>
      <c r="G324" s="304">
        <f t="shared" si="55"/>
        <v>295</v>
      </c>
      <c r="H324" s="304">
        <f t="shared" si="55"/>
        <v>295</v>
      </c>
    </row>
    <row r="325" spans="1:8" ht="30" customHeight="1">
      <c r="A325" s="32"/>
      <c r="B325" s="289" t="s">
        <v>57</v>
      </c>
      <c r="C325" s="30" t="s">
        <v>410</v>
      </c>
      <c r="D325" s="30" t="s">
        <v>76</v>
      </c>
      <c r="E325" s="30"/>
      <c r="F325" s="98">
        <f t="shared" si="55"/>
        <v>295</v>
      </c>
      <c r="G325" s="98">
        <f t="shared" si="55"/>
        <v>295</v>
      </c>
      <c r="H325" s="98">
        <f t="shared" si="55"/>
        <v>295</v>
      </c>
    </row>
    <row r="326" spans="1:8" ht="30" customHeight="1">
      <c r="A326" s="32"/>
      <c r="B326" s="282" t="s">
        <v>58</v>
      </c>
      <c r="C326" s="30" t="s">
        <v>410</v>
      </c>
      <c r="D326" s="30" t="s">
        <v>59</v>
      </c>
      <c r="E326" s="30"/>
      <c r="F326" s="98">
        <f t="shared" si="55"/>
        <v>295</v>
      </c>
      <c r="G326" s="98">
        <f t="shared" si="55"/>
        <v>295</v>
      </c>
      <c r="H326" s="98">
        <f t="shared" si="55"/>
        <v>295</v>
      </c>
    </row>
    <row r="327" spans="1:8" ht="15" customHeight="1">
      <c r="A327" s="114"/>
      <c r="B327" s="282" t="s">
        <v>469</v>
      </c>
      <c r="C327" s="30" t="s">
        <v>410</v>
      </c>
      <c r="D327" s="30" t="s">
        <v>59</v>
      </c>
      <c r="E327" s="30" t="s">
        <v>203</v>
      </c>
      <c r="F327" s="98">
        <v>295</v>
      </c>
      <c r="G327" s="98">
        <v>295</v>
      </c>
      <c r="H327" s="98">
        <v>295</v>
      </c>
    </row>
    <row r="328" spans="1:8" ht="15" customHeight="1">
      <c r="A328" s="256"/>
      <c r="B328" s="306" t="s">
        <v>201</v>
      </c>
      <c r="C328" s="251" t="s">
        <v>202</v>
      </c>
      <c r="D328" s="251"/>
      <c r="E328" s="251"/>
      <c r="F328" s="304">
        <f aca="true" t="shared" si="56" ref="F328:H330">F329</f>
        <v>230</v>
      </c>
      <c r="G328" s="304">
        <f t="shared" si="56"/>
        <v>230</v>
      </c>
      <c r="H328" s="304">
        <f t="shared" si="56"/>
        <v>230</v>
      </c>
    </row>
    <row r="329" spans="1:8" ht="30" customHeight="1">
      <c r="A329" s="32"/>
      <c r="B329" s="289" t="s">
        <v>57</v>
      </c>
      <c r="C329" s="30" t="s">
        <v>202</v>
      </c>
      <c r="D329" s="30" t="s">
        <v>76</v>
      </c>
      <c r="E329" s="30"/>
      <c r="F329" s="98">
        <f t="shared" si="56"/>
        <v>230</v>
      </c>
      <c r="G329" s="98">
        <f t="shared" si="56"/>
        <v>230</v>
      </c>
      <c r="H329" s="98">
        <f t="shared" si="56"/>
        <v>230</v>
      </c>
    </row>
    <row r="330" spans="1:8" ht="30" customHeight="1">
      <c r="A330" s="32"/>
      <c r="B330" s="282" t="s">
        <v>58</v>
      </c>
      <c r="C330" s="30" t="s">
        <v>202</v>
      </c>
      <c r="D330" s="30" t="s">
        <v>59</v>
      </c>
      <c r="E330" s="30"/>
      <c r="F330" s="98">
        <f t="shared" si="56"/>
        <v>230</v>
      </c>
      <c r="G330" s="98">
        <f t="shared" si="56"/>
        <v>230</v>
      </c>
      <c r="H330" s="98">
        <f t="shared" si="56"/>
        <v>230</v>
      </c>
    </row>
    <row r="331" spans="1:8" ht="15" customHeight="1">
      <c r="A331" s="114"/>
      <c r="B331" s="282" t="s">
        <v>469</v>
      </c>
      <c r="C331" s="30" t="s">
        <v>202</v>
      </c>
      <c r="D331" s="30" t="s">
        <v>59</v>
      </c>
      <c r="E331" s="30" t="s">
        <v>203</v>
      </c>
      <c r="F331" s="98">
        <v>230</v>
      </c>
      <c r="G331" s="98">
        <v>230</v>
      </c>
      <c r="H331" s="98">
        <v>230</v>
      </c>
    </row>
    <row r="332" spans="1:8" ht="45" customHeight="1">
      <c r="A332" s="89">
        <v>16</v>
      </c>
      <c r="B332" s="280" t="s">
        <v>578</v>
      </c>
      <c r="C332" s="90" t="s">
        <v>579</v>
      </c>
      <c r="D332" s="91"/>
      <c r="E332" s="91"/>
      <c r="F332" s="92">
        <f aca="true" t="shared" si="57" ref="F332:H340">F333</f>
        <v>66.45</v>
      </c>
      <c r="G332" s="92">
        <f t="shared" si="57"/>
        <v>63.7</v>
      </c>
      <c r="H332" s="92">
        <f t="shared" si="57"/>
        <v>60.9</v>
      </c>
    </row>
    <row r="333" spans="1:8" ht="45" customHeight="1">
      <c r="A333" s="93"/>
      <c r="B333" s="281" t="s">
        <v>582</v>
      </c>
      <c r="C333" s="94" t="s">
        <v>580</v>
      </c>
      <c r="D333" s="95"/>
      <c r="E333" s="95"/>
      <c r="F333" s="96">
        <f>F334+F338</f>
        <v>66.45</v>
      </c>
      <c r="G333" s="96">
        <f>G334+G338</f>
        <v>63.7</v>
      </c>
      <c r="H333" s="96">
        <f>H334+H338</f>
        <v>60.9</v>
      </c>
    </row>
    <row r="334" spans="1:8" ht="45" customHeight="1">
      <c r="A334" s="256"/>
      <c r="B334" s="302" t="s">
        <v>600</v>
      </c>
      <c r="C334" s="251" t="s">
        <v>587</v>
      </c>
      <c r="D334" s="252"/>
      <c r="E334" s="252"/>
      <c r="F334" s="303">
        <f t="shared" si="57"/>
        <v>50</v>
      </c>
      <c r="G334" s="303">
        <f t="shared" si="57"/>
        <v>50</v>
      </c>
      <c r="H334" s="303">
        <f t="shared" si="57"/>
        <v>50</v>
      </c>
    </row>
    <row r="335" spans="1:8" ht="30" customHeight="1">
      <c r="A335" s="32"/>
      <c r="B335" s="192" t="s">
        <v>57</v>
      </c>
      <c r="C335" s="30" t="s">
        <v>587</v>
      </c>
      <c r="D335" s="31">
        <v>200</v>
      </c>
      <c r="E335" s="31"/>
      <c r="F335" s="97">
        <f t="shared" si="57"/>
        <v>50</v>
      </c>
      <c r="G335" s="97">
        <f t="shared" si="57"/>
        <v>50</v>
      </c>
      <c r="H335" s="97">
        <f t="shared" si="57"/>
        <v>50</v>
      </c>
    </row>
    <row r="336" spans="1:8" ht="30" customHeight="1">
      <c r="A336" s="32"/>
      <c r="B336" s="282" t="s">
        <v>58</v>
      </c>
      <c r="C336" s="30" t="s">
        <v>587</v>
      </c>
      <c r="D336" s="30" t="s">
        <v>59</v>
      </c>
      <c r="E336" s="30"/>
      <c r="F336" s="98">
        <f t="shared" si="57"/>
        <v>50</v>
      </c>
      <c r="G336" s="98">
        <f t="shared" si="57"/>
        <v>50</v>
      </c>
      <c r="H336" s="98">
        <f t="shared" si="57"/>
        <v>50</v>
      </c>
    </row>
    <row r="337" spans="1:8" ht="15" customHeight="1">
      <c r="A337" s="32"/>
      <c r="B337" s="282" t="s">
        <v>140</v>
      </c>
      <c r="C337" s="30" t="s">
        <v>587</v>
      </c>
      <c r="D337" s="30" t="s">
        <v>59</v>
      </c>
      <c r="E337" s="30" t="s">
        <v>141</v>
      </c>
      <c r="F337" s="98">
        <f>15+20+15</f>
        <v>50</v>
      </c>
      <c r="G337" s="98">
        <f>15+20+15</f>
        <v>50</v>
      </c>
      <c r="H337" s="98">
        <f>15+20+15</f>
        <v>50</v>
      </c>
    </row>
    <row r="338" spans="1:8" ht="45" customHeight="1">
      <c r="A338" s="256"/>
      <c r="B338" s="302" t="s">
        <v>601</v>
      </c>
      <c r="C338" s="251" t="s">
        <v>581</v>
      </c>
      <c r="D338" s="252"/>
      <c r="E338" s="252"/>
      <c r="F338" s="303">
        <f t="shared" si="57"/>
        <v>16.45</v>
      </c>
      <c r="G338" s="303">
        <f t="shared" si="57"/>
        <v>13.7</v>
      </c>
      <c r="H338" s="303">
        <f t="shared" si="57"/>
        <v>10.9</v>
      </c>
    </row>
    <row r="339" spans="1:8" ht="30" customHeight="1">
      <c r="A339" s="32"/>
      <c r="B339" s="192" t="s">
        <v>57</v>
      </c>
      <c r="C339" s="30" t="s">
        <v>581</v>
      </c>
      <c r="D339" s="31">
        <v>200</v>
      </c>
      <c r="E339" s="31"/>
      <c r="F339" s="97">
        <f t="shared" si="57"/>
        <v>16.45</v>
      </c>
      <c r="G339" s="97">
        <f t="shared" si="57"/>
        <v>13.7</v>
      </c>
      <c r="H339" s="97">
        <f t="shared" si="57"/>
        <v>10.9</v>
      </c>
    </row>
    <row r="340" spans="1:8" ht="30" customHeight="1">
      <c r="A340" s="32"/>
      <c r="B340" s="282" t="s">
        <v>58</v>
      </c>
      <c r="C340" s="30" t="s">
        <v>581</v>
      </c>
      <c r="D340" s="30" t="s">
        <v>59</v>
      </c>
      <c r="E340" s="30"/>
      <c r="F340" s="98">
        <f t="shared" si="57"/>
        <v>16.45</v>
      </c>
      <c r="G340" s="98">
        <f t="shared" si="57"/>
        <v>13.7</v>
      </c>
      <c r="H340" s="98">
        <f t="shared" si="57"/>
        <v>10.9</v>
      </c>
    </row>
    <row r="341" spans="1:8" ht="15" customHeight="1">
      <c r="A341" s="32"/>
      <c r="B341" s="282" t="s">
        <v>140</v>
      </c>
      <c r="C341" s="30" t="s">
        <v>581</v>
      </c>
      <c r="D341" s="30" t="s">
        <v>59</v>
      </c>
      <c r="E341" s="30" t="s">
        <v>141</v>
      </c>
      <c r="F341" s="98">
        <f>15.1+1.35</f>
        <v>16.45</v>
      </c>
      <c r="G341" s="98">
        <f>12.6+1.1</f>
        <v>13.7</v>
      </c>
      <c r="H341" s="98">
        <f>9.9+1</f>
        <v>10.9</v>
      </c>
    </row>
    <row r="342" spans="1:8" ht="45" customHeight="1">
      <c r="A342" s="89">
        <v>17</v>
      </c>
      <c r="B342" s="290" t="s">
        <v>508</v>
      </c>
      <c r="C342" s="118" t="s">
        <v>440</v>
      </c>
      <c r="D342" s="105"/>
      <c r="E342" s="105"/>
      <c r="F342" s="92">
        <f>F343+F365</f>
        <v>10300</v>
      </c>
      <c r="G342" s="92">
        <f>G343+G365</f>
        <v>8000</v>
      </c>
      <c r="H342" s="92">
        <f>H343+H365</f>
        <v>9000</v>
      </c>
    </row>
    <row r="343" spans="1:8" ht="15" customHeight="1">
      <c r="A343" s="93"/>
      <c r="B343" s="283" t="s">
        <v>442</v>
      </c>
      <c r="C343" s="94" t="s">
        <v>441</v>
      </c>
      <c r="D343" s="94"/>
      <c r="E343" s="94"/>
      <c r="F343" s="96">
        <f>F344+F349+F353+F357+F361</f>
        <v>10300</v>
      </c>
      <c r="G343" s="96">
        <f>G344+G349+G353+G357+G361</f>
        <v>8000</v>
      </c>
      <c r="H343" s="96">
        <f>H344+H349+H353+H357+H361</f>
        <v>9000</v>
      </c>
    </row>
    <row r="344" spans="1:8" ht="45" customHeight="1">
      <c r="A344" s="256"/>
      <c r="B344" s="302" t="s">
        <v>134</v>
      </c>
      <c r="C344" s="251" t="s">
        <v>455</v>
      </c>
      <c r="D344" s="252"/>
      <c r="E344" s="252"/>
      <c r="F344" s="304">
        <f aca="true" t="shared" si="58" ref="F344:H345">F345</f>
        <v>9400</v>
      </c>
      <c r="G344" s="304">
        <f t="shared" si="58"/>
        <v>8000</v>
      </c>
      <c r="H344" s="304">
        <f t="shared" si="58"/>
        <v>8000</v>
      </c>
    </row>
    <row r="345" spans="1:8" ht="30" customHeight="1">
      <c r="A345" s="32"/>
      <c r="B345" s="289" t="s">
        <v>57</v>
      </c>
      <c r="C345" s="30" t="s">
        <v>455</v>
      </c>
      <c r="D345" s="31">
        <v>200</v>
      </c>
      <c r="E345" s="31"/>
      <c r="F345" s="98">
        <f t="shared" si="58"/>
        <v>9400</v>
      </c>
      <c r="G345" s="98">
        <f t="shared" si="58"/>
        <v>8000</v>
      </c>
      <c r="H345" s="98">
        <f t="shared" si="58"/>
        <v>8000</v>
      </c>
    </row>
    <row r="346" spans="1:8" ht="30" customHeight="1">
      <c r="A346" s="32"/>
      <c r="B346" s="282" t="s">
        <v>58</v>
      </c>
      <c r="C346" s="30" t="s">
        <v>455</v>
      </c>
      <c r="D346" s="30" t="s">
        <v>59</v>
      </c>
      <c r="E346" s="112"/>
      <c r="F346" s="98">
        <f>F347+F348</f>
        <v>9400</v>
      </c>
      <c r="G346" s="98">
        <f>G347+G348</f>
        <v>8000</v>
      </c>
      <c r="H346" s="98">
        <f>H347+H348</f>
        <v>8000</v>
      </c>
    </row>
    <row r="347" spans="1:8" ht="15" customHeight="1">
      <c r="A347" s="114"/>
      <c r="B347" s="282" t="s">
        <v>130</v>
      </c>
      <c r="C347" s="30" t="s">
        <v>455</v>
      </c>
      <c r="D347" s="30" t="s">
        <v>59</v>
      </c>
      <c r="E347" s="30" t="s">
        <v>131</v>
      </c>
      <c r="F347" s="98">
        <f>8000+250+150+1000</f>
        <v>9400</v>
      </c>
      <c r="G347" s="98">
        <v>8000</v>
      </c>
      <c r="H347" s="98">
        <v>8000</v>
      </c>
    </row>
    <row r="348" spans="1:8" ht="15" customHeight="1" hidden="1">
      <c r="A348" s="114"/>
      <c r="B348" s="282" t="s">
        <v>140</v>
      </c>
      <c r="C348" s="30" t="s">
        <v>455</v>
      </c>
      <c r="D348" s="30" t="s">
        <v>59</v>
      </c>
      <c r="E348" s="30" t="s">
        <v>141</v>
      </c>
      <c r="F348" s="98">
        <v>0</v>
      </c>
      <c r="G348" s="98">
        <v>0</v>
      </c>
      <c r="H348" s="98">
        <v>0</v>
      </c>
    </row>
    <row r="349" spans="1:8" ht="15" customHeight="1">
      <c r="A349" s="345"/>
      <c r="B349" s="302" t="s">
        <v>284</v>
      </c>
      <c r="C349" s="251" t="s">
        <v>488</v>
      </c>
      <c r="D349" s="251"/>
      <c r="E349" s="251"/>
      <c r="F349" s="304">
        <f>F350</f>
        <v>400</v>
      </c>
      <c r="G349" s="304">
        <f aca="true" t="shared" si="59" ref="G349:H351">G350</f>
        <v>0</v>
      </c>
      <c r="H349" s="304">
        <f t="shared" si="59"/>
        <v>0</v>
      </c>
    </row>
    <row r="350" spans="1:8" ht="30" customHeight="1">
      <c r="A350" s="114"/>
      <c r="B350" s="289" t="s">
        <v>57</v>
      </c>
      <c r="C350" s="30" t="s">
        <v>488</v>
      </c>
      <c r="D350" s="30" t="s">
        <v>76</v>
      </c>
      <c r="E350" s="30"/>
      <c r="F350" s="98">
        <f>F351</f>
        <v>400</v>
      </c>
      <c r="G350" s="98">
        <f t="shared" si="59"/>
        <v>0</v>
      </c>
      <c r="H350" s="98">
        <f t="shared" si="59"/>
        <v>0</v>
      </c>
    </row>
    <row r="351" spans="1:8" ht="30" customHeight="1">
      <c r="A351" s="114"/>
      <c r="B351" s="282" t="s">
        <v>58</v>
      </c>
      <c r="C351" s="30" t="s">
        <v>488</v>
      </c>
      <c r="D351" s="30" t="s">
        <v>59</v>
      </c>
      <c r="E351" s="30"/>
      <c r="F351" s="98">
        <f>F352</f>
        <v>400</v>
      </c>
      <c r="G351" s="98">
        <f t="shared" si="59"/>
        <v>0</v>
      </c>
      <c r="H351" s="98">
        <f t="shared" si="59"/>
        <v>0</v>
      </c>
    </row>
    <row r="352" spans="1:8" ht="15" customHeight="1">
      <c r="A352" s="114"/>
      <c r="B352" s="282" t="s">
        <v>140</v>
      </c>
      <c r="C352" s="30" t="s">
        <v>488</v>
      </c>
      <c r="D352" s="30" t="s">
        <v>59</v>
      </c>
      <c r="E352" s="30" t="s">
        <v>141</v>
      </c>
      <c r="F352" s="98">
        <f>150+250</f>
        <v>400</v>
      </c>
      <c r="G352" s="98">
        <v>0</v>
      </c>
      <c r="H352" s="98">
        <v>0</v>
      </c>
    </row>
    <row r="353" spans="1:8" ht="30" customHeight="1">
      <c r="A353" s="345"/>
      <c r="B353" s="302" t="s">
        <v>534</v>
      </c>
      <c r="C353" s="251" t="s">
        <v>523</v>
      </c>
      <c r="D353" s="251"/>
      <c r="E353" s="251"/>
      <c r="F353" s="304">
        <f aca="true" t="shared" si="60" ref="F353:H359">F354</f>
        <v>500</v>
      </c>
      <c r="G353" s="304">
        <f t="shared" si="60"/>
        <v>0</v>
      </c>
      <c r="H353" s="304">
        <f t="shared" si="60"/>
        <v>1000</v>
      </c>
    </row>
    <row r="354" spans="1:8" ht="30" customHeight="1">
      <c r="A354" s="114"/>
      <c r="B354" s="289" t="s">
        <v>57</v>
      </c>
      <c r="C354" s="30" t="s">
        <v>523</v>
      </c>
      <c r="D354" s="30" t="s">
        <v>76</v>
      </c>
      <c r="E354" s="30"/>
      <c r="F354" s="98">
        <f t="shared" si="60"/>
        <v>500</v>
      </c>
      <c r="G354" s="98">
        <f t="shared" si="60"/>
        <v>0</v>
      </c>
      <c r="H354" s="98">
        <f t="shared" si="60"/>
        <v>1000</v>
      </c>
    </row>
    <row r="355" spans="1:8" ht="30" customHeight="1">
      <c r="A355" s="114"/>
      <c r="B355" s="282" t="s">
        <v>58</v>
      </c>
      <c r="C355" s="30" t="s">
        <v>523</v>
      </c>
      <c r="D355" s="30" t="s">
        <v>59</v>
      </c>
      <c r="E355" s="30"/>
      <c r="F355" s="98">
        <f t="shared" si="60"/>
        <v>500</v>
      </c>
      <c r="G355" s="98">
        <f t="shared" si="60"/>
        <v>0</v>
      </c>
      <c r="H355" s="98">
        <f t="shared" si="60"/>
        <v>1000</v>
      </c>
    </row>
    <row r="356" spans="1:8" ht="15" customHeight="1">
      <c r="A356" s="114"/>
      <c r="B356" s="282" t="s">
        <v>140</v>
      </c>
      <c r="C356" s="30" t="s">
        <v>523</v>
      </c>
      <c r="D356" s="30" t="s">
        <v>59</v>
      </c>
      <c r="E356" s="30" t="s">
        <v>141</v>
      </c>
      <c r="F356" s="98">
        <v>500</v>
      </c>
      <c r="G356" s="98">
        <v>0</v>
      </c>
      <c r="H356" s="98">
        <v>1000</v>
      </c>
    </row>
    <row r="357" spans="1:8" ht="30" customHeight="1" hidden="1">
      <c r="A357" s="345"/>
      <c r="B357" s="302" t="s">
        <v>636</v>
      </c>
      <c r="C357" s="251" t="s">
        <v>635</v>
      </c>
      <c r="D357" s="251"/>
      <c r="E357" s="251"/>
      <c r="F357" s="304">
        <f t="shared" si="60"/>
        <v>0</v>
      </c>
      <c r="G357" s="304">
        <f t="shared" si="60"/>
        <v>0</v>
      </c>
      <c r="H357" s="304">
        <f t="shared" si="60"/>
        <v>0</v>
      </c>
    </row>
    <row r="358" spans="1:8" ht="30" customHeight="1" hidden="1">
      <c r="A358" s="114"/>
      <c r="B358" s="289" t="s">
        <v>57</v>
      </c>
      <c r="C358" s="30" t="s">
        <v>635</v>
      </c>
      <c r="D358" s="30" t="s">
        <v>76</v>
      </c>
      <c r="E358" s="30"/>
      <c r="F358" s="98">
        <f t="shared" si="60"/>
        <v>0</v>
      </c>
      <c r="G358" s="98">
        <f t="shared" si="60"/>
        <v>0</v>
      </c>
      <c r="H358" s="98">
        <f t="shared" si="60"/>
        <v>0</v>
      </c>
    </row>
    <row r="359" spans="1:8" ht="30" customHeight="1" hidden="1">
      <c r="A359" s="114"/>
      <c r="B359" s="282" t="s">
        <v>58</v>
      </c>
      <c r="C359" s="30" t="s">
        <v>635</v>
      </c>
      <c r="D359" s="30" t="s">
        <v>59</v>
      </c>
      <c r="E359" s="30"/>
      <c r="F359" s="98">
        <f t="shared" si="60"/>
        <v>0</v>
      </c>
      <c r="G359" s="98">
        <f t="shared" si="60"/>
        <v>0</v>
      </c>
      <c r="H359" s="98">
        <f t="shared" si="60"/>
        <v>0</v>
      </c>
    </row>
    <row r="360" spans="1:8" ht="15" customHeight="1" hidden="1">
      <c r="A360" s="114"/>
      <c r="B360" s="282" t="s">
        <v>140</v>
      </c>
      <c r="C360" s="30" t="s">
        <v>635</v>
      </c>
      <c r="D360" s="30" t="s">
        <v>59</v>
      </c>
      <c r="E360" s="30" t="s">
        <v>141</v>
      </c>
      <c r="F360" s="98">
        <v>0</v>
      </c>
      <c r="G360" s="98">
        <v>0</v>
      </c>
      <c r="H360" s="98">
        <v>0</v>
      </c>
    </row>
    <row r="361" spans="1:8" ht="45" customHeight="1" hidden="1">
      <c r="A361" s="256"/>
      <c r="B361" s="306" t="s">
        <v>444</v>
      </c>
      <c r="C361" s="251" t="s">
        <v>443</v>
      </c>
      <c r="D361" s="251"/>
      <c r="E361" s="251"/>
      <c r="F361" s="304">
        <f aca="true" t="shared" si="61" ref="F361:H363">F362</f>
        <v>0</v>
      </c>
      <c r="G361" s="304">
        <f t="shared" si="61"/>
        <v>0</v>
      </c>
      <c r="H361" s="304">
        <f t="shared" si="61"/>
        <v>0</v>
      </c>
    </row>
    <row r="362" spans="1:8" ht="30" customHeight="1" hidden="1">
      <c r="A362" s="32"/>
      <c r="B362" s="289" t="s">
        <v>57</v>
      </c>
      <c r="C362" s="30" t="s">
        <v>443</v>
      </c>
      <c r="D362" s="30" t="s">
        <v>76</v>
      </c>
      <c r="E362" s="30"/>
      <c r="F362" s="98">
        <f t="shared" si="61"/>
        <v>0</v>
      </c>
      <c r="G362" s="98">
        <f t="shared" si="61"/>
        <v>0</v>
      </c>
      <c r="H362" s="98">
        <f t="shared" si="61"/>
        <v>0</v>
      </c>
    </row>
    <row r="363" spans="1:8" ht="30" customHeight="1" hidden="1">
      <c r="A363" s="32"/>
      <c r="B363" s="282" t="s">
        <v>58</v>
      </c>
      <c r="C363" s="30" t="s">
        <v>443</v>
      </c>
      <c r="D363" s="30" t="s">
        <v>59</v>
      </c>
      <c r="E363" s="30"/>
      <c r="F363" s="98">
        <f t="shared" si="61"/>
        <v>0</v>
      </c>
      <c r="G363" s="98">
        <f t="shared" si="61"/>
        <v>0</v>
      </c>
      <c r="H363" s="98">
        <f t="shared" si="61"/>
        <v>0</v>
      </c>
    </row>
    <row r="364" spans="1:8" ht="15" customHeight="1" hidden="1">
      <c r="A364" s="114"/>
      <c r="B364" s="282" t="s">
        <v>140</v>
      </c>
      <c r="C364" s="30" t="s">
        <v>443</v>
      </c>
      <c r="D364" s="30" t="s">
        <v>59</v>
      </c>
      <c r="E364" s="30" t="s">
        <v>141</v>
      </c>
      <c r="F364" s="98">
        <v>0</v>
      </c>
      <c r="G364" s="98">
        <v>0</v>
      </c>
      <c r="H364" s="98">
        <v>0</v>
      </c>
    </row>
    <row r="365" spans="1:8" ht="30" customHeight="1" hidden="1">
      <c r="A365" s="93"/>
      <c r="B365" s="283" t="s">
        <v>509</v>
      </c>
      <c r="C365" s="94" t="s">
        <v>505</v>
      </c>
      <c r="D365" s="94"/>
      <c r="E365" s="94"/>
      <c r="F365" s="96">
        <f>F366</f>
        <v>0</v>
      </c>
      <c r="G365" s="96">
        <f>G366</f>
        <v>0</v>
      </c>
      <c r="H365" s="96">
        <f>H366</f>
        <v>0</v>
      </c>
    </row>
    <row r="366" spans="1:8" ht="15" customHeight="1" hidden="1">
      <c r="A366" s="256"/>
      <c r="B366" s="306" t="s">
        <v>506</v>
      </c>
      <c r="C366" s="251" t="s">
        <v>507</v>
      </c>
      <c r="D366" s="251"/>
      <c r="E366" s="251"/>
      <c r="F366" s="304">
        <f aca="true" t="shared" si="62" ref="F366:H368">F367</f>
        <v>0</v>
      </c>
      <c r="G366" s="304">
        <f t="shared" si="62"/>
        <v>0</v>
      </c>
      <c r="H366" s="304">
        <f t="shared" si="62"/>
        <v>0</v>
      </c>
    </row>
    <row r="367" spans="1:8" ht="30" customHeight="1" hidden="1">
      <c r="A367" s="32"/>
      <c r="B367" s="289" t="s">
        <v>57</v>
      </c>
      <c r="C367" s="30" t="s">
        <v>507</v>
      </c>
      <c r="D367" s="30" t="s">
        <v>76</v>
      </c>
      <c r="E367" s="30"/>
      <c r="F367" s="98">
        <f t="shared" si="62"/>
        <v>0</v>
      </c>
      <c r="G367" s="98">
        <f t="shared" si="62"/>
        <v>0</v>
      </c>
      <c r="H367" s="98">
        <f t="shared" si="62"/>
        <v>0</v>
      </c>
    </row>
    <row r="368" spans="1:8" ht="30" customHeight="1" hidden="1">
      <c r="A368" s="32"/>
      <c r="B368" s="282" t="s">
        <v>58</v>
      </c>
      <c r="C368" s="30" t="s">
        <v>507</v>
      </c>
      <c r="D368" s="30" t="s">
        <v>59</v>
      </c>
      <c r="E368" s="30"/>
      <c r="F368" s="98">
        <f t="shared" si="62"/>
        <v>0</v>
      </c>
      <c r="G368" s="98">
        <f t="shared" si="62"/>
        <v>0</v>
      </c>
      <c r="H368" s="98">
        <f t="shared" si="62"/>
        <v>0</v>
      </c>
    </row>
    <row r="369" spans="1:8" ht="15" customHeight="1" hidden="1">
      <c r="A369" s="114"/>
      <c r="B369" s="282" t="s">
        <v>140</v>
      </c>
      <c r="C369" s="30" t="s">
        <v>507</v>
      </c>
      <c r="D369" s="30" t="s">
        <v>59</v>
      </c>
      <c r="E369" s="30" t="s">
        <v>141</v>
      </c>
      <c r="F369" s="98">
        <f>4000-4000</f>
        <v>0</v>
      </c>
      <c r="G369" s="98">
        <v>0</v>
      </c>
      <c r="H369" s="98">
        <v>0</v>
      </c>
    </row>
    <row r="370" spans="1:8" s="80" customFormat="1" ht="15" customHeight="1">
      <c r="A370" s="121"/>
      <c r="B370" s="448" t="s">
        <v>204</v>
      </c>
      <c r="C370" s="449"/>
      <c r="D370" s="449"/>
      <c r="E370" s="450"/>
      <c r="F370" s="88">
        <f>F371+F425+F437+F450</f>
        <v>31947.19441</v>
      </c>
      <c r="G370" s="88">
        <f>G371+G425+G437+G450</f>
        <v>30781.506</v>
      </c>
      <c r="H370" s="88">
        <f>H371+H425+H437+H450</f>
        <v>31321.06</v>
      </c>
    </row>
    <row r="371" spans="1:8" s="80" customFormat="1" ht="45" customHeight="1">
      <c r="A371" s="89">
        <v>17</v>
      </c>
      <c r="B371" s="290" t="s">
        <v>205</v>
      </c>
      <c r="C371" s="90" t="s">
        <v>206</v>
      </c>
      <c r="D371" s="113"/>
      <c r="E371" s="113"/>
      <c r="F371" s="92">
        <f>F372+F378+F413+F419</f>
        <v>26336.33</v>
      </c>
      <c r="G371" s="92">
        <f>G372+G378+G413+G419</f>
        <v>27050.512000000002</v>
      </c>
      <c r="H371" s="92">
        <f>H372+H378+H413+H419</f>
        <v>28002.134000000002</v>
      </c>
    </row>
    <row r="372" spans="1:8" s="80" customFormat="1" ht="15" customHeight="1">
      <c r="A372" s="335"/>
      <c r="B372" s="336" t="s">
        <v>527</v>
      </c>
      <c r="C372" s="337" t="s">
        <v>526</v>
      </c>
      <c r="D372" s="338"/>
      <c r="E372" s="338"/>
      <c r="F372" s="339">
        <f aca="true" t="shared" si="63" ref="F372:H374">F373</f>
        <v>1587.624</v>
      </c>
      <c r="G372" s="339">
        <f t="shared" si="63"/>
        <v>1694.579</v>
      </c>
      <c r="H372" s="339">
        <f t="shared" si="63"/>
        <v>1762.392</v>
      </c>
    </row>
    <row r="373" spans="1:8" s="80" customFormat="1" ht="15" customHeight="1">
      <c r="A373" s="122"/>
      <c r="B373" s="282" t="s">
        <v>209</v>
      </c>
      <c r="C373" s="30" t="s">
        <v>528</v>
      </c>
      <c r="D373" s="31"/>
      <c r="E373" s="31"/>
      <c r="F373" s="98">
        <f t="shared" si="63"/>
        <v>1587.624</v>
      </c>
      <c r="G373" s="98">
        <f t="shared" si="63"/>
        <v>1694.579</v>
      </c>
      <c r="H373" s="98">
        <f t="shared" si="63"/>
        <v>1762.392</v>
      </c>
    </row>
    <row r="374" spans="1:8" s="80" customFormat="1" ht="15" customHeight="1">
      <c r="A374" s="123"/>
      <c r="B374" s="291" t="s">
        <v>527</v>
      </c>
      <c r="C374" s="94" t="s">
        <v>529</v>
      </c>
      <c r="D374" s="104"/>
      <c r="E374" s="104"/>
      <c r="F374" s="108">
        <f t="shared" si="63"/>
        <v>1587.624</v>
      </c>
      <c r="G374" s="108">
        <f t="shared" si="63"/>
        <v>1694.579</v>
      </c>
      <c r="H374" s="108">
        <f t="shared" si="63"/>
        <v>1762.392</v>
      </c>
    </row>
    <row r="375" spans="1:8" s="80" customFormat="1" ht="60" customHeight="1">
      <c r="A375" s="122"/>
      <c r="B375" s="282" t="s">
        <v>92</v>
      </c>
      <c r="C375" s="30" t="s">
        <v>529</v>
      </c>
      <c r="D375" s="31">
        <v>100</v>
      </c>
      <c r="E375" s="31"/>
      <c r="F375" s="98">
        <f aca="true" t="shared" si="64" ref="F375:H376">F376</f>
        <v>1587.624</v>
      </c>
      <c r="G375" s="98">
        <f t="shared" si="64"/>
        <v>1694.579</v>
      </c>
      <c r="H375" s="98">
        <f t="shared" si="64"/>
        <v>1762.392</v>
      </c>
    </row>
    <row r="376" spans="1:8" s="80" customFormat="1" ht="30" customHeight="1">
      <c r="A376" s="122"/>
      <c r="B376" s="282" t="s">
        <v>213</v>
      </c>
      <c r="C376" s="30" t="s">
        <v>529</v>
      </c>
      <c r="D376" s="31">
        <v>120</v>
      </c>
      <c r="E376" s="31"/>
      <c r="F376" s="98">
        <f t="shared" si="64"/>
        <v>1587.624</v>
      </c>
      <c r="G376" s="98">
        <f t="shared" si="64"/>
        <v>1694.579</v>
      </c>
      <c r="H376" s="98">
        <f t="shared" si="64"/>
        <v>1762.392</v>
      </c>
    </row>
    <row r="377" spans="1:8" s="80" customFormat="1" ht="30" customHeight="1">
      <c r="A377" s="122"/>
      <c r="B377" s="282" t="s">
        <v>525</v>
      </c>
      <c r="C377" s="30" t="s">
        <v>529</v>
      </c>
      <c r="D377" s="30" t="s">
        <v>214</v>
      </c>
      <c r="E377" s="30" t="s">
        <v>524</v>
      </c>
      <c r="F377" s="98">
        <f>1219.373+368.251</f>
        <v>1587.624</v>
      </c>
      <c r="G377" s="98">
        <f>1301.52+393.059</f>
        <v>1694.579</v>
      </c>
      <c r="H377" s="98">
        <f>1353.604+408.788</f>
        <v>1762.392</v>
      </c>
    </row>
    <row r="378" spans="1:8" s="80" customFormat="1" ht="30" customHeight="1">
      <c r="A378" s="335"/>
      <c r="B378" s="336" t="s">
        <v>207</v>
      </c>
      <c r="C378" s="337" t="s">
        <v>208</v>
      </c>
      <c r="D378" s="338"/>
      <c r="E378" s="338"/>
      <c r="F378" s="339">
        <f>F379</f>
        <v>23374.591</v>
      </c>
      <c r="G378" s="339">
        <f>G379</f>
        <v>23889.246</v>
      </c>
      <c r="H378" s="339">
        <f>H379</f>
        <v>24714.361</v>
      </c>
    </row>
    <row r="379" spans="1:8" s="80" customFormat="1" ht="15" customHeight="1">
      <c r="A379" s="122"/>
      <c r="B379" s="282" t="s">
        <v>209</v>
      </c>
      <c r="C379" s="30" t="s">
        <v>210</v>
      </c>
      <c r="D379" s="31"/>
      <c r="E379" s="31"/>
      <c r="F379" s="98">
        <f>F380+F405+F393+F397+F401+F409</f>
        <v>23374.591</v>
      </c>
      <c r="G379" s="98">
        <f>G380+G405+G393+G397+G401+G409</f>
        <v>23889.246</v>
      </c>
      <c r="H379" s="98">
        <f>H380+H405+H393+H397+H401+H409</f>
        <v>24714.361</v>
      </c>
    </row>
    <row r="380" spans="1:8" s="80" customFormat="1" ht="15" customHeight="1">
      <c r="A380" s="123"/>
      <c r="B380" s="291" t="s">
        <v>211</v>
      </c>
      <c r="C380" s="94" t="s">
        <v>212</v>
      </c>
      <c r="D380" s="104"/>
      <c r="E380" s="104"/>
      <c r="F380" s="108">
        <f>F381+F385+F390</f>
        <v>22673.558999999997</v>
      </c>
      <c r="G380" s="108">
        <f>G381+G385+G390</f>
        <v>23882.206</v>
      </c>
      <c r="H380" s="108">
        <f>H381+H385+H390</f>
        <v>24707.321</v>
      </c>
    </row>
    <row r="381" spans="1:8" s="80" customFormat="1" ht="60" customHeight="1">
      <c r="A381" s="122"/>
      <c r="B381" s="282" t="s">
        <v>92</v>
      </c>
      <c r="C381" s="30" t="s">
        <v>212</v>
      </c>
      <c r="D381" s="31">
        <v>100</v>
      </c>
      <c r="E381" s="31"/>
      <c r="F381" s="98">
        <f>F382</f>
        <v>19320.959</v>
      </c>
      <c r="G381" s="98">
        <f>G382</f>
        <v>20622.606</v>
      </c>
      <c r="H381" s="98">
        <f>H382</f>
        <v>21447.721</v>
      </c>
    </row>
    <row r="382" spans="1:8" s="80" customFormat="1" ht="30" customHeight="1">
      <c r="A382" s="122"/>
      <c r="B382" s="282" t="s">
        <v>213</v>
      </c>
      <c r="C382" s="30" t="s">
        <v>212</v>
      </c>
      <c r="D382" s="31">
        <v>120</v>
      </c>
      <c r="E382" s="31"/>
      <c r="F382" s="98">
        <f>F383+F384</f>
        <v>19320.959</v>
      </c>
      <c r="G382" s="98">
        <f>G383+G384</f>
        <v>20622.606</v>
      </c>
      <c r="H382" s="98">
        <f>H383+H384</f>
        <v>21447.721</v>
      </c>
    </row>
    <row r="383" spans="1:8" s="80" customFormat="1" ht="45" customHeight="1">
      <c r="A383" s="122"/>
      <c r="B383" s="282" t="s">
        <v>216</v>
      </c>
      <c r="C383" s="30" t="s">
        <v>212</v>
      </c>
      <c r="D383" s="30" t="s">
        <v>214</v>
      </c>
      <c r="E383" s="30" t="s">
        <v>217</v>
      </c>
      <c r="F383" s="60">
        <f>462.543+139.688</f>
        <v>602.231</v>
      </c>
      <c r="G383" s="60">
        <f>493.724+149.105</f>
        <v>642.829</v>
      </c>
      <c r="H383" s="60">
        <f>513.48+155.071</f>
        <v>668.551</v>
      </c>
    </row>
    <row r="384" spans="1:8" s="80" customFormat="1" ht="45" customHeight="1">
      <c r="A384" s="122"/>
      <c r="B384" s="282" t="s">
        <v>9</v>
      </c>
      <c r="C384" s="30" t="s">
        <v>212</v>
      </c>
      <c r="D384" s="30" t="s">
        <v>214</v>
      </c>
      <c r="E384" s="30" t="s">
        <v>215</v>
      </c>
      <c r="F384" s="98">
        <f>14376.903+4341.825</f>
        <v>18718.728</v>
      </c>
      <c r="G384" s="98">
        <f>15345.451+4634.326</f>
        <v>19979.777</v>
      </c>
      <c r="H384" s="98">
        <f>15959.424+4819.746</f>
        <v>20779.170000000002</v>
      </c>
    </row>
    <row r="385" spans="1:8" s="80" customFormat="1" ht="30" customHeight="1">
      <c r="A385" s="122"/>
      <c r="B385" s="282" t="s">
        <v>57</v>
      </c>
      <c r="C385" s="30" t="s">
        <v>212</v>
      </c>
      <c r="D385" s="30" t="s">
        <v>76</v>
      </c>
      <c r="E385" s="30"/>
      <c r="F385" s="98">
        <f>F386</f>
        <v>3331.6</v>
      </c>
      <c r="G385" s="98">
        <f>G386</f>
        <v>3238.6</v>
      </c>
      <c r="H385" s="98">
        <f>H386</f>
        <v>3238.6</v>
      </c>
    </row>
    <row r="386" spans="1:8" s="80" customFormat="1" ht="30" customHeight="1">
      <c r="A386" s="122"/>
      <c r="B386" s="282" t="s">
        <v>58</v>
      </c>
      <c r="C386" s="30" t="s">
        <v>212</v>
      </c>
      <c r="D386" s="30" t="s">
        <v>59</v>
      </c>
      <c r="E386" s="31"/>
      <c r="F386" s="98">
        <f>F387+F388</f>
        <v>3331.6</v>
      </c>
      <c r="G386" s="98">
        <f>G387+G388</f>
        <v>3238.6</v>
      </c>
      <c r="H386" s="98">
        <f>H387+H388</f>
        <v>3238.6</v>
      </c>
    </row>
    <row r="387" spans="1:8" s="80" customFormat="1" ht="45" customHeight="1">
      <c r="A387" s="122"/>
      <c r="B387" s="282" t="s">
        <v>216</v>
      </c>
      <c r="C387" s="30" t="s">
        <v>212</v>
      </c>
      <c r="D387" s="30" t="s">
        <v>59</v>
      </c>
      <c r="E387" s="30" t="s">
        <v>217</v>
      </c>
      <c r="F387" s="98">
        <f>5+5+5+15</f>
        <v>30</v>
      </c>
      <c r="G387" s="98">
        <f>5+5+5+15</f>
        <v>30</v>
      </c>
      <c r="H387" s="98">
        <f>5+5+5+15</f>
        <v>30</v>
      </c>
    </row>
    <row r="388" spans="1:8" s="80" customFormat="1" ht="45" customHeight="1">
      <c r="A388" s="122"/>
      <c r="B388" s="282" t="s">
        <v>9</v>
      </c>
      <c r="C388" s="30" t="s">
        <v>212</v>
      </c>
      <c r="D388" s="30" t="s">
        <v>59</v>
      </c>
      <c r="E388" s="30" t="s">
        <v>215</v>
      </c>
      <c r="F388" s="98">
        <f>(10+15+200+30+394+75+400+10+300+15+10+20+15+7+3+30)+(100+15+65+20+45+100+15+152+50+1+2+18+70+50+150+200+70+100+3.5+36)+(50.5+345.1+15)+1.5+(50+43)</f>
        <v>3301.6</v>
      </c>
      <c r="G388" s="98">
        <f>(10+15+200+30+394+75+400+10+300+15+10+20+15+7+3+30)+(100+15+65+20+45+100+15+152+50+1+2+18+70+50+150+200+70+100+3.5+36)+(50.5+345.1+15)+1.5</f>
        <v>3208.6</v>
      </c>
      <c r="H388" s="98">
        <f>(10+15+200+30+394+75+400+10+300+15+10+20+15+7+3+30)+(100+15+65+20+45+100+15+152+50+1+2+18+70+50+150+200+70+100+3.5+36)+(50.5+345.1+15)+1.5</f>
        <v>3208.6</v>
      </c>
    </row>
    <row r="389" spans="1:8" s="80" customFormat="1" ht="15" customHeight="1">
      <c r="A389" s="122"/>
      <c r="B389" s="282" t="s">
        <v>97</v>
      </c>
      <c r="C389" s="30" t="s">
        <v>212</v>
      </c>
      <c r="D389" s="30" t="s">
        <v>98</v>
      </c>
      <c r="E389" s="30"/>
      <c r="F389" s="98">
        <f>F390</f>
        <v>21</v>
      </c>
      <c r="G389" s="98">
        <f>G390</f>
        <v>21</v>
      </c>
      <c r="H389" s="98">
        <f>H390</f>
        <v>21</v>
      </c>
    </row>
    <row r="390" spans="1:8" s="80" customFormat="1" ht="15" customHeight="1">
      <c r="A390" s="122"/>
      <c r="B390" s="282" t="s">
        <v>99</v>
      </c>
      <c r="C390" s="30" t="s">
        <v>212</v>
      </c>
      <c r="D390" s="30" t="s">
        <v>100</v>
      </c>
      <c r="E390" s="31"/>
      <c r="F390" s="98">
        <f>F391+F392</f>
        <v>21</v>
      </c>
      <c r="G390" s="98">
        <f>G391+G392</f>
        <v>21</v>
      </c>
      <c r="H390" s="98">
        <f>H391+H392</f>
        <v>21</v>
      </c>
    </row>
    <row r="391" spans="1:8" s="80" customFormat="1" ht="45" customHeight="1">
      <c r="A391" s="122"/>
      <c r="B391" s="282" t="s">
        <v>216</v>
      </c>
      <c r="C391" s="30" t="s">
        <v>212</v>
      </c>
      <c r="D391" s="30" t="s">
        <v>100</v>
      </c>
      <c r="E391" s="30" t="s">
        <v>217</v>
      </c>
      <c r="F391" s="98">
        <v>1</v>
      </c>
      <c r="G391" s="98">
        <v>1</v>
      </c>
      <c r="H391" s="98">
        <v>1</v>
      </c>
    </row>
    <row r="392" spans="1:8" s="80" customFormat="1" ht="45" customHeight="1">
      <c r="A392" s="122"/>
      <c r="B392" s="282" t="s">
        <v>9</v>
      </c>
      <c r="C392" s="30" t="s">
        <v>212</v>
      </c>
      <c r="D392" s="30" t="s">
        <v>100</v>
      </c>
      <c r="E392" s="30" t="s">
        <v>215</v>
      </c>
      <c r="F392" s="98">
        <f>3+5+2+10</f>
        <v>20</v>
      </c>
      <c r="G392" s="98">
        <v>20</v>
      </c>
      <c r="H392" s="98">
        <v>20</v>
      </c>
    </row>
    <row r="393" spans="1:8" s="80" customFormat="1" ht="45" customHeight="1">
      <c r="A393" s="123"/>
      <c r="B393" s="283" t="s">
        <v>218</v>
      </c>
      <c r="C393" s="94" t="s">
        <v>219</v>
      </c>
      <c r="D393" s="94"/>
      <c r="E393" s="94"/>
      <c r="F393" s="108">
        <f>F395</f>
        <v>343.4</v>
      </c>
      <c r="G393" s="108">
        <f>G395</f>
        <v>0</v>
      </c>
      <c r="H393" s="108">
        <f>H395</f>
        <v>0</v>
      </c>
    </row>
    <row r="394" spans="1:8" s="80" customFormat="1" ht="15" customHeight="1">
      <c r="A394" s="122"/>
      <c r="B394" s="287" t="s">
        <v>220</v>
      </c>
      <c r="C394" s="30" t="s">
        <v>219</v>
      </c>
      <c r="D394" s="30" t="s">
        <v>221</v>
      </c>
      <c r="E394" s="30"/>
      <c r="F394" s="98">
        <f aca="true" t="shared" si="65" ref="F394:H399">F395</f>
        <v>343.4</v>
      </c>
      <c r="G394" s="98">
        <f t="shared" si="65"/>
        <v>0</v>
      </c>
      <c r="H394" s="98">
        <f t="shared" si="65"/>
        <v>0</v>
      </c>
    </row>
    <row r="395" spans="1:8" s="80" customFormat="1" ht="15" customHeight="1">
      <c r="A395" s="122"/>
      <c r="B395" s="287" t="s">
        <v>222</v>
      </c>
      <c r="C395" s="30" t="s">
        <v>219</v>
      </c>
      <c r="D395" s="30" t="s">
        <v>223</v>
      </c>
      <c r="E395" s="30"/>
      <c r="F395" s="98">
        <f t="shared" si="65"/>
        <v>343.4</v>
      </c>
      <c r="G395" s="98">
        <f t="shared" si="65"/>
        <v>0</v>
      </c>
      <c r="H395" s="98">
        <f t="shared" si="65"/>
        <v>0</v>
      </c>
    </row>
    <row r="396" spans="1:8" s="80" customFormat="1" ht="45" customHeight="1">
      <c r="A396" s="122"/>
      <c r="B396" s="282" t="s">
        <v>9</v>
      </c>
      <c r="C396" s="30" t="s">
        <v>219</v>
      </c>
      <c r="D396" s="30" t="s">
        <v>223</v>
      </c>
      <c r="E396" s="30" t="s">
        <v>215</v>
      </c>
      <c r="F396" s="98">
        <v>343.4</v>
      </c>
      <c r="G396" s="98">
        <v>0</v>
      </c>
      <c r="H396" s="98">
        <v>0</v>
      </c>
    </row>
    <row r="397" spans="1:8" s="80" customFormat="1" ht="75" customHeight="1" hidden="1">
      <c r="A397" s="123"/>
      <c r="B397" s="283" t="s">
        <v>224</v>
      </c>
      <c r="C397" s="94" t="s">
        <v>225</v>
      </c>
      <c r="D397" s="94"/>
      <c r="E397" s="94"/>
      <c r="F397" s="108">
        <f>F399</f>
        <v>0</v>
      </c>
      <c r="G397" s="108">
        <f>G399</f>
        <v>0</v>
      </c>
      <c r="H397" s="108">
        <f>H399</f>
        <v>0</v>
      </c>
    </row>
    <row r="398" spans="1:8" s="80" customFormat="1" ht="15" customHeight="1" hidden="1">
      <c r="A398" s="122"/>
      <c r="B398" s="287" t="s">
        <v>220</v>
      </c>
      <c r="C398" s="30" t="s">
        <v>225</v>
      </c>
      <c r="D398" s="30" t="s">
        <v>221</v>
      </c>
      <c r="E398" s="30"/>
      <c r="F398" s="98">
        <f t="shared" si="65"/>
        <v>0</v>
      </c>
      <c r="G398" s="98">
        <f t="shared" si="65"/>
        <v>0</v>
      </c>
      <c r="H398" s="98">
        <f t="shared" si="65"/>
        <v>0</v>
      </c>
    </row>
    <row r="399" spans="1:8" s="80" customFormat="1" ht="15" customHeight="1" hidden="1">
      <c r="A399" s="122"/>
      <c r="B399" s="287" t="s">
        <v>222</v>
      </c>
      <c r="C399" s="30" t="s">
        <v>225</v>
      </c>
      <c r="D399" s="30" t="s">
        <v>223</v>
      </c>
      <c r="E399" s="30"/>
      <c r="F399" s="98">
        <f t="shared" si="65"/>
        <v>0</v>
      </c>
      <c r="G399" s="98">
        <f t="shared" si="65"/>
        <v>0</v>
      </c>
      <c r="H399" s="98">
        <f t="shared" si="65"/>
        <v>0</v>
      </c>
    </row>
    <row r="400" spans="1:8" s="80" customFormat="1" ht="45" customHeight="1" hidden="1">
      <c r="A400" s="122"/>
      <c r="B400" s="282" t="s">
        <v>9</v>
      </c>
      <c r="C400" s="30" t="s">
        <v>225</v>
      </c>
      <c r="D400" s="30" t="s">
        <v>223</v>
      </c>
      <c r="E400" s="30" t="s">
        <v>215</v>
      </c>
      <c r="F400" s="98">
        <f>213+4.4-217.4</f>
        <v>0</v>
      </c>
      <c r="G400" s="98">
        <f>213+4.4-217.4</f>
        <v>0</v>
      </c>
      <c r="H400" s="98">
        <f>213+4.4-217.4</f>
        <v>0</v>
      </c>
    </row>
    <row r="401" spans="1:8" s="80" customFormat="1" ht="45" customHeight="1">
      <c r="A401" s="123"/>
      <c r="B401" s="283" t="s">
        <v>228</v>
      </c>
      <c r="C401" s="94" t="s">
        <v>229</v>
      </c>
      <c r="D401" s="94"/>
      <c r="E401" s="94"/>
      <c r="F401" s="108">
        <f>F403</f>
        <v>280.517</v>
      </c>
      <c r="G401" s="108">
        <f>G403</f>
        <v>0</v>
      </c>
      <c r="H401" s="108">
        <f>H403</f>
        <v>0</v>
      </c>
    </row>
    <row r="402" spans="1:8" s="80" customFormat="1" ht="15" customHeight="1">
      <c r="A402" s="122"/>
      <c r="B402" s="287" t="s">
        <v>220</v>
      </c>
      <c r="C402" s="30" t="s">
        <v>229</v>
      </c>
      <c r="D402" s="30" t="s">
        <v>221</v>
      </c>
      <c r="E402" s="30"/>
      <c r="F402" s="98">
        <f aca="true" t="shared" si="66" ref="F402:H403">F403</f>
        <v>280.517</v>
      </c>
      <c r="G402" s="98">
        <f t="shared" si="66"/>
        <v>0</v>
      </c>
      <c r="H402" s="98">
        <f t="shared" si="66"/>
        <v>0</v>
      </c>
    </row>
    <row r="403" spans="1:8" s="80" customFormat="1" ht="15" customHeight="1">
      <c r="A403" s="122"/>
      <c r="B403" s="287" t="s">
        <v>222</v>
      </c>
      <c r="C403" s="30" t="s">
        <v>229</v>
      </c>
      <c r="D403" s="30" t="s">
        <v>223</v>
      </c>
      <c r="E403" s="30"/>
      <c r="F403" s="98">
        <f t="shared" si="66"/>
        <v>280.517</v>
      </c>
      <c r="G403" s="98">
        <f t="shared" si="66"/>
        <v>0</v>
      </c>
      <c r="H403" s="98">
        <f t="shared" si="66"/>
        <v>0</v>
      </c>
    </row>
    <row r="404" spans="1:8" s="80" customFormat="1" ht="30" customHeight="1">
      <c r="A404" s="122"/>
      <c r="B404" s="282" t="s">
        <v>230</v>
      </c>
      <c r="C404" s="30" t="s">
        <v>229</v>
      </c>
      <c r="D404" s="30" t="s">
        <v>223</v>
      </c>
      <c r="E404" s="30" t="s">
        <v>231</v>
      </c>
      <c r="F404" s="98">
        <v>280.517</v>
      </c>
      <c r="G404" s="98">
        <v>0</v>
      </c>
      <c r="H404" s="98">
        <v>0</v>
      </c>
    </row>
    <row r="405" spans="1:8" s="80" customFormat="1" ht="45" customHeight="1">
      <c r="A405" s="123"/>
      <c r="B405" s="283" t="s">
        <v>226</v>
      </c>
      <c r="C405" s="94" t="s">
        <v>227</v>
      </c>
      <c r="D405" s="94"/>
      <c r="E405" s="94"/>
      <c r="F405" s="108">
        <f>F407</f>
        <v>70.075</v>
      </c>
      <c r="G405" s="108">
        <f>G407</f>
        <v>0</v>
      </c>
      <c r="H405" s="108">
        <f>H407</f>
        <v>0</v>
      </c>
    </row>
    <row r="406" spans="1:8" s="80" customFormat="1" ht="15" customHeight="1">
      <c r="A406" s="122"/>
      <c r="B406" s="287" t="s">
        <v>220</v>
      </c>
      <c r="C406" s="30" t="s">
        <v>227</v>
      </c>
      <c r="D406" s="30" t="s">
        <v>221</v>
      </c>
      <c r="E406" s="30"/>
      <c r="F406" s="98">
        <f aca="true" t="shared" si="67" ref="F406:H407">F407</f>
        <v>70.075</v>
      </c>
      <c r="G406" s="98">
        <f t="shared" si="67"/>
        <v>0</v>
      </c>
      <c r="H406" s="98">
        <f t="shared" si="67"/>
        <v>0</v>
      </c>
    </row>
    <row r="407" spans="1:8" s="80" customFormat="1" ht="15" customHeight="1">
      <c r="A407" s="122"/>
      <c r="B407" s="287" t="s">
        <v>222</v>
      </c>
      <c r="C407" s="30" t="s">
        <v>227</v>
      </c>
      <c r="D407" s="30" t="s">
        <v>223</v>
      </c>
      <c r="E407" s="30"/>
      <c r="F407" s="98">
        <f t="shared" si="67"/>
        <v>70.075</v>
      </c>
      <c r="G407" s="98">
        <f t="shared" si="67"/>
        <v>0</v>
      </c>
      <c r="H407" s="98">
        <f t="shared" si="67"/>
        <v>0</v>
      </c>
    </row>
    <row r="408" spans="1:8" s="80" customFormat="1" ht="45" customHeight="1">
      <c r="A408" s="122"/>
      <c r="B408" s="282" t="s">
        <v>9</v>
      </c>
      <c r="C408" s="30" t="s">
        <v>227</v>
      </c>
      <c r="D408" s="30" t="s">
        <v>223</v>
      </c>
      <c r="E408" s="30" t="s">
        <v>215</v>
      </c>
      <c r="F408" s="98">
        <v>70.075</v>
      </c>
      <c r="G408" s="98">
        <v>0</v>
      </c>
      <c r="H408" s="98">
        <v>0</v>
      </c>
    </row>
    <row r="409" spans="1:8" s="80" customFormat="1" ht="60" customHeight="1">
      <c r="A409" s="123"/>
      <c r="B409" s="291" t="s">
        <v>481</v>
      </c>
      <c r="C409" s="104" t="s">
        <v>232</v>
      </c>
      <c r="D409" s="94"/>
      <c r="E409" s="94"/>
      <c r="F409" s="108">
        <f aca="true" t="shared" si="68" ref="F409:H410">F410</f>
        <v>7.04</v>
      </c>
      <c r="G409" s="108">
        <f t="shared" si="68"/>
        <v>7.04</v>
      </c>
      <c r="H409" s="108">
        <f t="shared" si="68"/>
        <v>7.04</v>
      </c>
    </row>
    <row r="410" spans="1:8" s="80" customFormat="1" ht="30" customHeight="1">
      <c r="A410" s="122"/>
      <c r="B410" s="282" t="s">
        <v>57</v>
      </c>
      <c r="C410" s="31" t="s">
        <v>232</v>
      </c>
      <c r="D410" s="30" t="s">
        <v>76</v>
      </c>
      <c r="E410" s="30"/>
      <c r="F410" s="98">
        <f t="shared" si="68"/>
        <v>7.04</v>
      </c>
      <c r="G410" s="98">
        <f t="shared" si="68"/>
        <v>7.04</v>
      </c>
      <c r="H410" s="98">
        <f t="shared" si="68"/>
        <v>7.04</v>
      </c>
    </row>
    <row r="411" spans="1:8" s="80" customFormat="1" ht="30" customHeight="1">
      <c r="A411" s="122"/>
      <c r="B411" s="282" t="s">
        <v>58</v>
      </c>
      <c r="C411" s="31" t="s">
        <v>232</v>
      </c>
      <c r="D411" s="30" t="s">
        <v>59</v>
      </c>
      <c r="E411" s="30"/>
      <c r="F411" s="98">
        <f aca="true" t="shared" si="69" ref="F411:H417">F412</f>
        <v>7.04</v>
      </c>
      <c r="G411" s="98">
        <f t="shared" si="69"/>
        <v>7.04</v>
      </c>
      <c r="H411" s="98">
        <f t="shared" si="69"/>
        <v>7.04</v>
      </c>
    </row>
    <row r="412" spans="1:8" s="80" customFormat="1" ht="30" customHeight="1">
      <c r="A412" s="122"/>
      <c r="B412" s="282" t="s">
        <v>116</v>
      </c>
      <c r="C412" s="31" t="s">
        <v>232</v>
      </c>
      <c r="D412" s="30" t="s">
        <v>59</v>
      </c>
      <c r="E412" s="30" t="s">
        <v>117</v>
      </c>
      <c r="F412" s="98">
        <f>7.1-0.06</f>
        <v>7.04</v>
      </c>
      <c r="G412" s="98">
        <f>7.1-0.06</f>
        <v>7.04</v>
      </c>
      <c r="H412" s="98">
        <f>7.1-0.06</f>
        <v>7.04</v>
      </c>
    </row>
    <row r="413" spans="1:8" s="80" customFormat="1" ht="30" customHeight="1" hidden="1">
      <c r="A413" s="335"/>
      <c r="B413" s="336" t="s">
        <v>233</v>
      </c>
      <c r="C413" s="337" t="s">
        <v>234</v>
      </c>
      <c r="D413" s="337"/>
      <c r="E413" s="337"/>
      <c r="F413" s="339">
        <f t="shared" si="69"/>
        <v>0</v>
      </c>
      <c r="G413" s="339">
        <f t="shared" si="69"/>
        <v>0</v>
      </c>
      <c r="H413" s="339">
        <f t="shared" si="69"/>
        <v>0</v>
      </c>
    </row>
    <row r="414" spans="1:8" s="80" customFormat="1" ht="15" customHeight="1" hidden="1">
      <c r="A414" s="122"/>
      <c r="B414" s="282" t="s">
        <v>209</v>
      </c>
      <c r="C414" s="30" t="s">
        <v>235</v>
      </c>
      <c r="D414" s="30"/>
      <c r="E414" s="30"/>
      <c r="F414" s="98">
        <f t="shared" si="69"/>
        <v>0</v>
      </c>
      <c r="G414" s="98">
        <f t="shared" si="69"/>
        <v>0</v>
      </c>
      <c r="H414" s="98">
        <f t="shared" si="69"/>
        <v>0</v>
      </c>
    </row>
    <row r="415" spans="1:8" s="80" customFormat="1" ht="30" customHeight="1" hidden="1">
      <c r="A415" s="140"/>
      <c r="B415" s="300" t="s">
        <v>236</v>
      </c>
      <c r="C415" s="141" t="s">
        <v>237</v>
      </c>
      <c r="D415" s="141"/>
      <c r="E415" s="141"/>
      <c r="F415" s="142">
        <f t="shared" si="69"/>
        <v>0</v>
      </c>
      <c r="G415" s="142">
        <f t="shared" si="69"/>
        <v>0</v>
      </c>
      <c r="H415" s="142">
        <f t="shared" si="69"/>
        <v>0</v>
      </c>
    </row>
    <row r="416" spans="1:8" s="80" customFormat="1" ht="60" customHeight="1" hidden="1">
      <c r="A416" s="122"/>
      <c r="B416" s="282" t="s">
        <v>92</v>
      </c>
      <c r="C416" s="30" t="s">
        <v>237</v>
      </c>
      <c r="D416" s="30" t="s">
        <v>93</v>
      </c>
      <c r="E416" s="30"/>
      <c r="F416" s="98">
        <f t="shared" si="69"/>
        <v>0</v>
      </c>
      <c r="G416" s="98">
        <f t="shared" si="69"/>
        <v>0</v>
      </c>
      <c r="H416" s="98">
        <f t="shared" si="69"/>
        <v>0</v>
      </c>
    </row>
    <row r="417" spans="1:8" s="80" customFormat="1" ht="30" customHeight="1" hidden="1">
      <c r="A417" s="122"/>
      <c r="B417" s="282" t="s">
        <v>213</v>
      </c>
      <c r="C417" s="30" t="s">
        <v>237</v>
      </c>
      <c r="D417" s="30" t="s">
        <v>214</v>
      </c>
      <c r="E417" s="30"/>
      <c r="F417" s="98">
        <f t="shared" si="69"/>
        <v>0</v>
      </c>
      <c r="G417" s="98">
        <f t="shared" si="69"/>
        <v>0</v>
      </c>
      <c r="H417" s="98">
        <f t="shared" si="69"/>
        <v>0</v>
      </c>
    </row>
    <row r="418" spans="1:8" s="80" customFormat="1" ht="45" customHeight="1" hidden="1">
      <c r="A418" s="122"/>
      <c r="B418" s="282" t="s">
        <v>216</v>
      </c>
      <c r="C418" s="30" t="s">
        <v>237</v>
      </c>
      <c r="D418" s="30" t="s">
        <v>214</v>
      </c>
      <c r="E418" s="30" t="s">
        <v>217</v>
      </c>
      <c r="F418" s="98">
        <v>0</v>
      </c>
      <c r="G418" s="98">
        <v>0</v>
      </c>
      <c r="H418" s="98">
        <v>0</v>
      </c>
    </row>
    <row r="419" spans="1:8" s="80" customFormat="1" ht="45" customHeight="1">
      <c r="A419" s="335"/>
      <c r="B419" s="336" t="s">
        <v>238</v>
      </c>
      <c r="C419" s="337" t="s">
        <v>239</v>
      </c>
      <c r="D419" s="338"/>
      <c r="E419" s="338"/>
      <c r="F419" s="339">
        <f aca="true" t="shared" si="70" ref="F419:H423">F420</f>
        <v>1374.1149999999998</v>
      </c>
      <c r="G419" s="339">
        <f t="shared" si="70"/>
        <v>1466.6870000000001</v>
      </c>
      <c r="H419" s="339">
        <f t="shared" si="70"/>
        <v>1525.3809999999999</v>
      </c>
    </row>
    <row r="420" spans="1:8" s="80" customFormat="1" ht="15" customHeight="1">
      <c r="A420" s="122"/>
      <c r="B420" s="282" t="s">
        <v>209</v>
      </c>
      <c r="C420" s="30" t="s">
        <v>240</v>
      </c>
      <c r="D420" s="31"/>
      <c r="E420" s="31"/>
      <c r="F420" s="98">
        <f t="shared" si="70"/>
        <v>1374.1149999999998</v>
      </c>
      <c r="G420" s="98">
        <f t="shared" si="70"/>
        <v>1466.6870000000001</v>
      </c>
      <c r="H420" s="98">
        <f t="shared" si="70"/>
        <v>1525.3809999999999</v>
      </c>
    </row>
    <row r="421" spans="1:8" s="80" customFormat="1" ht="15" customHeight="1">
      <c r="A421" s="140"/>
      <c r="B421" s="300" t="s">
        <v>241</v>
      </c>
      <c r="C421" s="141" t="s">
        <v>242</v>
      </c>
      <c r="D421" s="150"/>
      <c r="E421" s="150"/>
      <c r="F421" s="142">
        <f t="shared" si="70"/>
        <v>1374.1149999999998</v>
      </c>
      <c r="G421" s="142">
        <f t="shared" si="70"/>
        <v>1466.6870000000001</v>
      </c>
      <c r="H421" s="142">
        <f t="shared" si="70"/>
        <v>1525.3809999999999</v>
      </c>
    </row>
    <row r="422" spans="1:8" s="80" customFormat="1" ht="60" customHeight="1">
      <c r="A422" s="122"/>
      <c r="B422" s="282" t="s">
        <v>92</v>
      </c>
      <c r="C422" s="30" t="s">
        <v>242</v>
      </c>
      <c r="D422" s="31">
        <v>100</v>
      </c>
      <c r="E422" s="31"/>
      <c r="F422" s="98">
        <f t="shared" si="70"/>
        <v>1374.1149999999998</v>
      </c>
      <c r="G422" s="98">
        <f t="shared" si="70"/>
        <v>1466.6870000000001</v>
      </c>
      <c r="H422" s="98">
        <f t="shared" si="70"/>
        <v>1525.3809999999999</v>
      </c>
    </row>
    <row r="423" spans="1:8" s="80" customFormat="1" ht="30" customHeight="1">
      <c r="A423" s="122"/>
      <c r="B423" s="282" t="s">
        <v>213</v>
      </c>
      <c r="C423" s="30" t="s">
        <v>242</v>
      </c>
      <c r="D423" s="30" t="s">
        <v>214</v>
      </c>
      <c r="E423" s="31"/>
      <c r="F423" s="98">
        <f t="shared" si="70"/>
        <v>1374.1149999999998</v>
      </c>
      <c r="G423" s="98">
        <f t="shared" si="70"/>
        <v>1466.6870000000001</v>
      </c>
      <c r="H423" s="98">
        <f t="shared" si="70"/>
        <v>1525.3809999999999</v>
      </c>
    </row>
    <row r="424" spans="1:8" s="80" customFormat="1" ht="45" customHeight="1">
      <c r="A424" s="122"/>
      <c r="B424" s="282" t="s">
        <v>9</v>
      </c>
      <c r="C424" s="30" t="s">
        <v>242</v>
      </c>
      <c r="D424" s="30" t="s">
        <v>214</v>
      </c>
      <c r="E424" s="30" t="s">
        <v>215</v>
      </c>
      <c r="F424" s="98">
        <f>1055.388+318.727</f>
        <v>1374.1149999999998</v>
      </c>
      <c r="G424" s="98">
        <f>1126.488+340.199</f>
        <v>1466.6870000000001</v>
      </c>
      <c r="H424" s="98">
        <f>1171.568+353.813</f>
        <v>1525.3809999999999</v>
      </c>
    </row>
    <row r="425" spans="1:8" s="80" customFormat="1" ht="30" customHeight="1">
      <c r="A425" s="89">
        <v>18</v>
      </c>
      <c r="B425" s="290" t="s">
        <v>243</v>
      </c>
      <c r="C425" s="91" t="s">
        <v>244</v>
      </c>
      <c r="D425" s="124"/>
      <c r="E425" s="105"/>
      <c r="F425" s="92">
        <f aca="true" t="shared" si="71" ref="F425:H427">F426</f>
        <v>946.20841</v>
      </c>
      <c r="G425" s="92">
        <f t="shared" si="71"/>
        <v>200</v>
      </c>
      <c r="H425" s="92">
        <f t="shared" si="71"/>
        <v>200</v>
      </c>
    </row>
    <row r="426" spans="1:8" s="80" customFormat="1" ht="15" customHeight="1">
      <c r="A426" s="125"/>
      <c r="B426" s="282" t="s">
        <v>209</v>
      </c>
      <c r="C426" s="31" t="s">
        <v>245</v>
      </c>
      <c r="D426" s="34"/>
      <c r="E426" s="30"/>
      <c r="F426" s="97">
        <f t="shared" si="71"/>
        <v>946.20841</v>
      </c>
      <c r="G426" s="97">
        <f t="shared" si="71"/>
        <v>200</v>
      </c>
      <c r="H426" s="97">
        <f t="shared" si="71"/>
        <v>200</v>
      </c>
    </row>
    <row r="427" spans="1:8" s="80" customFormat="1" ht="15" customHeight="1">
      <c r="A427" s="125"/>
      <c r="B427" s="282" t="s">
        <v>209</v>
      </c>
      <c r="C427" s="31" t="s">
        <v>246</v>
      </c>
      <c r="D427" s="34"/>
      <c r="E427" s="30"/>
      <c r="F427" s="97">
        <f t="shared" si="71"/>
        <v>946.20841</v>
      </c>
      <c r="G427" s="97">
        <f t="shared" si="71"/>
        <v>200</v>
      </c>
      <c r="H427" s="97">
        <f t="shared" si="71"/>
        <v>200</v>
      </c>
    </row>
    <row r="428" spans="1:8" s="80" customFormat="1" ht="15" customHeight="1">
      <c r="A428" s="277"/>
      <c r="B428" s="300" t="s">
        <v>247</v>
      </c>
      <c r="C428" s="141" t="s">
        <v>248</v>
      </c>
      <c r="D428" s="340"/>
      <c r="E428" s="141"/>
      <c r="F428" s="341">
        <f>F429+F433+F435</f>
        <v>946.20841</v>
      </c>
      <c r="G428" s="341">
        <f>G429+G433+G435</f>
        <v>200</v>
      </c>
      <c r="H428" s="341">
        <f>H429+H433+H435</f>
        <v>200</v>
      </c>
    </row>
    <row r="429" spans="1:8" s="80" customFormat="1" ht="30" customHeight="1">
      <c r="A429" s="125"/>
      <c r="B429" s="282" t="s">
        <v>57</v>
      </c>
      <c r="C429" s="30" t="s">
        <v>248</v>
      </c>
      <c r="D429" s="34" t="s">
        <v>76</v>
      </c>
      <c r="E429" s="30"/>
      <c r="F429" s="97">
        <f aca="true" t="shared" si="72" ref="F429:H430">F430</f>
        <v>461.56933000000004</v>
      </c>
      <c r="G429" s="97">
        <f t="shared" si="72"/>
        <v>100</v>
      </c>
      <c r="H429" s="97">
        <f t="shared" si="72"/>
        <v>100</v>
      </c>
    </row>
    <row r="430" spans="1:8" s="80" customFormat="1" ht="30" customHeight="1">
      <c r="A430" s="122"/>
      <c r="B430" s="282" t="s">
        <v>58</v>
      </c>
      <c r="C430" s="30" t="s">
        <v>248</v>
      </c>
      <c r="D430" s="34" t="s">
        <v>59</v>
      </c>
      <c r="E430" s="30"/>
      <c r="F430" s="98">
        <f t="shared" si="72"/>
        <v>461.56933000000004</v>
      </c>
      <c r="G430" s="98">
        <f t="shared" si="72"/>
        <v>100</v>
      </c>
      <c r="H430" s="98">
        <f t="shared" si="72"/>
        <v>100</v>
      </c>
    </row>
    <row r="431" spans="1:8" s="80" customFormat="1" ht="15" customHeight="1">
      <c r="A431" s="122"/>
      <c r="B431" s="282" t="s">
        <v>185</v>
      </c>
      <c r="C431" s="30" t="s">
        <v>248</v>
      </c>
      <c r="D431" s="30" t="s">
        <v>59</v>
      </c>
      <c r="E431" s="30" t="s">
        <v>186</v>
      </c>
      <c r="F431" s="98">
        <f>(10+7+20+4+3+20+5+20+12+2)+(100+8)+20+230.56933</f>
        <v>461.56933000000004</v>
      </c>
      <c r="G431" s="98">
        <v>100</v>
      </c>
      <c r="H431" s="98">
        <v>100</v>
      </c>
    </row>
    <row r="432" spans="1:8" s="80" customFormat="1" ht="15" customHeight="1">
      <c r="A432" s="122"/>
      <c r="B432" s="282" t="s">
        <v>97</v>
      </c>
      <c r="C432" s="30" t="s">
        <v>248</v>
      </c>
      <c r="D432" s="30" t="s">
        <v>98</v>
      </c>
      <c r="E432" s="30"/>
      <c r="F432" s="98">
        <f>F433+F435</f>
        <v>484.63908000000004</v>
      </c>
      <c r="G432" s="98">
        <f>G433+G435</f>
        <v>100</v>
      </c>
      <c r="H432" s="98">
        <f>H433+H435</f>
        <v>100</v>
      </c>
    </row>
    <row r="433" spans="1:8" s="80" customFormat="1" ht="15" customHeight="1">
      <c r="A433" s="122"/>
      <c r="B433" s="282" t="s">
        <v>249</v>
      </c>
      <c r="C433" s="30" t="s">
        <v>248</v>
      </c>
      <c r="D433" s="30" t="s">
        <v>250</v>
      </c>
      <c r="E433" s="30"/>
      <c r="F433" s="98">
        <f>F434</f>
        <v>50.43067</v>
      </c>
      <c r="G433" s="98">
        <f>G434</f>
        <v>0</v>
      </c>
      <c r="H433" s="98">
        <f>H434</f>
        <v>0</v>
      </c>
    </row>
    <row r="434" spans="1:8" s="80" customFormat="1" ht="15" customHeight="1">
      <c r="A434" s="122"/>
      <c r="B434" s="282" t="s">
        <v>185</v>
      </c>
      <c r="C434" s="30" t="s">
        <v>248</v>
      </c>
      <c r="D434" s="30" t="s">
        <v>250</v>
      </c>
      <c r="E434" s="30" t="s">
        <v>186</v>
      </c>
      <c r="F434" s="98">
        <f>15+9.671+25.75967</f>
        <v>50.43067</v>
      </c>
      <c r="G434" s="98">
        <v>0</v>
      </c>
      <c r="H434" s="98">
        <v>0</v>
      </c>
    </row>
    <row r="435" spans="1:8" s="80" customFormat="1" ht="15" customHeight="1">
      <c r="A435" s="122"/>
      <c r="B435" s="282" t="s">
        <v>99</v>
      </c>
      <c r="C435" s="30" t="s">
        <v>248</v>
      </c>
      <c r="D435" s="30" t="s">
        <v>100</v>
      </c>
      <c r="E435" s="30"/>
      <c r="F435" s="98">
        <f>F436</f>
        <v>434.20841</v>
      </c>
      <c r="G435" s="98">
        <f>G436</f>
        <v>100</v>
      </c>
      <c r="H435" s="98">
        <f>H436</f>
        <v>100</v>
      </c>
    </row>
    <row r="436" spans="1:8" s="80" customFormat="1" ht="15" customHeight="1">
      <c r="A436" s="122"/>
      <c r="B436" s="282" t="s">
        <v>185</v>
      </c>
      <c r="C436" s="30" t="s">
        <v>248</v>
      </c>
      <c r="D436" s="30" t="s">
        <v>100</v>
      </c>
      <c r="E436" s="30" t="s">
        <v>186</v>
      </c>
      <c r="F436" s="98">
        <f>(12213*2.6/1000)+100+0.0002+302.45441</f>
        <v>434.20841</v>
      </c>
      <c r="G436" s="98">
        <v>100</v>
      </c>
      <c r="H436" s="98">
        <v>100</v>
      </c>
    </row>
    <row r="437" spans="1:8" s="80" customFormat="1" ht="30" customHeight="1" hidden="1">
      <c r="A437" s="89"/>
      <c r="B437" s="290" t="s">
        <v>251</v>
      </c>
      <c r="C437" s="91" t="s">
        <v>252</v>
      </c>
      <c r="D437" s="124"/>
      <c r="E437" s="105"/>
      <c r="F437" s="92">
        <f>F438</f>
        <v>0</v>
      </c>
      <c r="G437" s="92">
        <f>G438</f>
        <v>0</v>
      </c>
      <c r="H437" s="92">
        <f>H438</f>
        <v>0</v>
      </c>
    </row>
    <row r="438" spans="1:8" s="80" customFormat="1" ht="15" customHeight="1" hidden="1">
      <c r="A438" s="125"/>
      <c r="B438" s="282" t="s">
        <v>209</v>
      </c>
      <c r="C438" s="30" t="s">
        <v>388</v>
      </c>
      <c r="D438" s="34"/>
      <c r="E438" s="30"/>
      <c r="F438" s="126">
        <f>F440</f>
        <v>0</v>
      </c>
      <c r="G438" s="126">
        <f>G440</f>
        <v>0</v>
      </c>
      <c r="H438" s="126">
        <f>H440</f>
        <v>0</v>
      </c>
    </row>
    <row r="439" spans="1:8" s="80" customFormat="1" ht="15" customHeight="1" hidden="1">
      <c r="A439" s="125"/>
      <c r="B439" s="282" t="s">
        <v>209</v>
      </c>
      <c r="C439" s="30" t="s">
        <v>253</v>
      </c>
      <c r="D439" s="34"/>
      <c r="E439" s="30"/>
      <c r="F439" s="126">
        <f>F440</f>
        <v>0</v>
      </c>
      <c r="G439" s="126">
        <f>G440</f>
        <v>0</v>
      </c>
      <c r="H439" s="126">
        <f>H440</f>
        <v>0</v>
      </c>
    </row>
    <row r="440" spans="1:8" s="80" customFormat="1" ht="30" customHeight="1" hidden="1">
      <c r="A440" s="140"/>
      <c r="B440" s="300" t="s">
        <v>90</v>
      </c>
      <c r="C440" s="141" t="s">
        <v>254</v>
      </c>
      <c r="D440" s="340"/>
      <c r="E440" s="141"/>
      <c r="F440" s="142">
        <f>F441+F444+F448</f>
        <v>0</v>
      </c>
      <c r="G440" s="142">
        <f>G441+G444+G448</f>
        <v>0</v>
      </c>
      <c r="H440" s="142">
        <f>H441+H444+H448</f>
        <v>0</v>
      </c>
    </row>
    <row r="441" spans="1:8" s="80" customFormat="1" ht="60" customHeight="1" hidden="1">
      <c r="A441" s="122"/>
      <c r="B441" s="282" t="s">
        <v>92</v>
      </c>
      <c r="C441" s="30" t="s">
        <v>254</v>
      </c>
      <c r="D441" s="34" t="s">
        <v>93</v>
      </c>
      <c r="E441" s="30"/>
      <c r="F441" s="98">
        <f aca="true" t="shared" si="73" ref="F441:H442">F442</f>
        <v>0</v>
      </c>
      <c r="G441" s="98">
        <f t="shared" si="73"/>
        <v>0</v>
      </c>
      <c r="H441" s="98">
        <f t="shared" si="73"/>
        <v>0</v>
      </c>
    </row>
    <row r="442" spans="1:8" s="80" customFormat="1" ht="15" customHeight="1" hidden="1">
      <c r="A442" s="122"/>
      <c r="B442" s="282" t="s">
        <v>94</v>
      </c>
      <c r="C442" s="30" t="s">
        <v>254</v>
      </c>
      <c r="D442" s="30" t="s">
        <v>101</v>
      </c>
      <c r="E442" s="31"/>
      <c r="F442" s="98">
        <f t="shared" si="73"/>
        <v>0</v>
      </c>
      <c r="G442" s="98">
        <f t="shared" si="73"/>
        <v>0</v>
      </c>
      <c r="H442" s="98">
        <f t="shared" si="73"/>
        <v>0</v>
      </c>
    </row>
    <row r="443" spans="1:8" s="80" customFormat="1" ht="15" customHeight="1" hidden="1">
      <c r="A443" s="122"/>
      <c r="B443" s="282" t="s">
        <v>255</v>
      </c>
      <c r="C443" s="30" t="s">
        <v>254</v>
      </c>
      <c r="D443" s="30" t="s">
        <v>101</v>
      </c>
      <c r="E443" s="30" t="s">
        <v>256</v>
      </c>
      <c r="F443" s="98">
        <v>0</v>
      </c>
      <c r="G443" s="98">
        <v>0</v>
      </c>
      <c r="H443" s="98">
        <v>0</v>
      </c>
    </row>
    <row r="444" spans="1:8" s="80" customFormat="1" ht="30" customHeight="1" hidden="1">
      <c r="A444" s="122"/>
      <c r="B444" s="282" t="s">
        <v>57</v>
      </c>
      <c r="C444" s="30" t="s">
        <v>254</v>
      </c>
      <c r="D444" s="30" t="s">
        <v>76</v>
      </c>
      <c r="E444" s="30"/>
      <c r="F444" s="98">
        <f aca="true" t="shared" si="74" ref="F444:H445">F445</f>
        <v>0</v>
      </c>
      <c r="G444" s="98">
        <f t="shared" si="74"/>
        <v>0</v>
      </c>
      <c r="H444" s="98">
        <f t="shared" si="74"/>
        <v>0</v>
      </c>
    </row>
    <row r="445" spans="1:8" s="80" customFormat="1" ht="30" customHeight="1" hidden="1">
      <c r="A445" s="122"/>
      <c r="B445" s="282" t="s">
        <v>58</v>
      </c>
      <c r="C445" s="30" t="s">
        <v>254</v>
      </c>
      <c r="D445" s="30" t="s">
        <v>59</v>
      </c>
      <c r="E445" s="31"/>
      <c r="F445" s="98">
        <f t="shared" si="74"/>
        <v>0</v>
      </c>
      <c r="G445" s="98">
        <f t="shared" si="74"/>
        <v>0</v>
      </c>
      <c r="H445" s="98">
        <f t="shared" si="74"/>
        <v>0</v>
      </c>
    </row>
    <row r="446" spans="1:8" s="80" customFormat="1" ht="15" customHeight="1" hidden="1">
      <c r="A446" s="122"/>
      <c r="B446" s="282" t="s">
        <v>255</v>
      </c>
      <c r="C446" s="30" t="s">
        <v>254</v>
      </c>
      <c r="D446" s="30" t="s">
        <v>59</v>
      </c>
      <c r="E446" s="30" t="s">
        <v>256</v>
      </c>
      <c r="F446" s="98">
        <v>0</v>
      </c>
      <c r="G446" s="98">
        <v>0</v>
      </c>
      <c r="H446" s="98">
        <v>0</v>
      </c>
    </row>
    <row r="447" spans="1:8" s="80" customFormat="1" ht="15" customHeight="1" hidden="1">
      <c r="A447" s="122"/>
      <c r="B447" s="282" t="s">
        <v>97</v>
      </c>
      <c r="C447" s="30" t="s">
        <v>254</v>
      </c>
      <c r="D447" s="30" t="s">
        <v>98</v>
      </c>
      <c r="E447" s="30"/>
      <c r="F447" s="98">
        <f aca="true" t="shared" si="75" ref="F447:H448">F448</f>
        <v>0</v>
      </c>
      <c r="G447" s="98">
        <f t="shared" si="75"/>
        <v>0</v>
      </c>
      <c r="H447" s="98">
        <f t="shared" si="75"/>
        <v>0</v>
      </c>
    </row>
    <row r="448" spans="1:8" s="80" customFormat="1" ht="15" customHeight="1" hidden="1">
      <c r="A448" s="122"/>
      <c r="B448" s="282" t="s">
        <v>99</v>
      </c>
      <c r="C448" s="30" t="s">
        <v>254</v>
      </c>
      <c r="D448" s="30" t="s">
        <v>100</v>
      </c>
      <c r="E448" s="31"/>
      <c r="F448" s="98">
        <f t="shared" si="75"/>
        <v>0</v>
      </c>
      <c r="G448" s="98">
        <f t="shared" si="75"/>
        <v>0</v>
      </c>
      <c r="H448" s="98">
        <f t="shared" si="75"/>
        <v>0</v>
      </c>
    </row>
    <row r="449" spans="1:8" s="80" customFormat="1" ht="15" customHeight="1" hidden="1">
      <c r="A449" s="122"/>
      <c r="B449" s="282" t="s">
        <v>255</v>
      </c>
      <c r="C449" s="30" t="s">
        <v>254</v>
      </c>
      <c r="D449" s="30" t="s">
        <v>100</v>
      </c>
      <c r="E449" s="30" t="s">
        <v>256</v>
      </c>
      <c r="F449" s="98">
        <v>0</v>
      </c>
      <c r="G449" s="98">
        <v>0</v>
      </c>
      <c r="H449" s="98">
        <v>0</v>
      </c>
    </row>
    <row r="450" spans="1:8" s="80" customFormat="1" ht="45" customHeight="1">
      <c r="A450" s="89">
        <v>19</v>
      </c>
      <c r="B450" s="301" t="s">
        <v>449</v>
      </c>
      <c r="C450" s="118" t="s">
        <v>257</v>
      </c>
      <c r="D450" s="113"/>
      <c r="E450" s="113"/>
      <c r="F450" s="92">
        <f aca="true" t="shared" si="76" ref="F450:H451">F451</f>
        <v>4664.656</v>
      </c>
      <c r="G450" s="92">
        <f t="shared" si="76"/>
        <v>3530.9939999999997</v>
      </c>
      <c r="H450" s="92">
        <f t="shared" si="76"/>
        <v>3118.9260000000004</v>
      </c>
    </row>
    <row r="451" spans="1:8" s="80" customFormat="1" ht="15" customHeight="1">
      <c r="A451" s="125"/>
      <c r="B451" s="282" t="s">
        <v>209</v>
      </c>
      <c r="C451" s="34" t="s">
        <v>258</v>
      </c>
      <c r="D451" s="31"/>
      <c r="E451" s="31"/>
      <c r="F451" s="97">
        <f t="shared" si="76"/>
        <v>4664.656</v>
      </c>
      <c r="G451" s="97">
        <f t="shared" si="76"/>
        <v>3530.9939999999997</v>
      </c>
      <c r="H451" s="97">
        <f t="shared" si="76"/>
        <v>3118.9260000000004</v>
      </c>
    </row>
    <row r="452" spans="1:8" s="80" customFormat="1" ht="15" customHeight="1">
      <c r="A452" s="125"/>
      <c r="B452" s="282" t="s">
        <v>209</v>
      </c>
      <c r="C452" s="34" t="s">
        <v>259</v>
      </c>
      <c r="D452" s="31"/>
      <c r="E452" s="31"/>
      <c r="F452" s="97">
        <f>F453+F460+F464+F468+F472+F476+F480+F487+F491+F498+F505+F511+F515+F522+F527+F531</f>
        <v>4664.656</v>
      </c>
      <c r="G452" s="97">
        <f>G453+G460+G464+G468+G472+G476+G480+G487+G491+G498+G505+G511+G515+G522+G527+G531</f>
        <v>3530.9939999999997</v>
      </c>
      <c r="H452" s="97">
        <f>H453+H460+H464+H468+H472+H476+H480+H487+H491+H498+H505+H511+H515+H522+H527+H531</f>
        <v>3118.9260000000004</v>
      </c>
    </row>
    <row r="453" spans="1:8" s="80" customFormat="1" ht="30" customHeight="1">
      <c r="A453" s="93"/>
      <c r="B453" s="291" t="s">
        <v>90</v>
      </c>
      <c r="C453" s="120" t="s">
        <v>260</v>
      </c>
      <c r="D453" s="104"/>
      <c r="E453" s="104"/>
      <c r="F453" s="96">
        <f>F454+F457</f>
        <v>750.4</v>
      </c>
      <c r="G453" s="96">
        <f>G454+G457</f>
        <v>0</v>
      </c>
      <c r="H453" s="96">
        <f>H454+H457</f>
        <v>0</v>
      </c>
    </row>
    <row r="454" spans="1:8" s="80" customFormat="1" ht="30" customHeight="1">
      <c r="A454" s="125"/>
      <c r="B454" s="282" t="s">
        <v>57</v>
      </c>
      <c r="C454" s="34" t="s">
        <v>260</v>
      </c>
      <c r="D454" s="31">
        <v>200</v>
      </c>
      <c r="E454" s="31"/>
      <c r="F454" s="97">
        <f aca="true" t="shared" si="77" ref="F454:H455">F455</f>
        <v>750.4</v>
      </c>
      <c r="G454" s="97">
        <f t="shared" si="77"/>
        <v>0</v>
      </c>
      <c r="H454" s="97">
        <f t="shared" si="77"/>
        <v>0</v>
      </c>
    </row>
    <row r="455" spans="1:8" s="80" customFormat="1" ht="30" customHeight="1">
      <c r="A455" s="125"/>
      <c r="B455" s="282" t="s">
        <v>58</v>
      </c>
      <c r="C455" s="34" t="s">
        <v>260</v>
      </c>
      <c r="D455" s="31">
        <v>240</v>
      </c>
      <c r="E455" s="31"/>
      <c r="F455" s="97">
        <f t="shared" si="77"/>
        <v>750.4</v>
      </c>
      <c r="G455" s="97">
        <f t="shared" si="77"/>
        <v>0</v>
      </c>
      <c r="H455" s="97">
        <f t="shared" si="77"/>
        <v>0</v>
      </c>
    </row>
    <row r="456" spans="1:8" s="80" customFormat="1" ht="15" customHeight="1">
      <c r="A456" s="125"/>
      <c r="B456" s="282" t="s">
        <v>95</v>
      </c>
      <c r="C456" s="34" t="s">
        <v>260</v>
      </c>
      <c r="D456" s="31">
        <v>240</v>
      </c>
      <c r="E456" s="30" t="s">
        <v>96</v>
      </c>
      <c r="F456" s="97">
        <v>750.4</v>
      </c>
      <c r="G456" s="97">
        <v>0</v>
      </c>
      <c r="H456" s="97">
        <v>0</v>
      </c>
    </row>
    <row r="457" spans="1:8" s="80" customFormat="1" ht="15" customHeight="1" hidden="1">
      <c r="A457" s="125"/>
      <c r="B457" s="282" t="s">
        <v>97</v>
      </c>
      <c r="C457" s="34" t="s">
        <v>260</v>
      </c>
      <c r="D457" s="31">
        <v>800</v>
      </c>
      <c r="E457" s="30"/>
      <c r="F457" s="97">
        <f aca="true" t="shared" si="78" ref="F457:H458">F458</f>
        <v>0</v>
      </c>
      <c r="G457" s="97">
        <f t="shared" si="78"/>
        <v>0</v>
      </c>
      <c r="H457" s="97">
        <f t="shared" si="78"/>
        <v>0</v>
      </c>
    </row>
    <row r="458" spans="1:8" s="80" customFormat="1" ht="15" customHeight="1" hidden="1">
      <c r="A458" s="125"/>
      <c r="B458" s="282" t="s">
        <v>249</v>
      </c>
      <c r="C458" s="34" t="s">
        <v>260</v>
      </c>
      <c r="D458" s="31">
        <v>830</v>
      </c>
      <c r="E458" s="31"/>
      <c r="F458" s="97">
        <f t="shared" si="78"/>
        <v>0</v>
      </c>
      <c r="G458" s="97">
        <f t="shared" si="78"/>
        <v>0</v>
      </c>
      <c r="H458" s="97">
        <f t="shared" si="78"/>
        <v>0</v>
      </c>
    </row>
    <row r="459" spans="1:8" s="80" customFormat="1" ht="15" customHeight="1" hidden="1">
      <c r="A459" s="125"/>
      <c r="B459" s="282" t="s">
        <v>95</v>
      </c>
      <c r="C459" s="34" t="s">
        <v>260</v>
      </c>
      <c r="D459" s="31">
        <v>830</v>
      </c>
      <c r="E459" s="30" t="s">
        <v>96</v>
      </c>
      <c r="F459" s="97">
        <v>0</v>
      </c>
      <c r="G459" s="97">
        <v>0</v>
      </c>
      <c r="H459" s="97">
        <v>0</v>
      </c>
    </row>
    <row r="460" spans="1:8" s="80" customFormat="1" ht="30" customHeight="1">
      <c r="A460" s="93"/>
      <c r="B460" s="291" t="s">
        <v>262</v>
      </c>
      <c r="C460" s="104" t="s">
        <v>263</v>
      </c>
      <c r="D460" s="104"/>
      <c r="E460" s="104"/>
      <c r="F460" s="108">
        <f>F462</f>
        <v>537.556</v>
      </c>
      <c r="G460" s="108">
        <f>G462</f>
        <v>573.294</v>
      </c>
      <c r="H460" s="108">
        <f>H462</f>
        <v>596.226</v>
      </c>
    </row>
    <row r="461" spans="1:8" s="80" customFormat="1" ht="15" customHeight="1">
      <c r="A461" s="125"/>
      <c r="B461" s="282" t="s">
        <v>264</v>
      </c>
      <c r="C461" s="31" t="s">
        <v>263</v>
      </c>
      <c r="D461" s="31">
        <v>300</v>
      </c>
      <c r="E461" s="31"/>
      <c r="F461" s="98">
        <f aca="true" t="shared" si="79" ref="F461:H462">F462</f>
        <v>537.556</v>
      </c>
      <c r="G461" s="98">
        <f t="shared" si="79"/>
        <v>573.294</v>
      </c>
      <c r="H461" s="98">
        <f t="shared" si="79"/>
        <v>596.226</v>
      </c>
    </row>
    <row r="462" spans="1:8" s="80" customFormat="1" ht="30" customHeight="1">
      <c r="A462" s="125"/>
      <c r="B462" s="282" t="s">
        <v>265</v>
      </c>
      <c r="C462" s="31" t="s">
        <v>263</v>
      </c>
      <c r="D462" s="30" t="s">
        <v>266</v>
      </c>
      <c r="E462" s="31"/>
      <c r="F462" s="98">
        <f t="shared" si="79"/>
        <v>537.556</v>
      </c>
      <c r="G462" s="98">
        <f t="shared" si="79"/>
        <v>573.294</v>
      </c>
      <c r="H462" s="98">
        <f t="shared" si="79"/>
        <v>596.226</v>
      </c>
    </row>
    <row r="463" spans="1:8" s="80" customFormat="1" ht="15" customHeight="1">
      <c r="A463" s="125"/>
      <c r="B463" s="282" t="s">
        <v>267</v>
      </c>
      <c r="C463" s="31" t="s">
        <v>263</v>
      </c>
      <c r="D463" s="30" t="s">
        <v>266</v>
      </c>
      <c r="E463" s="31">
        <v>1001</v>
      </c>
      <c r="F463" s="98">
        <v>537.556</v>
      </c>
      <c r="G463" s="98">
        <v>573.294</v>
      </c>
      <c r="H463" s="98">
        <v>596.226</v>
      </c>
    </row>
    <row r="464" spans="1:8" s="80" customFormat="1" ht="15" customHeight="1" hidden="1">
      <c r="A464" s="93"/>
      <c r="B464" s="291" t="s">
        <v>547</v>
      </c>
      <c r="C464" s="120" t="s">
        <v>546</v>
      </c>
      <c r="D464" s="94"/>
      <c r="E464" s="94"/>
      <c r="F464" s="108">
        <f aca="true" t="shared" si="80" ref="F464:H466">F465</f>
        <v>0</v>
      </c>
      <c r="G464" s="108">
        <f t="shared" si="80"/>
        <v>0</v>
      </c>
      <c r="H464" s="108">
        <f t="shared" si="80"/>
        <v>0</v>
      </c>
    </row>
    <row r="465" spans="1:8" s="80" customFormat="1" ht="30" customHeight="1" hidden="1">
      <c r="A465" s="125"/>
      <c r="B465" s="282" t="s">
        <v>57</v>
      </c>
      <c r="C465" s="34" t="s">
        <v>546</v>
      </c>
      <c r="D465" s="30" t="s">
        <v>76</v>
      </c>
      <c r="E465" s="30"/>
      <c r="F465" s="98">
        <f t="shared" si="80"/>
        <v>0</v>
      </c>
      <c r="G465" s="98">
        <f t="shared" si="80"/>
        <v>0</v>
      </c>
      <c r="H465" s="98">
        <f t="shared" si="80"/>
        <v>0</v>
      </c>
    </row>
    <row r="466" spans="1:8" s="80" customFormat="1" ht="30" customHeight="1" hidden="1">
      <c r="A466" s="125"/>
      <c r="B466" s="282" t="s">
        <v>58</v>
      </c>
      <c r="C466" s="34" t="s">
        <v>546</v>
      </c>
      <c r="D466" s="30" t="s">
        <v>59</v>
      </c>
      <c r="E466" s="30"/>
      <c r="F466" s="98">
        <f t="shared" si="80"/>
        <v>0</v>
      </c>
      <c r="G466" s="98">
        <f t="shared" si="80"/>
        <v>0</v>
      </c>
      <c r="H466" s="98">
        <f t="shared" si="80"/>
        <v>0</v>
      </c>
    </row>
    <row r="467" spans="1:8" s="80" customFormat="1" ht="15" customHeight="1" hidden="1">
      <c r="A467" s="125"/>
      <c r="B467" s="282" t="s">
        <v>140</v>
      </c>
      <c r="C467" s="34" t="s">
        <v>546</v>
      </c>
      <c r="D467" s="30" t="s">
        <v>59</v>
      </c>
      <c r="E467" s="30" t="s">
        <v>141</v>
      </c>
      <c r="F467" s="98">
        <v>0</v>
      </c>
      <c r="G467" s="98">
        <v>0</v>
      </c>
      <c r="H467" s="98">
        <v>0</v>
      </c>
    </row>
    <row r="468" spans="1:8" s="80" customFormat="1" ht="30" customHeight="1">
      <c r="A468" s="93"/>
      <c r="B468" s="291" t="s">
        <v>268</v>
      </c>
      <c r="C468" s="94" t="s">
        <v>269</v>
      </c>
      <c r="D468" s="104"/>
      <c r="E468" s="104"/>
      <c r="F468" s="108">
        <f>F470</f>
        <v>100</v>
      </c>
      <c r="G468" s="108">
        <f>G470</f>
        <v>100</v>
      </c>
      <c r="H468" s="108">
        <f>H470</f>
        <v>100</v>
      </c>
    </row>
    <row r="469" spans="1:8" s="80" customFormat="1" ht="15" customHeight="1">
      <c r="A469" s="125"/>
      <c r="B469" s="282" t="s">
        <v>97</v>
      </c>
      <c r="C469" s="30" t="s">
        <v>269</v>
      </c>
      <c r="D469" s="31">
        <v>800</v>
      </c>
      <c r="E469" s="31"/>
      <c r="F469" s="98">
        <f aca="true" t="shared" si="81" ref="F469:H474">F470</f>
        <v>100</v>
      </c>
      <c r="G469" s="98">
        <f t="shared" si="81"/>
        <v>100</v>
      </c>
      <c r="H469" s="98">
        <f t="shared" si="81"/>
        <v>100</v>
      </c>
    </row>
    <row r="470" spans="1:8" s="80" customFormat="1" ht="15" customHeight="1">
      <c r="A470" s="125"/>
      <c r="B470" s="282" t="s">
        <v>270</v>
      </c>
      <c r="C470" s="30" t="s">
        <v>269</v>
      </c>
      <c r="D470" s="30" t="s">
        <v>271</v>
      </c>
      <c r="E470" s="31"/>
      <c r="F470" s="98">
        <f t="shared" si="81"/>
        <v>100</v>
      </c>
      <c r="G470" s="98">
        <f t="shared" si="81"/>
        <v>100</v>
      </c>
      <c r="H470" s="98">
        <f t="shared" si="81"/>
        <v>100</v>
      </c>
    </row>
    <row r="471" spans="1:8" s="80" customFormat="1" ht="15" customHeight="1">
      <c r="A471" s="125"/>
      <c r="B471" s="282" t="s">
        <v>272</v>
      </c>
      <c r="C471" s="30" t="s">
        <v>269</v>
      </c>
      <c r="D471" s="30" t="s">
        <v>271</v>
      </c>
      <c r="E471" s="30" t="s">
        <v>273</v>
      </c>
      <c r="F471" s="98">
        <v>100</v>
      </c>
      <c r="G471" s="98">
        <v>100</v>
      </c>
      <c r="H471" s="98">
        <v>100</v>
      </c>
    </row>
    <row r="472" spans="1:8" s="80" customFormat="1" ht="15" customHeight="1">
      <c r="A472" s="93"/>
      <c r="B472" s="291" t="s">
        <v>274</v>
      </c>
      <c r="C472" s="120" t="s">
        <v>275</v>
      </c>
      <c r="D472" s="94"/>
      <c r="E472" s="94"/>
      <c r="F472" s="108">
        <f t="shared" si="81"/>
        <v>152</v>
      </c>
      <c r="G472" s="108">
        <f t="shared" si="81"/>
        <v>152</v>
      </c>
      <c r="H472" s="108">
        <f t="shared" si="81"/>
        <v>152</v>
      </c>
    </row>
    <row r="473" spans="1:8" s="80" customFormat="1" ht="30" customHeight="1">
      <c r="A473" s="125"/>
      <c r="B473" s="282" t="s">
        <v>57</v>
      </c>
      <c r="C473" s="34" t="s">
        <v>367</v>
      </c>
      <c r="D473" s="30" t="s">
        <v>76</v>
      </c>
      <c r="E473" s="30"/>
      <c r="F473" s="98">
        <f t="shared" si="81"/>
        <v>152</v>
      </c>
      <c r="G473" s="98">
        <f t="shared" si="81"/>
        <v>152</v>
      </c>
      <c r="H473" s="98">
        <f t="shared" si="81"/>
        <v>152</v>
      </c>
    </row>
    <row r="474" spans="1:8" s="80" customFormat="1" ht="30" customHeight="1">
      <c r="A474" s="125"/>
      <c r="B474" s="282" t="s">
        <v>58</v>
      </c>
      <c r="C474" s="34" t="s">
        <v>275</v>
      </c>
      <c r="D474" s="30" t="s">
        <v>59</v>
      </c>
      <c r="E474" s="30"/>
      <c r="F474" s="98">
        <f t="shared" si="81"/>
        <v>152</v>
      </c>
      <c r="G474" s="98">
        <f t="shared" si="81"/>
        <v>152</v>
      </c>
      <c r="H474" s="98">
        <f t="shared" si="81"/>
        <v>152</v>
      </c>
    </row>
    <row r="475" spans="1:8" s="80" customFormat="1" ht="15" customHeight="1">
      <c r="A475" s="125"/>
      <c r="B475" s="282" t="s">
        <v>174</v>
      </c>
      <c r="C475" s="34" t="s">
        <v>275</v>
      </c>
      <c r="D475" s="30" t="s">
        <v>59</v>
      </c>
      <c r="E475" s="30" t="s">
        <v>175</v>
      </c>
      <c r="F475" s="98">
        <f>180-180+152</f>
        <v>152</v>
      </c>
      <c r="G475" s="98">
        <f>180-180+152</f>
        <v>152</v>
      </c>
      <c r="H475" s="98">
        <f>180-180+152</f>
        <v>152</v>
      </c>
    </row>
    <row r="476" spans="1:8" s="80" customFormat="1" ht="30" customHeight="1" hidden="1">
      <c r="A476" s="103"/>
      <c r="B476" s="291" t="s">
        <v>176</v>
      </c>
      <c r="C476" s="94" t="s">
        <v>454</v>
      </c>
      <c r="D476" s="94"/>
      <c r="E476" s="94"/>
      <c r="F476" s="108">
        <f aca="true" t="shared" si="82" ref="F476:H478">F477</f>
        <v>0</v>
      </c>
      <c r="G476" s="108">
        <f t="shared" si="82"/>
        <v>0</v>
      </c>
      <c r="H476" s="108">
        <f t="shared" si="82"/>
        <v>0</v>
      </c>
    </row>
    <row r="477" spans="1:8" s="80" customFormat="1" ht="30" customHeight="1" hidden="1">
      <c r="A477" s="32"/>
      <c r="B477" s="289" t="s">
        <v>57</v>
      </c>
      <c r="C477" s="30" t="s">
        <v>454</v>
      </c>
      <c r="D477" s="30" t="s">
        <v>76</v>
      </c>
      <c r="E477" s="30"/>
      <c r="F477" s="98">
        <f t="shared" si="82"/>
        <v>0</v>
      </c>
      <c r="G477" s="98">
        <f t="shared" si="82"/>
        <v>0</v>
      </c>
      <c r="H477" s="98">
        <f t="shared" si="82"/>
        <v>0</v>
      </c>
    </row>
    <row r="478" spans="1:8" s="80" customFormat="1" ht="30" customHeight="1" hidden="1">
      <c r="A478" s="32"/>
      <c r="B478" s="282" t="s">
        <v>58</v>
      </c>
      <c r="C478" s="30" t="s">
        <v>454</v>
      </c>
      <c r="D478" s="30" t="s">
        <v>59</v>
      </c>
      <c r="E478" s="30"/>
      <c r="F478" s="98">
        <f t="shared" si="82"/>
        <v>0</v>
      </c>
      <c r="G478" s="98">
        <f t="shared" si="82"/>
        <v>0</v>
      </c>
      <c r="H478" s="98">
        <f t="shared" si="82"/>
        <v>0</v>
      </c>
    </row>
    <row r="479" spans="1:8" s="80" customFormat="1" ht="15" customHeight="1" hidden="1">
      <c r="A479" s="32"/>
      <c r="B479" s="282" t="s">
        <v>174</v>
      </c>
      <c r="C479" s="30" t="s">
        <v>454</v>
      </c>
      <c r="D479" s="30" t="s">
        <v>59</v>
      </c>
      <c r="E479" s="30" t="s">
        <v>175</v>
      </c>
      <c r="F479" s="98">
        <v>0</v>
      </c>
      <c r="G479" s="98">
        <v>0</v>
      </c>
      <c r="H479" s="98">
        <v>0</v>
      </c>
    </row>
    <row r="480" spans="1:8" s="80" customFormat="1" ht="45" customHeight="1">
      <c r="A480" s="93"/>
      <c r="B480" s="291" t="s">
        <v>277</v>
      </c>
      <c r="C480" s="104" t="s">
        <v>276</v>
      </c>
      <c r="D480" s="94"/>
      <c r="E480" s="94"/>
      <c r="F480" s="108">
        <f>F481+F484</f>
        <v>1050</v>
      </c>
      <c r="G480" s="108">
        <f>G481+G484</f>
        <v>1050</v>
      </c>
      <c r="H480" s="108">
        <f>H481+H484</f>
        <v>1050</v>
      </c>
    </row>
    <row r="481" spans="1:8" s="80" customFormat="1" ht="30" customHeight="1">
      <c r="A481" s="125"/>
      <c r="B481" s="282" t="s">
        <v>57</v>
      </c>
      <c r="C481" s="31" t="s">
        <v>276</v>
      </c>
      <c r="D481" s="30" t="s">
        <v>76</v>
      </c>
      <c r="E481" s="30"/>
      <c r="F481" s="98">
        <f aca="true" t="shared" si="83" ref="F481:H482">F482</f>
        <v>1050</v>
      </c>
      <c r="G481" s="98">
        <f t="shared" si="83"/>
        <v>1050</v>
      </c>
      <c r="H481" s="98">
        <f t="shared" si="83"/>
        <v>1050</v>
      </c>
    </row>
    <row r="482" spans="1:8" s="80" customFormat="1" ht="30" customHeight="1">
      <c r="A482" s="125"/>
      <c r="B482" s="282" t="s">
        <v>58</v>
      </c>
      <c r="C482" s="31" t="s">
        <v>276</v>
      </c>
      <c r="D482" s="30" t="s">
        <v>59</v>
      </c>
      <c r="E482" s="30"/>
      <c r="F482" s="98">
        <f t="shared" si="83"/>
        <v>1050</v>
      </c>
      <c r="G482" s="98">
        <f t="shared" si="83"/>
        <v>1050</v>
      </c>
      <c r="H482" s="98">
        <f t="shared" si="83"/>
        <v>1050</v>
      </c>
    </row>
    <row r="483" spans="1:8" s="80" customFormat="1" ht="15" customHeight="1">
      <c r="A483" s="125"/>
      <c r="B483" s="284" t="s">
        <v>149</v>
      </c>
      <c r="C483" s="31" t="s">
        <v>276</v>
      </c>
      <c r="D483" s="30" t="s">
        <v>59</v>
      </c>
      <c r="E483" s="30" t="s">
        <v>150</v>
      </c>
      <c r="F483" s="98">
        <f>500+550</f>
        <v>1050</v>
      </c>
      <c r="G483" s="98">
        <v>1050</v>
      </c>
      <c r="H483" s="98">
        <v>1050</v>
      </c>
    </row>
    <row r="484" spans="1:8" s="80" customFormat="1" ht="15" customHeight="1" hidden="1">
      <c r="A484" s="125"/>
      <c r="B484" s="282" t="s">
        <v>97</v>
      </c>
      <c r="C484" s="31" t="s">
        <v>276</v>
      </c>
      <c r="D484" s="30" t="s">
        <v>98</v>
      </c>
      <c r="E484" s="30"/>
      <c r="F484" s="98">
        <f aca="true" t="shared" si="84" ref="F484:H485">F485</f>
        <v>0</v>
      </c>
      <c r="G484" s="98">
        <f t="shared" si="84"/>
        <v>0</v>
      </c>
      <c r="H484" s="98">
        <f t="shared" si="84"/>
        <v>0</v>
      </c>
    </row>
    <row r="485" spans="1:8" s="80" customFormat="1" ht="15" customHeight="1" hidden="1">
      <c r="A485" s="125"/>
      <c r="B485" s="284" t="s">
        <v>249</v>
      </c>
      <c r="C485" s="31" t="s">
        <v>276</v>
      </c>
      <c r="D485" s="30" t="s">
        <v>250</v>
      </c>
      <c r="E485" s="30"/>
      <c r="F485" s="98">
        <f t="shared" si="84"/>
        <v>0</v>
      </c>
      <c r="G485" s="98">
        <f t="shared" si="84"/>
        <v>0</v>
      </c>
      <c r="H485" s="98">
        <f t="shared" si="84"/>
        <v>0</v>
      </c>
    </row>
    <row r="486" spans="1:8" s="80" customFormat="1" ht="15" customHeight="1" hidden="1">
      <c r="A486" s="125"/>
      <c r="B486" s="284" t="s">
        <v>149</v>
      </c>
      <c r="C486" s="31" t="s">
        <v>276</v>
      </c>
      <c r="D486" s="30" t="s">
        <v>250</v>
      </c>
      <c r="E486" s="30" t="s">
        <v>150</v>
      </c>
      <c r="F486" s="98">
        <v>0</v>
      </c>
      <c r="G486" s="98">
        <v>0</v>
      </c>
      <c r="H486" s="98">
        <v>0</v>
      </c>
    </row>
    <row r="487" spans="1:8" s="80" customFormat="1" ht="30" customHeight="1" hidden="1">
      <c r="A487" s="277"/>
      <c r="B487" s="297" t="s">
        <v>450</v>
      </c>
      <c r="C487" s="150" t="s">
        <v>452</v>
      </c>
      <c r="D487" s="141"/>
      <c r="E487" s="141"/>
      <c r="F487" s="142">
        <f>F488</f>
        <v>0</v>
      </c>
      <c r="G487" s="142">
        <f aca="true" t="shared" si="85" ref="G487:H489">G488</f>
        <v>0</v>
      </c>
      <c r="H487" s="142">
        <f t="shared" si="85"/>
        <v>0</v>
      </c>
    </row>
    <row r="488" spans="1:8" s="80" customFormat="1" ht="15" customHeight="1" hidden="1">
      <c r="A488" s="125"/>
      <c r="B488" s="282" t="s">
        <v>97</v>
      </c>
      <c r="C488" s="31" t="s">
        <v>452</v>
      </c>
      <c r="D488" s="30" t="s">
        <v>98</v>
      </c>
      <c r="E488" s="30"/>
      <c r="F488" s="98">
        <f>F489</f>
        <v>0</v>
      </c>
      <c r="G488" s="98">
        <f t="shared" si="85"/>
        <v>0</v>
      </c>
      <c r="H488" s="98">
        <f t="shared" si="85"/>
        <v>0</v>
      </c>
    </row>
    <row r="489" spans="1:8" s="80" customFormat="1" ht="15" customHeight="1" hidden="1">
      <c r="A489" s="125"/>
      <c r="B489" s="282" t="s">
        <v>490</v>
      </c>
      <c r="C489" s="31" t="s">
        <v>452</v>
      </c>
      <c r="D489" s="30" t="s">
        <v>489</v>
      </c>
      <c r="E489" s="30"/>
      <c r="F489" s="98">
        <f>F490</f>
        <v>0</v>
      </c>
      <c r="G489" s="98">
        <f t="shared" si="85"/>
        <v>0</v>
      </c>
      <c r="H489" s="98">
        <f t="shared" si="85"/>
        <v>0</v>
      </c>
    </row>
    <row r="490" spans="1:8" s="80" customFormat="1" ht="15" customHeight="1" hidden="1">
      <c r="A490" s="125"/>
      <c r="B490" s="284" t="s">
        <v>451</v>
      </c>
      <c r="C490" s="31" t="s">
        <v>452</v>
      </c>
      <c r="D490" s="30" t="s">
        <v>489</v>
      </c>
      <c r="E490" s="30" t="s">
        <v>453</v>
      </c>
      <c r="F490" s="98">
        <v>0</v>
      </c>
      <c r="G490" s="98">
        <v>0</v>
      </c>
      <c r="H490" s="98">
        <v>0</v>
      </c>
    </row>
    <row r="491" spans="1:8" s="80" customFormat="1" ht="15" customHeight="1" hidden="1">
      <c r="A491" s="93"/>
      <c r="B491" s="291" t="s">
        <v>278</v>
      </c>
      <c r="C491" s="94" t="s">
        <v>295</v>
      </c>
      <c r="D491" s="94"/>
      <c r="E491" s="94"/>
      <c r="F491" s="108">
        <f>F492+F495</f>
        <v>0</v>
      </c>
      <c r="G491" s="108">
        <f>G492+G495</f>
        <v>0</v>
      </c>
      <c r="H491" s="108">
        <f>H492+H495</f>
        <v>0</v>
      </c>
    </row>
    <row r="492" spans="1:8" s="80" customFormat="1" ht="30" customHeight="1" hidden="1">
      <c r="A492" s="125"/>
      <c r="B492" s="282" t="s">
        <v>57</v>
      </c>
      <c r="C492" s="30" t="s">
        <v>295</v>
      </c>
      <c r="D492" s="30" t="s">
        <v>76</v>
      </c>
      <c r="E492" s="30"/>
      <c r="F492" s="98">
        <f aca="true" t="shared" si="86" ref="F492:H493">F493</f>
        <v>0</v>
      </c>
      <c r="G492" s="98">
        <f t="shared" si="86"/>
        <v>0</v>
      </c>
      <c r="H492" s="98">
        <f t="shared" si="86"/>
        <v>0</v>
      </c>
    </row>
    <row r="493" spans="1:8" s="80" customFormat="1" ht="30" customHeight="1" hidden="1">
      <c r="A493" s="125"/>
      <c r="B493" s="282" t="s">
        <v>58</v>
      </c>
      <c r="C493" s="30" t="s">
        <v>295</v>
      </c>
      <c r="D493" s="30" t="s">
        <v>59</v>
      </c>
      <c r="E493" s="30"/>
      <c r="F493" s="98">
        <f t="shared" si="86"/>
        <v>0</v>
      </c>
      <c r="G493" s="98">
        <f t="shared" si="86"/>
        <v>0</v>
      </c>
      <c r="H493" s="98">
        <f t="shared" si="86"/>
        <v>0</v>
      </c>
    </row>
    <row r="494" spans="1:8" s="80" customFormat="1" ht="15" customHeight="1" hidden="1">
      <c r="A494" s="125"/>
      <c r="B494" s="284" t="s">
        <v>124</v>
      </c>
      <c r="C494" s="30" t="s">
        <v>295</v>
      </c>
      <c r="D494" s="30" t="s">
        <v>59</v>
      </c>
      <c r="E494" s="30" t="s">
        <v>279</v>
      </c>
      <c r="F494" s="98">
        <v>0</v>
      </c>
      <c r="G494" s="98">
        <v>0</v>
      </c>
      <c r="H494" s="98">
        <v>0</v>
      </c>
    </row>
    <row r="495" spans="1:8" s="80" customFormat="1" ht="15" customHeight="1" hidden="1">
      <c r="A495" s="125"/>
      <c r="B495" s="284" t="s">
        <v>264</v>
      </c>
      <c r="C495" s="30" t="s">
        <v>295</v>
      </c>
      <c r="D495" s="30" t="s">
        <v>280</v>
      </c>
      <c r="E495" s="30"/>
      <c r="F495" s="98">
        <f aca="true" t="shared" si="87" ref="F495:H496">F496</f>
        <v>0</v>
      </c>
      <c r="G495" s="98">
        <f t="shared" si="87"/>
        <v>0</v>
      </c>
      <c r="H495" s="98">
        <f t="shared" si="87"/>
        <v>0</v>
      </c>
    </row>
    <row r="496" spans="1:8" s="80" customFormat="1" ht="15" customHeight="1" hidden="1">
      <c r="A496" s="125"/>
      <c r="B496" s="282" t="s">
        <v>281</v>
      </c>
      <c r="C496" s="30" t="s">
        <v>295</v>
      </c>
      <c r="D496" s="30" t="s">
        <v>282</v>
      </c>
      <c r="E496" s="30"/>
      <c r="F496" s="98">
        <f t="shared" si="87"/>
        <v>0</v>
      </c>
      <c r="G496" s="98">
        <f t="shared" si="87"/>
        <v>0</v>
      </c>
      <c r="H496" s="98">
        <f t="shared" si="87"/>
        <v>0</v>
      </c>
    </row>
    <row r="497" spans="1:8" s="80" customFormat="1" ht="15" customHeight="1" hidden="1">
      <c r="A497" s="125"/>
      <c r="B497" s="284" t="s">
        <v>124</v>
      </c>
      <c r="C497" s="30" t="s">
        <v>295</v>
      </c>
      <c r="D497" s="30" t="s">
        <v>282</v>
      </c>
      <c r="E497" s="30" t="s">
        <v>279</v>
      </c>
      <c r="F497" s="98">
        <v>0</v>
      </c>
      <c r="G497" s="98">
        <v>0</v>
      </c>
      <c r="H497" s="98">
        <v>0</v>
      </c>
    </row>
    <row r="498" spans="1:8" s="80" customFormat="1" ht="30" customHeight="1" hidden="1">
      <c r="A498" s="93"/>
      <c r="B498" s="283" t="s">
        <v>166</v>
      </c>
      <c r="C498" s="120" t="s">
        <v>283</v>
      </c>
      <c r="D498" s="104"/>
      <c r="E498" s="94"/>
      <c r="F498" s="108">
        <f>F499+F503</f>
        <v>0</v>
      </c>
      <c r="G498" s="108">
        <f>G499+G503</f>
        <v>0</v>
      </c>
      <c r="H498" s="108">
        <f>H499+H503</f>
        <v>0</v>
      </c>
    </row>
    <row r="499" spans="1:8" s="80" customFormat="1" ht="30" customHeight="1" hidden="1">
      <c r="A499" s="125"/>
      <c r="B499" s="287" t="s">
        <v>57</v>
      </c>
      <c r="C499" s="34" t="s">
        <v>283</v>
      </c>
      <c r="D499" s="31">
        <v>200</v>
      </c>
      <c r="E499" s="30"/>
      <c r="F499" s="98">
        <f aca="true" t="shared" si="88" ref="F499:H500">F500</f>
        <v>0</v>
      </c>
      <c r="G499" s="98">
        <f t="shared" si="88"/>
        <v>0</v>
      </c>
      <c r="H499" s="98">
        <f t="shared" si="88"/>
        <v>0</v>
      </c>
    </row>
    <row r="500" spans="1:8" s="80" customFormat="1" ht="30" customHeight="1" hidden="1">
      <c r="A500" s="125"/>
      <c r="B500" s="282" t="s">
        <v>58</v>
      </c>
      <c r="C500" s="34" t="s">
        <v>283</v>
      </c>
      <c r="D500" s="31">
        <v>240</v>
      </c>
      <c r="E500" s="30"/>
      <c r="F500" s="98">
        <f t="shared" si="88"/>
        <v>0</v>
      </c>
      <c r="G500" s="98">
        <f t="shared" si="88"/>
        <v>0</v>
      </c>
      <c r="H500" s="98">
        <f t="shared" si="88"/>
        <v>0</v>
      </c>
    </row>
    <row r="501" spans="1:8" s="80" customFormat="1" ht="15" customHeight="1" hidden="1">
      <c r="A501" s="125"/>
      <c r="B501" s="282" t="s">
        <v>140</v>
      </c>
      <c r="C501" s="34" t="s">
        <v>283</v>
      </c>
      <c r="D501" s="30" t="s">
        <v>59</v>
      </c>
      <c r="E501" s="30" t="s">
        <v>141</v>
      </c>
      <c r="F501" s="98">
        <v>0</v>
      </c>
      <c r="G501" s="98">
        <v>0</v>
      </c>
      <c r="H501" s="98">
        <v>0</v>
      </c>
    </row>
    <row r="502" spans="1:8" s="80" customFormat="1" ht="15" customHeight="1" hidden="1">
      <c r="A502" s="125"/>
      <c r="B502" s="282" t="s">
        <v>97</v>
      </c>
      <c r="C502" s="34" t="s">
        <v>283</v>
      </c>
      <c r="D502" s="30" t="s">
        <v>98</v>
      </c>
      <c r="E502" s="30"/>
      <c r="F502" s="98">
        <f aca="true" t="shared" si="89" ref="F502:H503">F503</f>
        <v>0</v>
      </c>
      <c r="G502" s="98">
        <f t="shared" si="89"/>
        <v>0</v>
      </c>
      <c r="H502" s="98">
        <f t="shared" si="89"/>
        <v>0</v>
      </c>
    </row>
    <row r="503" spans="1:8" s="80" customFormat="1" ht="15" customHeight="1" hidden="1">
      <c r="A503" s="125"/>
      <c r="B503" s="282" t="s">
        <v>249</v>
      </c>
      <c r="C503" s="34" t="s">
        <v>283</v>
      </c>
      <c r="D503" s="30" t="s">
        <v>250</v>
      </c>
      <c r="E503" s="30"/>
      <c r="F503" s="98">
        <f t="shared" si="89"/>
        <v>0</v>
      </c>
      <c r="G503" s="98">
        <f t="shared" si="89"/>
        <v>0</v>
      </c>
      <c r="H503" s="98">
        <f t="shared" si="89"/>
        <v>0</v>
      </c>
    </row>
    <row r="504" spans="1:8" s="80" customFormat="1" ht="15" customHeight="1" hidden="1">
      <c r="A504" s="125"/>
      <c r="B504" s="282" t="s">
        <v>140</v>
      </c>
      <c r="C504" s="34" t="s">
        <v>283</v>
      </c>
      <c r="D504" s="30" t="s">
        <v>250</v>
      </c>
      <c r="E504" s="30" t="s">
        <v>141</v>
      </c>
      <c r="F504" s="98">
        <v>0</v>
      </c>
      <c r="G504" s="98">
        <v>0</v>
      </c>
      <c r="H504" s="98">
        <v>0</v>
      </c>
    </row>
    <row r="505" spans="1:8" s="80" customFormat="1" ht="15" customHeight="1">
      <c r="A505" s="123"/>
      <c r="B505" s="291" t="s">
        <v>284</v>
      </c>
      <c r="C505" s="120" t="s">
        <v>285</v>
      </c>
      <c r="D505" s="94"/>
      <c r="E505" s="94"/>
      <c r="F505" s="108">
        <f>F506+F509</f>
        <v>1480</v>
      </c>
      <c r="G505" s="108">
        <f>G506+G509</f>
        <v>1061</v>
      </c>
      <c r="H505" s="108">
        <f>H506+H509</f>
        <v>626</v>
      </c>
    </row>
    <row r="506" spans="1:8" s="80" customFormat="1" ht="30" customHeight="1">
      <c r="A506" s="122"/>
      <c r="B506" s="282" t="s">
        <v>57</v>
      </c>
      <c r="C506" s="34" t="s">
        <v>285</v>
      </c>
      <c r="D506" s="30" t="s">
        <v>76</v>
      </c>
      <c r="E506" s="30"/>
      <c r="F506" s="98">
        <f aca="true" t="shared" si="90" ref="F506:H507">F507</f>
        <v>1480</v>
      </c>
      <c r="G506" s="98">
        <f t="shared" si="90"/>
        <v>1061</v>
      </c>
      <c r="H506" s="98">
        <f t="shared" si="90"/>
        <v>626</v>
      </c>
    </row>
    <row r="507" spans="1:8" s="80" customFormat="1" ht="30" customHeight="1">
      <c r="A507" s="122"/>
      <c r="B507" s="282" t="s">
        <v>58</v>
      </c>
      <c r="C507" s="34" t="s">
        <v>285</v>
      </c>
      <c r="D507" s="30" t="s">
        <v>59</v>
      </c>
      <c r="E507" s="30"/>
      <c r="F507" s="98">
        <f t="shared" si="90"/>
        <v>1480</v>
      </c>
      <c r="G507" s="98">
        <f t="shared" si="90"/>
        <v>1061</v>
      </c>
      <c r="H507" s="98">
        <f t="shared" si="90"/>
        <v>626</v>
      </c>
    </row>
    <row r="508" spans="1:8" s="80" customFormat="1" ht="15" customHeight="1">
      <c r="A508" s="122"/>
      <c r="B508" s="282" t="s">
        <v>140</v>
      </c>
      <c r="C508" s="34" t="s">
        <v>285</v>
      </c>
      <c r="D508" s="30" t="s">
        <v>59</v>
      </c>
      <c r="E508" s="30" t="s">
        <v>141</v>
      </c>
      <c r="F508" s="98">
        <f>300+30+(1000+150)</f>
        <v>1480</v>
      </c>
      <c r="G508" s="98">
        <f>330+3000-2040-229</f>
        <v>1061</v>
      </c>
      <c r="H508" s="98">
        <f>330+5000-4198-506</f>
        <v>626</v>
      </c>
    </row>
    <row r="509" spans="1:8" s="80" customFormat="1" ht="15" customHeight="1" hidden="1">
      <c r="A509" s="122"/>
      <c r="B509" s="282" t="s">
        <v>249</v>
      </c>
      <c r="C509" s="34" t="s">
        <v>285</v>
      </c>
      <c r="D509" s="30" t="s">
        <v>250</v>
      </c>
      <c r="E509" s="30"/>
      <c r="F509" s="98">
        <f>F510</f>
        <v>0</v>
      </c>
      <c r="G509" s="98">
        <f>G510</f>
        <v>0</v>
      </c>
      <c r="H509" s="98">
        <f>H510</f>
        <v>0</v>
      </c>
    </row>
    <row r="510" spans="1:8" s="80" customFormat="1" ht="15" customHeight="1" hidden="1">
      <c r="A510" s="122"/>
      <c r="B510" s="282" t="s">
        <v>140</v>
      </c>
      <c r="C510" s="34" t="s">
        <v>285</v>
      </c>
      <c r="D510" s="30" t="s">
        <v>250</v>
      </c>
      <c r="E510" s="30" t="s">
        <v>141</v>
      </c>
      <c r="F510" s="98">
        <v>0</v>
      </c>
      <c r="G510" s="98">
        <v>0</v>
      </c>
      <c r="H510" s="98">
        <v>0</v>
      </c>
    </row>
    <row r="511" spans="1:8" s="80" customFormat="1" ht="45" customHeight="1" hidden="1">
      <c r="A511" s="123"/>
      <c r="B511" s="291" t="s">
        <v>286</v>
      </c>
      <c r="C511" s="120" t="s">
        <v>287</v>
      </c>
      <c r="D511" s="94"/>
      <c r="E511" s="94"/>
      <c r="F511" s="108">
        <f aca="true" t="shared" si="91" ref="F511:H513">F512</f>
        <v>0</v>
      </c>
      <c r="G511" s="108">
        <f t="shared" si="91"/>
        <v>0</v>
      </c>
      <c r="H511" s="108">
        <f t="shared" si="91"/>
        <v>0</v>
      </c>
    </row>
    <row r="512" spans="1:8" s="80" customFormat="1" ht="30" customHeight="1" hidden="1">
      <c r="A512" s="122"/>
      <c r="B512" s="282" t="s">
        <v>57</v>
      </c>
      <c r="C512" s="34" t="s">
        <v>287</v>
      </c>
      <c r="D512" s="30" t="s">
        <v>76</v>
      </c>
      <c r="E512" s="30"/>
      <c r="F512" s="98">
        <f t="shared" si="91"/>
        <v>0</v>
      </c>
      <c r="G512" s="98">
        <f t="shared" si="91"/>
        <v>0</v>
      </c>
      <c r="H512" s="98">
        <f t="shared" si="91"/>
        <v>0</v>
      </c>
    </row>
    <row r="513" spans="1:8" s="80" customFormat="1" ht="30" customHeight="1" hidden="1">
      <c r="A513" s="122"/>
      <c r="B513" s="282" t="s">
        <v>58</v>
      </c>
      <c r="C513" s="34" t="s">
        <v>287</v>
      </c>
      <c r="D513" s="30" t="s">
        <v>59</v>
      </c>
      <c r="E513" s="30"/>
      <c r="F513" s="98">
        <f t="shared" si="91"/>
        <v>0</v>
      </c>
      <c r="G513" s="98">
        <f t="shared" si="91"/>
        <v>0</v>
      </c>
      <c r="H513" s="98">
        <f t="shared" si="91"/>
        <v>0</v>
      </c>
    </row>
    <row r="514" spans="1:8" s="80" customFormat="1" ht="15" customHeight="1" hidden="1">
      <c r="A514" s="122"/>
      <c r="B514" s="282" t="s">
        <v>288</v>
      </c>
      <c r="C514" s="34" t="s">
        <v>287</v>
      </c>
      <c r="D514" s="30" t="s">
        <v>59</v>
      </c>
      <c r="E514" s="30" t="s">
        <v>289</v>
      </c>
      <c r="F514" s="98">
        <v>0</v>
      </c>
      <c r="G514" s="98">
        <v>0</v>
      </c>
      <c r="H514" s="98">
        <v>0</v>
      </c>
    </row>
    <row r="515" spans="1:8" s="80" customFormat="1" ht="30" customHeight="1">
      <c r="A515" s="123"/>
      <c r="B515" s="291" t="s">
        <v>290</v>
      </c>
      <c r="C515" s="94" t="s">
        <v>291</v>
      </c>
      <c r="D515" s="104"/>
      <c r="E515" s="104"/>
      <c r="F515" s="108">
        <f>F516+F519</f>
        <v>594.7</v>
      </c>
      <c r="G515" s="108">
        <f>G516+G519</f>
        <v>594.7</v>
      </c>
      <c r="H515" s="108">
        <f>H516+H519</f>
        <v>594.7</v>
      </c>
    </row>
    <row r="516" spans="1:8" s="80" customFormat="1" ht="60" customHeight="1">
      <c r="A516" s="122"/>
      <c r="B516" s="282" t="s">
        <v>92</v>
      </c>
      <c r="C516" s="30" t="s">
        <v>291</v>
      </c>
      <c r="D516" s="31">
        <v>100</v>
      </c>
      <c r="E516" s="31"/>
      <c r="F516" s="98">
        <f aca="true" t="shared" si="92" ref="F516:H517">F517</f>
        <v>578.639</v>
      </c>
      <c r="G516" s="98">
        <f t="shared" si="92"/>
        <v>593.707</v>
      </c>
      <c r="H516" s="98">
        <f t="shared" si="92"/>
        <v>593.707</v>
      </c>
    </row>
    <row r="517" spans="1:8" s="80" customFormat="1" ht="30" customHeight="1">
      <c r="A517" s="122"/>
      <c r="B517" s="282" t="s">
        <v>213</v>
      </c>
      <c r="C517" s="30" t="s">
        <v>291</v>
      </c>
      <c r="D517" s="30" t="s">
        <v>214</v>
      </c>
      <c r="E517" s="31"/>
      <c r="F517" s="98">
        <f t="shared" si="92"/>
        <v>578.639</v>
      </c>
      <c r="G517" s="98">
        <f t="shared" si="92"/>
        <v>593.707</v>
      </c>
      <c r="H517" s="98">
        <f t="shared" si="92"/>
        <v>593.707</v>
      </c>
    </row>
    <row r="518" spans="1:8" s="80" customFormat="1" ht="15" customHeight="1">
      <c r="A518" s="122"/>
      <c r="B518" s="282" t="s">
        <v>292</v>
      </c>
      <c r="C518" s="30" t="s">
        <v>291</v>
      </c>
      <c r="D518" s="30" t="s">
        <v>214</v>
      </c>
      <c r="E518" s="30" t="s">
        <v>293</v>
      </c>
      <c r="F518" s="98">
        <f>439.815+132.824+6</f>
        <v>578.639</v>
      </c>
      <c r="G518" s="98">
        <f>451.388+136.319+6</f>
        <v>593.707</v>
      </c>
      <c r="H518" s="98">
        <f>451.388+136.319+6</f>
        <v>593.707</v>
      </c>
    </row>
    <row r="519" spans="1:8" s="80" customFormat="1" ht="30" customHeight="1">
      <c r="A519" s="122"/>
      <c r="B519" s="282" t="s">
        <v>57</v>
      </c>
      <c r="C519" s="30" t="s">
        <v>291</v>
      </c>
      <c r="D519" s="30" t="s">
        <v>76</v>
      </c>
      <c r="E519" s="30"/>
      <c r="F519" s="98">
        <f aca="true" t="shared" si="93" ref="F519:H520">F520</f>
        <v>16.061</v>
      </c>
      <c r="G519" s="98">
        <f t="shared" si="93"/>
        <v>0.993</v>
      </c>
      <c r="H519" s="98">
        <f t="shared" si="93"/>
        <v>0.993</v>
      </c>
    </row>
    <row r="520" spans="1:8" s="80" customFormat="1" ht="30" customHeight="1">
      <c r="A520" s="122"/>
      <c r="B520" s="282" t="s">
        <v>58</v>
      </c>
      <c r="C520" s="30" t="s">
        <v>291</v>
      </c>
      <c r="D520" s="30" t="s">
        <v>59</v>
      </c>
      <c r="E520" s="31"/>
      <c r="F520" s="98">
        <f t="shared" si="93"/>
        <v>16.061</v>
      </c>
      <c r="G520" s="98">
        <f t="shared" si="93"/>
        <v>0.993</v>
      </c>
      <c r="H520" s="98">
        <f t="shared" si="93"/>
        <v>0.993</v>
      </c>
    </row>
    <row r="521" spans="1:8" s="80" customFormat="1" ht="15" customHeight="1">
      <c r="A521" s="122"/>
      <c r="B521" s="282" t="s">
        <v>292</v>
      </c>
      <c r="C521" s="30" t="s">
        <v>291</v>
      </c>
      <c r="D521" s="30" t="s">
        <v>59</v>
      </c>
      <c r="E521" s="30" t="s">
        <v>293</v>
      </c>
      <c r="F521" s="98">
        <v>16.061</v>
      </c>
      <c r="G521" s="98">
        <v>0.993</v>
      </c>
      <c r="H521" s="98">
        <v>0.993</v>
      </c>
    </row>
    <row r="522" spans="1:8" s="80" customFormat="1" ht="30" customHeight="1" hidden="1">
      <c r="A522" s="140"/>
      <c r="B522" s="300" t="s">
        <v>362</v>
      </c>
      <c r="C522" s="141" t="s">
        <v>521</v>
      </c>
      <c r="D522" s="141"/>
      <c r="E522" s="141"/>
      <c r="F522" s="142">
        <f aca="true" t="shared" si="94" ref="F522:H523">F523</f>
        <v>0</v>
      </c>
      <c r="G522" s="142">
        <f t="shared" si="94"/>
        <v>0</v>
      </c>
      <c r="H522" s="142">
        <f t="shared" si="94"/>
        <v>0</v>
      </c>
    </row>
    <row r="523" spans="1:8" s="80" customFormat="1" ht="30" customHeight="1" hidden="1">
      <c r="A523" s="122"/>
      <c r="B523" s="282" t="s">
        <v>57</v>
      </c>
      <c r="C523" s="34" t="s">
        <v>521</v>
      </c>
      <c r="D523" s="31">
        <v>200</v>
      </c>
      <c r="E523" s="30"/>
      <c r="F523" s="97">
        <f t="shared" si="94"/>
        <v>0</v>
      </c>
      <c r="G523" s="97">
        <f t="shared" si="94"/>
        <v>0</v>
      </c>
      <c r="H523" s="97">
        <f t="shared" si="94"/>
        <v>0</v>
      </c>
    </row>
    <row r="524" spans="1:8" s="80" customFormat="1" ht="30" customHeight="1" hidden="1">
      <c r="A524" s="122"/>
      <c r="B524" s="282" t="s">
        <v>58</v>
      </c>
      <c r="C524" s="34" t="s">
        <v>521</v>
      </c>
      <c r="D524" s="31">
        <v>240</v>
      </c>
      <c r="E524" s="30"/>
      <c r="F524" s="97">
        <f>F525+F526</f>
        <v>0</v>
      </c>
      <c r="G524" s="97">
        <f>G525+G526</f>
        <v>0</v>
      </c>
      <c r="H524" s="97">
        <f>H525+H526</f>
        <v>0</v>
      </c>
    </row>
    <row r="525" spans="1:8" s="80" customFormat="1" ht="15" customHeight="1" hidden="1">
      <c r="A525" s="122"/>
      <c r="B525" s="282" t="s">
        <v>140</v>
      </c>
      <c r="C525" s="34" t="s">
        <v>521</v>
      </c>
      <c r="D525" s="31">
        <v>240</v>
      </c>
      <c r="E525" s="30" t="s">
        <v>141</v>
      </c>
      <c r="F525" s="97">
        <f>20+350-20-350</f>
        <v>0</v>
      </c>
      <c r="G525" s="97">
        <v>0</v>
      </c>
      <c r="H525" s="97">
        <v>0</v>
      </c>
    </row>
    <row r="526" spans="1:8" s="80" customFormat="1" ht="15" customHeight="1" hidden="1">
      <c r="A526" s="122"/>
      <c r="B526" s="282" t="s">
        <v>95</v>
      </c>
      <c r="C526" s="34" t="s">
        <v>521</v>
      </c>
      <c r="D526" s="31">
        <v>240</v>
      </c>
      <c r="E526" s="30" t="s">
        <v>96</v>
      </c>
      <c r="F526" s="97">
        <v>0</v>
      </c>
      <c r="G526" s="97">
        <v>0</v>
      </c>
      <c r="H526" s="97">
        <v>0</v>
      </c>
    </row>
    <row r="527" spans="1:8" s="80" customFormat="1" ht="60" customHeight="1" hidden="1">
      <c r="A527" s="140"/>
      <c r="B527" s="300" t="s">
        <v>514</v>
      </c>
      <c r="C527" s="141" t="s">
        <v>513</v>
      </c>
      <c r="D527" s="141"/>
      <c r="E527" s="141"/>
      <c r="F527" s="142">
        <f aca="true" t="shared" si="95" ref="F527:H529">F528</f>
        <v>0</v>
      </c>
      <c r="G527" s="142">
        <f t="shared" si="95"/>
        <v>0</v>
      </c>
      <c r="H527" s="142">
        <f t="shared" si="95"/>
        <v>0</v>
      </c>
    </row>
    <row r="528" spans="1:8" s="80" customFormat="1" ht="60" customHeight="1" hidden="1">
      <c r="A528" s="122"/>
      <c r="B528" s="282" t="s">
        <v>92</v>
      </c>
      <c r="C528" s="34" t="s">
        <v>513</v>
      </c>
      <c r="D528" s="31">
        <v>100</v>
      </c>
      <c r="E528" s="30"/>
      <c r="F528" s="97">
        <f t="shared" si="95"/>
        <v>0</v>
      </c>
      <c r="G528" s="97">
        <f t="shared" si="95"/>
        <v>0</v>
      </c>
      <c r="H528" s="97">
        <f t="shared" si="95"/>
        <v>0</v>
      </c>
    </row>
    <row r="529" spans="1:8" s="80" customFormat="1" ht="30" customHeight="1" hidden="1">
      <c r="A529" s="122"/>
      <c r="B529" s="282" t="s">
        <v>213</v>
      </c>
      <c r="C529" s="34" t="s">
        <v>513</v>
      </c>
      <c r="D529" s="31">
        <v>120</v>
      </c>
      <c r="E529" s="30"/>
      <c r="F529" s="97">
        <f t="shared" si="95"/>
        <v>0</v>
      </c>
      <c r="G529" s="97">
        <f t="shared" si="95"/>
        <v>0</v>
      </c>
      <c r="H529" s="97">
        <f t="shared" si="95"/>
        <v>0</v>
      </c>
    </row>
    <row r="530" spans="1:8" s="80" customFormat="1" ht="15" customHeight="1" hidden="1">
      <c r="A530" s="122"/>
      <c r="B530" s="282" t="s">
        <v>185</v>
      </c>
      <c r="C530" s="34" t="s">
        <v>513</v>
      </c>
      <c r="D530" s="31">
        <v>120</v>
      </c>
      <c r="E530" s="30" t="s">
        <v>186</v>
      </c>
      <c r="F530" s="97">
        <v>0</v>
      </c>
      <c r="G530" s="97">
        <v>0</v>
      </c>
      <c r="H530" s="97">
        <v>0</v>
      </c>
    </row>
    <row r="531" spans="1:8" s="80" customFormat="1" ht="30" customHeight="1" hidden="1">
      <c r="A531" s="149"/>
      <c r="B531" s="352" t="s">
        <v>75</v>
      </c>
      <c r="C531" s="141" t="s">
        <v>522</v>
      </c>
      <c r="D531" s="141"/>
      <c r="E531" s="141"/>
      <c r="F531" s="341">
        <f>F532+F535</f>
        <v>0</v>
      </c>
      <c r="G531" s="341">
        <f>G532+G535</f>
        <v>0</v>
      </c>
      <c r="H531" s="341">
        <f>H532+H535</f>
        <v>0</v>
      </c>
    </row>
    <row r="532" spans="1:8" s="80" customFormat="1" ht="30" customHeight="1" hidden="1">
      <c r="A532" s="32"/>
      <c r="B532" s="288" t="s">
        <v>77</v>
      </c>
      <c r="C532" s="30" t="s">
        <v>522</v>
      </c>
      <c r="D532" s="30" t="s">
        <v>78</v>
      </c>
      <c r="E532" s="30"/>
      <c r="F532" s="97">
        <f>F533</f>
        <v>0</v>
      </c>
      <c r="G532" s="97">
        <f aca="true" t="shared" si="96" ref="G532:H536">G533</f>
        <v>0</v>
      </c>
      <c r="H532" s="97">
        <f t="shared" si="96"/>
        <v>0</v>
      </c>
    </row>
    <row r="533" spans="1:8" s="80" customFormat="1" ht="30" customHeight="1" hidden="1">
      <c r="A533" s="32"/>
      <c r="B533" s="282" t="s">
        <v>79</v>
      </c>
      <c r="C533" s="30" t="s">
        <v>522</v>
      </c>
      <c r="D533" s="30" t="s">
        <v>80</v>
      </c>
      <c r="E533" s="30"/>
      <c r="F533" s="97">
        <f>F534</f>
        <v>0</v>
      </c>
      <c r="G533" s="97">
        <f t="shared" si="96"/>
        <v>0</v>
      </c>
      <c r="H533" s="97">
        <f t="shared" si="96"/>
        <v>0</v>
      </c>
    </row>
    <row r="534" spans="1:8" s="80" customFormat="1" ht="15" customHeight="1" hidden="1">
      <c r="A534" s="32"/>
      <c r="B534" s="282" t="s">
        <v>68</v>
      </c>
      <c r="C534" s="30" t="s">
        <v>522</v>
      </c>
      <c r="D534" s="30" t="s">
        <v>80</v>
      </c>
      <c r="E534" s="30" t="s">
        <v>69</v>
      </c>
      <c r="F534" s="97"/>
      <c r="G534" s="97">
        <v>0</v>
      </c>
      <c r="H534" s="97">
        <v>0</v>
      </c>
    </row>
    <row r="535" spans="1:8" s="80" customFormat="1" ht="15" customHeight="1" hidden="1">
      <c r="A535" s="32"/>
      <c r="B535" s="282" t="s">
        <v>97</v>
      </c>
      <c r="C535" s="30" t="s">
        <v>522</v>
      </c>
      <c r="D535" s="30" t="s">
        <v>98</v>
      </c>
      <c r="E535" s="30"/>
      <c r="F535" s="97">
        <f>F536</f>
        <v>0</v>
      </c>
      <c r="G535" s="97">
        <f t="shared" si="96"/>
        <v>0</v>
      </c>
      <c r="H535" s="97">
        <f t="shared" si="96"/>
        <v>0</v>
      </c>
    </row>
    <row r="536" spans="1:8" s="80" customFormat="1" ht="15" customHeight="1" hidden="1">
      <c r="A536" s="32"/>
      <c r="B536" s="282" t="s">
        <v>249</v>
      </c>
      <c r="C536" s="30" t="s">
        <v>522</v>
      </c>
      <c r="D536" s="30" t="s">
        <v>250</v>
      </c>
      <c r="E536" s="30"/>
      <c r="F536" s="97">
        <f>F537</f>
        <v>0</v>
      </c>
      <c r="G536" s="97">
        <f t="shared" si="96"/>
        <v>0</v>
      </c>
      <c r="H536" s="97">
        <f t="shared" si="96"/>
        <v>0</v>
      </c>
    </row>
    <row r="537" spans="1:8" s="80" customFormat="1" ht="15" customHeight="1" hidden="1">
      <c r="A537" s="32"/>
      <c r="B537" s="282" t="s">
        <v>68</v>
      </c>
      <c r="C537" s="30" t="s">
        <v>522</v>
      </c>
      <c r="D537" s="30" t="s">
        <v>250</v>
      </c>
      <c r="E537" s="30" t="s">
        <v>69</v>
      </c>
      <c r="F537" s="97">
        <v>0</v>
      </c>
      <c r="G537" s="97">
        <v>0</v>
      </c>
      <c r="H537" s="97">
        <v>0</v>
      </c>
    </row>
    <row r="538" spans="1:8" s="84" customFormat="1" ht="15" customHeight="1">
      <c r="A538" s="443" t="s">
        <v>294</v>
      </c>
      <c r="B538" s="444"/>
      <c r="C538" s="444"/>
      <c r="D538" s="445"/>
      <c r="E538" s="127"/>
      <c r="F538" s="128">
        <f>F26+F370</f>
        <v>137662.60078</v>
      </c>
      <c r="G538" s="128">
        <f>G26+G370</f>
        <v>89626.206</v>
      </c>
      <c r="H538" s="128">
        <f>H26+H370</f>
        <v>153393.1487</v>
      </c>
    </row>
    <row r="539" ht="12.75">
      <c r="H539" s="129"/>
    </row>
    <row r="540" ht="12.75">
      <c r="H540" s="129"/>
    </row>
    <row r="541" ht="12.75">
      <c r="H541" s="129"/>
    </row>
    <row r="542" ht="12.75">
      <c r="H542" s="129"/>
    </row>
    <row r="543" ht="12.75">
      <c r="H543" s="129"/>
    </row>
    <row r="544" ht="12.75">
      <c r="H544" s="129"/>
    </row>
    <row r="545" ht="12.75">
      <c r="H545" s="129"/>
    </row>
    <row r="546" ht="12.75">
      <c r="H546" s="129"/>
    </row>
    <row r="547" ht="12.75">
      <c r="H547" s="129"/>
    </row>
    <row r="548" ht="12.75">
      <c r="H548" s="129"/>
    </row>
    <row r="549" ht="12.75">
      <c r="H549" s="129"/>
    </row>
    <row r="550" ht="12.75">
      <c r="H550" s="129"/>
    </row>
    <row r="551" ht="12.75">
      <c r="H551" s="129"/>
    </row>
    <row r="552" ht="12.75">
      <c r="H552" s="129"/>
    </row>
    <row r="553" ht="12.75">
      <c r="H553" s="129"/>
    </row>
    <row r="554" ht="12.75">
      <c r="H554" s="129"/>
    </row>
    <row r="555" ht="12.75">
      <c r="H555" s="129"/>
    </row>
    <row r="556" ht="12.75">
      <c r="H556" s="129"/>
    </row>
    <row r="557" ht="12.75">
      <c r="H557" s="129"/>
    </row>
    <row r="558" ht="12.75">
      <c r="H558" s="129"/>
    </row>
    <row r="559" ht="12.75">
      <c r="H559" s="129"/>
    </row>
    <row r="560" ht="12.75">
      <c r="H560" s="129"/>
    </row>
    <row r="561" ht="12.75">
      <c r="H561" s="129"/>
    </row>
    <row r="562" ht="12.75">
      <c r="H562" s="129"/>
    </row>
    <row r="563" ht="12.75">
      <c r="H563" s="129"/>
    </row>
    <row r="564" ht="12.75">
      <c r="H564" s="129"/>
    </row>
    <row r="565" ht="12.75">
      <c r="H565" s="129"/>
    </row>
    <row r="566" ht="12.75">
      <c r="H566" s="129"/>
    </row>
    <row r="567" ht="12.75">
      <c r="H567" s="129"/>
    </row>
    <row r="568" ht="12.75">
      <c r="H568" s="129"/>
    </row>
    <row r="569" ht="12.75">
      <c r="H569" s="129"/>
    </row>
    <row r="570" ht="12.75">
      <c r="H570" s="129"/>
    </row>
    <row r="571" ht="12.75">
      <c r="H571" s="129"/>
    </row>
    <row r="572" ht="12.75">
      <c r="H572" s="129"/>
    </row>
    <row r="573" ht="12.75">
      <c r="H573" s="129"/>
    </row>
    <row r="574" ht="12.75">
      <c r="H574" s="129"/>
    </row>
    <row r="575" ht="12.75">
      <c r="H575" s="129"/>
    </row>
    <row r="576" ht="12.75">
      <c r="H576" s="129"/>
    </row>
    <row r="577" ht="12.75">
      <c r="H577" s="129"/>
    </row>
  </sheetData>
  <sheetProtection/>
  <mergeCells count="24">
    <mergeCell ref="A1:H1"/>
    <mergeCell ref="A2:H2"/>
    <mergeCell ref="A3:H3"/>
    <mergeCell ref="A4:H4"/>
    <mergeCell ref="A5:H5"/>
    <mergeCell ref="A13:H13"/>
    <mergeCell ref="A9:H9"/>
    <mergeCell ref="A10:H10"/>
    <mergeCell ref="A11:H11"/>
    <mergeCell ref="A12:H12"/>
    <mergeCell ref="A17:H17"/>
    <mergeCell ref="D23:D24"/>
    <mergeCell ref="A23:A24"/>
    <mergeCell ref="B23:B24"/>
    <mergeCell ref="C23:C24"/>
    <mergeCell ref="A18:H18"/>
    <mergeCell ref="A538:D538"/>
    <mergeCell ref="A19:H19"/>
    <mergeCell ref="A20:H20"/>
    <mergeCell ref="A21:H21"/>
    <mergeCell ref="B26:E26"/>
    <mergeCell ref="E23:E24"/>
    <mergeCell ref="B370:E370"/>
    <mergeCell ref="F23:H23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8" manualBreakCount="8">
    <brk id="66" max="7" man="1"/>
    <brk id="134" max="7" man="1"/>
    <brk id="180" max="7" man="1"/>
    <brk id="257" max="7" man="1"/>
    <brk id="321" max="7" man="1"/>
    <brk id="380" max="7" man="1"/>
    <brk id="538" max="255" man="1"/>
    <brk id="53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5"/>
  <sheetViews>
    <sheetView view="pageBreakPreview" zoomScaleSheetLayoutView="100" zoomScalePageLayoutView="0" workbookViewId="0" topLeftCell="A1">
      <selection activeCell="A5" sqref="A5:J5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462" t="s">
        <v>599</v>
      </c>
      <c r="B1" s="462"/>
      <c r="C1" s="462"/>
      <c r="D1" s="462"/>
      <c r="E1" s="462"/>
      <c r="F1" s="462"/>
      <c r="G1" s="462"/>
      <c r="H1" s="462"/>
      <c r="I1" s="462"/>
      <c r="J1" s="462"/>
    </row>
    <row r="2" spans="1:10" ht="15" customHeight="1">
      <c r="A2" s="462" t="s">
        <v>33</v>
      </c>
      <c r="B2" s="462"/>
      <c r="C2" s="462"/>
      <c r="D2" s="462"/>
      <c r="E2" s="462"/>
      <c r="F2" s="462"/>
      <c r="G2" s="462"/>
      <c r="H2" s="462"/>
      <c r="I2" s="462"/>
      <c r="J2" s="462"/>
    </row>
    <row r="3" spans="1:10" ht="15" customHeight="1">
      <c r="A3" s="462" t="s">
        <v>34</v>
      </c>
      <c r="B3" s="462"/>
      <c r="C3" s="462"/>
      <c r="D3" s="462"/>
      <c r="E3" s="462"/>
      <c r="F3" s="462"/>
      <c r="G3" s="462"/>
      <c r="H3" s="462"/>
      <c r="I3" s="462"/>
      <c r="J3" s="462"/>
    </row>
    <row r="4" spans="1:10" ht="15" customHeight="1">
      <c r="A4" s="462" t="s">
        <v>35</v>
      </c>
      <c r="B4" s="462"/>
      <c r="C4" s="462"/>
      <c r="D4" s="462"/>
      <c r="E4" s="462"/>
      <c r="F4" s="462"/>
      <c r="G4" s="462"/>
      <c r="H4" s="462"/>
      <c r="I4" s="462"/>
      <c r="J4" s="462"/>
    </row>
    <row r="5" spans="1:10" ht="15" customHeight="1">
      <c r="A5" s="462" t="s">
        <v>650</v>
      </c>
      <c r="B5" s="462"/>
      <c r="C5" s="462"/>
      <c r="D5" s="462"/>
      <c r="E5" s="462"/>
      <c r="F5" s="462"/>
      <c r="G5" s="462"/>
      <c r="H5" s="462"/>
      <c r="I5" s="462"/>
      <c r="J5" s="462"/>
    </row>
    <row r="6" ht="15" customHeight="1"/>
    <row r="7" ht="15" customHeight="1"/>
    <row r="8" ht="15" customHeight="1"/>
    <row r="9" spans="1:10" ht="15" customHeight="1">
      <c r="A9" s="462" t="s">
        <v>391</v>
      </c>
      <c r="B9" s="462"/>
      <c r="C9" s="462"/>
      <c r="D9" s="462"/>
      <c r="E9" s="462"/>
      <c r="F9" s="462"/>
      <c r="G9" s="462"/>
      <c r="H9" s="462"/>
      <c r="I9" s="462"/>
      <c r="J9" s="462"/>
    </row>
    <row r="10" spans="1:10" ht="15" customHeight="1">
      <c r="A10" s="462" t="s">
        <v>33</v>
      </c>
      <c r="B10" s="462"/>
      <c r="C10" s="462"/>
      <c r="D10" s="462"/>
      <c r="E10" s="462"/>
      <c r="F10" s="462"/>
      <c r="G10" s="462"/>
      <c r="H10" s="462"/>
      <c r="I10" s="462"/>
      <c r="J10" s="462"/>
    </row>
    <row r="11" spans="1:10" ht="15" customHeight="1">
      <c r="A11" s="462" t="s">
        <v>34</v>
      </c>
      <c r="B11" s="462"/>
      <c r="C11" s="462"/>
      <c r="D11" s="462"/>
      <c r="E11" s="462"/>
      <c r="F11" s="462"/>
      <c r="G11" s="462"/>
      <c r="H11" s="462"/>
      <c r="I11" s="462"/>
      <c r="J11" s="462"/>
    </row>
    <row r="12" spans="1:10" ht="15" customHeight="1">
      <c r="A12" s="462" t="s">
        <v>35</v>
      </c>
      <c r="B12" s="462"/>
      <c r="C12" s="462"/>
      <c r="D12" s="462"/>
      <c r="E12" s="462"/>
      <c r="F12" s="462"/>
      <c r="G12" s="462"/>
      <c r="H12" s="462"/>
      <c r="I12" s="462"/>
      <c r="J12" s="462"/>
    </row>
    <row r="13" spans="1:10" ht="15" customHeight="1">
      <c r="A13" s="462" t="s">
        <v>594</v>
      </c>
      <c r="B13" s="462"/>
      <c r="C13" s="462"/>
      <c r="D13" s="462"/>
      <c r="E13" s="462"/>
      <c r="F13" s="462"/>
      <c r="G13" s="462"/>
      <c r="H13" s="462"/>
      <c r="I13" s="462"/>
      <c r="J13" s="462"/>
    </row>
    <row r="14" ht="15" customHeight="1"/>
    <row r="15" ht="15" customHeight="1"/>
    <row r="16" ht="15" customHeight="1"/>
    <row r="17" spans="1:10" ht="15" customHeight="1">
      <c r="A17" s="446" t="s">
        <v>0</v>
      </c>
      <c r="B17" s="446"/>
      <c r="C17" s="446"/>
      <c r="D17" s="446"/>
      <c r="E17" s="446"/>
      <c r="F17" s="446"/>
      <c r="G17" s="446"/>
      <c r="H17" s="446"/>
      <c r="I17" s="446"/>
      <c r="J17" s="446"/>
    </row>
    <row r="18" spans="1:10" ht="15" customHeight="1">
      <c r="A18" s="446" t="s">
        <v>405</v>
      </c>
      <c r="B18" s="446"/>
      <c r="C18" s="446"/>
      <c r="D18" s="446"/>
      <c r="E18" s="446"/>
      <c r="F18" s="446"/>
      <c r="G18" s="446"/>
      <c r="H18" s="446"/>
      <c r="I18" s="446"/>
      <c r="J18" s="446"/>
    </row>
    <row r="19" spans="1:10" ht="15" customHeight="1">
      <c r="A19" s="461" t="s">
        <v>570</v>
      </c>
      <c r="B19" s="461"/>
      <c r="C19" s="461"/>
      <c r="D19" s="461"/>
      <c r="E19" s="461"/>
      <c r="F19" s="461"/>
      <c r="G19" s="461"/>
      <c r="H19" s="461"/>
      <c r="I19" s="461"/>
      <c r="J19" s="461"/>
    </row>
    <row r="20" spans="1:10" ht="1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s="1" customFormat="1" ht="30" customHeight="1">
      <c r="A21" s="456" t="s">
        <v>38</v>
      </c>
      <c r="B21" s="466" t="s">
        <v>47</v>
      </c>
      <c r="C21" s="451" t="s">
        <v>1</v>
      </c>
      <c r="D21" s="451" t="s">
        <v>2</v>
      </c>
      <c r="E21" s="451" t="s">
        <v>3</v>
      </c>
      <c r="F21" s="451" t="s">
        <v>48</v>
      </c>
      <c r="G21" s="451" t="s">
        <v>49</v>
      </c>
      <c r="H21" s="453" t="s">
        <v>36</v>
      </c>
      <c r="I21" s="454"/>
      <c r="J21" s="455"/>
    </row>
    <row r="22" spans="1:10" s="1" customFormat="1" ht="30" customHeight="1">
      <c r="A22" s="460"/>
      <c r="B22" s="460"/>
      <c r="C22" s="460"/>
      <c r="D22" s="460"/>
      <c r="E22" s="460"/>
      <c r="F22" s="460"/>
      <c r="G22" s="460"/>
      <c r="H22" s="54" t="s">
        <v>404</v>
      </c>
      <c r="I22" s="54" t="s">
        <v>515</v>
      </c>
      <c r="J22" s="54" t="s">
        <v>571</v>
      </c>
    </row>
    <row r="23" spans="1:10" s="1" customFormat="1" ht="15" customHeight="1">
      <c r="A23" s="11" t="s">
        <v>39</v>
      </c>
      <c r="B23" s="12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4">
        <v>8</v>
      </c>
      <c r="I23" s="14">
        <v>9</v>
      </c>
      <c r="J23" s="14">
        <v>10</v>
      </c>
    </row>
    <row r="24" spans="1:10" s="1" customFormat="1" ht="45" customHeight="1">
      <c r="A24" s="15" t="s">
        <v>39</v>
      </c>
      <c r="B24" s="315" t="s">
        <v>42</v>
      </c>
      <c r="C24" s="16" t="s">
        <v>41</v>
      </c>
      <c r="D24" s="17"/>
      <c r="E24" s="17"/>
      <c r="F24" s="17"/>
      <c r="G24" s="17"/>
      <c r="H24" s="55">
        <f>H25+H486+H499</f>
        <v>135441.74578</v>
      </c>
      <c r="I24" s="55">
        <f>I25+I486+I499</f>
        <v>87257.798</v>
      </c>
      <c r="J24" s="55">
        <f>J25+J486+J499</f>
        <v>150931.2057</v>
      </c>
    </row>
    <row r="25" spans="1:10" ht="45" customHeight="1">
      <c r="A25" s="15" t="s">
        <v>5</v>
      </c>
      <c r="B25" s="315" t="s">
        <v>42</v>
      </c>
      <c r="C25" s="16"/>
      <c r="D25" s="18"/>
      <c r="E25" s="18"/>
      <c r="F25" s="18"/>
      <c r="G25" s="18"/>
      <c r="H25" s="61">
        <f>H26+H103+H113+H145+H195+H417+H427+H440+H471+H478</f>
        <v>115436.92378</v>
      </c>
      <c r="I25" s="61">
        <f>I26+I103+I113+I145+I195+I417+I427+I440+I471+I478</f>
        <v>74257.798</v>
      </c>
      <c r="J25" s="61">
        <f>J26+J103+J113+J145+J195+J417+J427+J440+J471+J478</f>
        <v>137931.2057</v>
      </c>
    </row>
    <row r="26" spans="1:10" ht="15" customHeight="1">
      <c r="A26" s="19" t="s">
        <v>494</v>
      </c>
      <c r="B26" s="317" t="s">
        <v>6</v>
      </c>
      <c r="C26" s="20"/>
      <c r="D26" s="20" t="s">
        <v>7</v>
      </c>
      <c r="E26" s="21"/>
      <c r="F26" s="21"/>
      <c r="G26" s="21"/>
      <c r="H26" s="56">
        <f>H27+H57+H64+H71</f>
        <v>26680.503459999996</v>
      </c>
      <c r="I26" s="56">
        <f>I27+I57+I64+I71</f>
        <v>25995.064</v>
      </c>
      <c r="J26" s="56">
        <f>J27+J57+J64+J71</f>
        <v>26623.151</v>
      </c>
    </row>
    <row r="27" spans="1:11" ht="45" customHeight="1">
      <c r="A27" s="22"/>
      <c r="B27" s="318" t="s">
        <v>9</v>
      </c>
      <c r="C27" s="24"/>
      <c r="D27" s="24" t="s">
        <v>7</v>
      </c>
      <c r="E27" s="24" t="s">
        <v>215</v>
      </c>
      <c r="F27" s="24" t="s">
        <v>63</v>
      </c>
      <c r="G27" s="24" t="s">
        <v>63</v>
      </c>
      <c r="H27" s="57">
        <f>H28+H33</f>
        <v>24037.917999999998</v>
      </c>
      <c r="I27" s="57">
        <f>I28+I33</f>
        <v>24905.064</v>
      </c>
      <c r="J27" s="57">
        <f>J28+J33</f>
        <v>25533.151</v>
      </c>
      <c r="K27" s="62"/>
    </row>
    <row r="28" spans="1:11" ht="60" customHeight="1">
      <c r="A28" s="197"/>
      <c r="B28" s="320" t="s">
        <v>375</v>
      </c>
      <c r="C28" s="198"/>
      <c r="D28" s="199" t="s">
        <v>7</v>
      </c>
      <c r="E28" s="199" t="s">
        <v>215</v>
      </c>
      <c r="F28" s="199" t="s">
        <v>380</v>
      </c>
      <c r="G28" s="198"/>
      <c r="H28" s="200">
        <f aca="true" t="shared" si="0" ref="H28:J31">H29</f>
        <v>210</v>
      </c>
      <c r="I28" s="200">
        <f t="shared" si="0"/>
        <v>230</v>
      </c>
      <c r="J28" s="200">
        <f t="shared" si="0"/>
        <v>0</v>
      </c>
      <c r="K28" s="62"/>
    </row>
    <row r="29" spans="1:11" ht="120" customHeight="1">
      <c r="A29" s="226"/>
      <c r="B29" s="321" t="s">
        <v>376</v>
      </c>
      <c r="C29" s="227"/>
      <c r="D29" s="228" t="s">
        <v>7</v>
      </c>
      <c r="E29" s="228" t="s">
        <v>215</v>
      </c>
      <c r="F29" s="228" t="s">
        <v>379</v>
      </c>
      <c r="G29" s="227"/>
      <c r="H29" s="229">
        <f t="shared" si="0"/>
        <v>210</v>
      </c>
      <c r="I29" s="229">
        <f t="shared" si="0"/>
        <v>230</v>
      </c>
      <c r="J29" s="229">
        <f t="shared" si="0"/>
        <v>0</v>
      </c>
      <c r="K29" s="62"/>
    </row>
    <row r="30" spans="1:11" ht="90" customHeight="1">
      <c r="A30" s="254"/>
      <c r="B30" s="302" t="s">
        <v>377</v>
      </c>
      <c r="C30" s="255"/>
      <c r="D30" s="252" t="s">
        <v>7</v>
      </c>
      <c r="E30" s="252" t="s">
        <v>215</v>
      </c>
      <c r="F30" s="252" t="s">
        <v>378</v>
      </c>
      <c r="G30" s="255"/>
      <c r="H30" s="253">
        <f t="shared" si="0"/>
        <v>210</v>
      </c>
      <c r="I30" s="253">
        <f t="shared" si="0"/>
        <v>230</v>
      </c>
      <c r="J30" s="253">
        <f t="shared" si="0"/>
        <v>0</v>
      </c>
      <c r="K30" s="62"/>
    </row>
    <row r="31" spans="1:11" ht="30" customHeight="1">
      <c r="A31" s="152"/>
      <c r="B31" s="287" t="s">
        <v>57</v>
      </c>
      <c r="C31" s="153"/>
      <c r="D31" s="31" t="s">
        <v>7</v>
      </c>
      <c r="E31" s="31" t="s">
        <v>215</v>
      </c>
      <c r="F31" s="154" t="s">
        <v>378</v>
      </c>
      <c r="G31" s="154">
        <v>200</v>
      </c>
      <c r="H31" s="155">
        <f t="shared" si="0"/>
        <v>210</v>
      </c>
      <c r="I31" s="155">
        <f t="shared" si="0"/>
        <v>230</v>
      </c>
      <c r="J31" s="155">
        <f t="shared" si="0"/>
        <v>0</v>
      </c>
      <c r="K31" s="62"/>
    </row>
    <row r="32" spans="1:11" ht="30" customHeight="1">
      <c r="A32" s="152"/>
      <c r="B32" s="282" t="s">
        <v>58</v>
      </c>
      <c r="C32" s="153"/>
      <c r="D32" s="31" t="s">
        <v>7</v>
      </c>
      <c r="E32" s="31" t="s">
        <v>215</v>
      </c>
      <c r="F32" s="154" t="s">
        <v>378</v>
      </c>
      <c r="G32" s="154">
        <v>240</v>
      </c>
      <c r="H32" s="155">
        <v>210</v>
      </c>
      <c r="I32" s="155">
        <v>230</v>
      </c>
      <c r="J32" s="155">
        <v>0</v>
      </c>
      <c r="K32" s="62"/>
    </row>
    <row r="33" spans="1:10" ht="45" customHeight="1">
      <c r="A33" s="193"/>
      <c r="B33" s="319" t="s">
        <v>205</v>
      </c>
      <c r="C33" s="195"/>
      <c r="D33" s="195" t="s">
        <v>7</v>
      </c>
      <c r="E33" s="195" t="s">
        <v>215</v>
      </c>
      <c r="F33" s="194" t="s">
        <v>206</v>
      </c>
      <c r="G33" s="195" t="s">
        <v>63</v>
      </c>
      <c r="H33" s="196">
        <f>H34+H52</f>
        <v>23827.917999999998</v>
      </c>
      <c r="I33" s="196">
        <f>I34+I52</f>
        <v>24675.064</v>
      </c>
      <c r="J33" s="196">
        <f>J34+J52</f>
        <v>25533.151</v>
      </c>
    </row>
    <row r="34" spans="1:10" ht="30" customHeight="1">
      <c r="A34" s="25"/>
      <c r="B34" s="282" t="s">
        <v>207</v>
      </c>
      <c r="C34" s="30"/>
      <c r="D34" s="30" t="s">
        <v>7</v>
      </c>
      <c r="E34" s="30" t="s">
        <v>215</v>
      </c>
      <c r="F34" s="30" t="s">
        <v>208</v>
      </c>
      <c r="G34" s="31"/>
      <c r="H34" s="59">
        <f>H35</f>
        <v>22453.803</v>
      </c>
      <c r="I34" s="59">
        <f>I35</f>
        <v>23208.376999999997</v>
      </c>
      <c r="J34" s="59">
        <f>J35</f>
        <v>24007.77</v>
      </c>
    </row>
    <row r="35" spans="1:10" ht="15" customHeight="1">
      <c r="A35" s="25"/>
      <c r="B35" s="282" t="s">
        <v>209</v>
      </c>
      <c r="C35" s="30"/>
      <c r="D35" s="30" t="s">
        <v>7</v>
      </c>
      <c r="E35" s="30" t="s">
        <v>215</v>
      </c>
      <c r="F35" s="30" t="s">
        <v>210</v>
      </c>
      <c r="G35" s="31"/>
      <c r="H35" s="59">
        <f>H36+H51+H45+H48</f>
        <v>22453.803</v>
      </c>
      <c r="I35" s="59">
        <f>I36+I51+I45+I48</f>
        <v>23208.376999999997</v>
      </c>
      <c r="J35" s="59">
        <f>J36+J51+J45+J48</f>
        <v>24007.77</v>
      </c>
    </row>
    <row r="36" spans="1:10" ht="15" customHeight="1">
      <c r="A36" s="249"/>
      <c r="B36" s="302" t="s">
        <v>211</v>
      </c>
      <c r="C36" s="252"/>
      <c r="D36" s="252" t="s">
        <v>7</v>
      </c>
      <c r="E36" s="252" t="s">
        <v>215</v>
      </c>
      <c r="F36" s="251" t="s">
        <v>212</v>
      </c>
      <c r="G36" s="252" t="s">
        <v>63</v>
      </c>
      <c r="H36" s="253">
        <f>H38+H40+H42</f>
        <v>22040.327999999998</v>
      </c>
      <c r="I36" s="253">
        <f>I38+I40+I42</f>
        <v>23208.376999999997</v>
      </c>
      <c r="J36" s="253">
        <f>J38+J40+J42</f>
        <v>24007.77</v>
      </c>
    </row>
    <row r="37" spans="1:10" ht="60" customHeight="1">
      <c r="A37" s="28"/>
      <c r="B37" s="282" t="s">
        <v>92</v>
      </c>
      <c r="C37" s="31"/>
      <c r="D37" s="30" t="s">
        <v>7</v>
      </c>
      <c r="E37" s="31" t="s">
        <v>215</v>
      </c>
      <c r="F37" s="30" t="s">
        <v>212</v>
      </c>
      <c r="G37" s="31">
        <v>100</v>
      </c>
      <c r="H37" s="59">
        <f>H38</f>
        <v>18718.728</v>
      </c>
      <c r="I37" s="59">
        <f>I38</f>
        <v>19979.777</v>
      </c>
      <c r="J37" s="59">
        <f>J38</f>
        <v>20779.170000000002</v>
      </c>
    </row>
    <row r="38" spans="1:10" ht="30" customHeight="1">
      <c r="A38" s="28"/>
      <c r="B38" s="282" t="s">
        <v>213</v>
      </c>
      <c r="C38" s="31"/>
      <c r="D38" s="31" t="s">
        <v>7</v>
      </c>
      <c r="E38" s="31" t="s">
        <v>215</v>
      </c>
      <c r="F38" s="30" t="s">
        <v>212</v>
      </c>
      <c r="G38" s="31">
        <v>120</v>
      </c>
      <c r="H38" s="60">
        <f>14376.903+4341.825</f>
        <v>18718.728</v>
      </c>
      <c r="I38" s="60">
        <f>15345.451+4634.326</f>
        <v>19979.777</v>
      </c>
      <c r="J38" s="60">
        <f>15959.424+4819.746</f>
        <v>20779.170000000002</v>
      </c>
    </row>
    <row r="39" spans="1:10" ht="30" customHeight="1">
      <c r="A39" s="28"/>
      <c r="B39" s="282" t="s">
        <v>57</v>
      </c>
      <c r="C39" s="31"/>
      <c r="D39" s="30" t="s">
        <v>7</v>
      </c>
      <c r="E39" s="31" t="s">
        <v>215</v>
      </c>
      <c r="F39" s="30" t="s">
        <v>212</v>
      </c>
      <c r="G39" s="31">
        <v>200</v>
      </c>
      <c r="H39" s="60">
        <f aca="true" t="shared" si="1" ref="H39:J44">H40</f>
        <v>3301.6</v>
      </c>
      <c r="I39" s="60">
        <f t="shared" si="1"/>
        <v>3208.6</v>
      </c>
      <c r="J39" s="60">
        <f t="shared" si="1"/>
        <v>3208.6</v>
      </c>
    </row>
    <row r="40" spans="1:10" ht="30" customHeight="1">
      <c r="A40" s="28"/>
      <c r="B40" s="282" t="s">
        <v>58</v>
      </c>
      <c r="C40" s="30"/>
      <c r="D40" s="30" t="s">
        <v>7</v>
      </c>
      <c r="E40" s="31" t="s">
        <v>215</v>
      </c>
      <c r="F40" s="30" t="s">
        <v>212</v>
      </c>
      <c r="G40" s="30" t="s">
        <v>59</v>
      </c>
      <c r="H40" s="60">
        <f>(10+15+200+30+394+75+400+10+300+15+10+20+15+7+3+30)+(100+15+65+20+45+100+15+152+50+1+2+18+70+50+150+200+70+100+3.5+36)+(50.5+345.1+15)+1.5+(50+43)</f>
        <v>3301.6</v>
      </c>
      <c r="I40" s="60">
        <f>(10+15+200+30+394+75+400+10+300+15+10+20+15+7+3+30)+(100+15+65+20+45+100+15+152+50+1+2+18+70+50+150+200+70+100+3.5+36)+(50.5+345.1+15)+1.5</f>
        <v>3208.6</v>
      </c>
      <c r="J40" s="60">
        <f>(10+15+200+30+394+75+400+10+300+15+10+20+15+7+3+30)+(100+15+65+20+45+100+15+152+50+1+2+18+70+50+150+200+70+100+3.5+36)+(50.5+345.1+15)+1.5</f>
        <v>3208.6</v>
      </c>
    </row>
    <row r="41" spans="1:10" ht="15" customHeight="1">
      <c r="A41" s="28"/>
      <c r="B41" s="282" t="s">
        <v>97</v>
      </c>
      <c r="C41" s="30"/>
      <c r="D41" s="30" t="s">
        <v>7</v>
      </c>
      <c r="E41" s="31" t="s">
        <v>215</v>
      </c>
      <c r="F41" s="30" t="s">
        <v>212</v>
      </c>
      <c r="G41" s="30" t="s">
        <v>98</v>
      </c>
      <c r="H41" s="60">
        <f t="shared" si="1"/>
        <v>20</v>
      </c>
      <c r="I41" s="60">
        <f t="shared" si="1"/>
        <v>20</v>
      </c>
      <c r="J41" s="60">
        <f t="shared" si="1"/>
        <v>20</v>
      </c>
    </row>
    <row r="42" spans="1:10" ht="15" customHeight="1">
      <c r="A42" s="28"/>
      <c r="B42" s="282" t="s">
        <v>99</v>
      </c>
      <c r="C42" s="30"/>
      <c r="D42" s="30" t="s">
        <v>7</v>
      </c>
      <c r="E42" s="31" t="s">
        <v>215</v>
      </c>
      <c r="F42" s="30" t="s">
        <v>212</v>
      </c>
      <c r="G42" s="30" t="s">
        <v>100</v>
      </c>
      <c r="H42" s="60">
        <f>3+5+2+10</f>
        <v>20</v>
      </c>
      <c r="I42" s="60">
        <v>20</v>
      </c>
      <c r="J42" s="60">
        <v>20</v>
      </c>
    </row>
    <row r="43" spans="1:10" ht="45" customHeight="1">
      <c r="A43" s="249"/>
      <c r="B43" s="306" t="s">
        <v>218</v>
      </c>
      <c r="C43" s="251"/>
      <c r="D43" s="251" t="s">
        <v>7</v>
      </c>
      <c r="E43" s="252" t="s">
        <v>215</v>
      </c>
      <c r="F43" s="251" t="s">
        <v>219</v>
      </c>
      <c r="G43" s="251"/>
      <c r="H43" s="257">
        <f>H45</f>
        <v>343.4</v>
      </c>
      <c r="I43" s="257">
        <f>I45</f>
        <v>0</v>
      </c>
      <c r="J43" s="257">
        <f>J45</f>
        <v>0</v>
      </c>
    </row>
    <row r="44" spans="1:10" ht="15" customHeight="1">
      <c r="A44" s="28"/>
      <c r="B44" s="287" t="s">
        <v>220</v>
      </c>
      <c r="C44" s="30"/>
      <c r="D44" s="30" t="s">
        <v>7</v>
      </c>
      <c r="E44" s="31" t="s">
        <v>215</v>
      </c>
      <c r="F44" s="30" t="s">
        <v>219</v>
      </c>
      <c r="G44" s="30" t="s">
        <v>221</v>
      </c>
      <c r="H44" s="60">
        <f t="shared" si="1"/>
        <v>343.4</v>
      </c>
      <c r="I44" s="60">
        <f t="shared" si="1"/>
        <v>0</v>
      </c>
      <c r="J44" s="60">
        <f t="shared" si="1"/>
        <v>0</v>
      </c>
    </row>
    <row r="45" spans="1:10" ht="15" customHeight="1">
      <c r="A45" s="28"/>
      <c r="B45" s="322" t="s">
        <v>222</v>
      </c>
      <c r="C45" s="30"/>
      <c r="D45" s="30" t="s">
        <v>7</v>
      </c>
      <c r="E45" s="31" t="s">
        <v>215</v>
      </c>
      <c r="F45" s="30" t="s">
        <v>219</v>
      </c>
      <c r="G45" s="30" t="s">
        <v>223</v>
      </c>
      <c r="H45" s="60">
        <v>343.4</v>
      </c>
      <c r="I45" s="60">
        <v>0</v>
      </c>
      <c r="J45" s="60">
        <v>0</v>
      </c>
    </row>
    <row r="46" spans="1:10" ht="75" customHeight="1" hidden="1">
      <c r="A46" s="249"/>
      <c r="B46" s="306" t="s">
        <v>224</v>
      </c>
      <c r="C46" s="251"/>
      <c r="D46" s="251" t="s">
        <v>7</v>
      </c>
      <c r="E46" s="252" t="s">
        <v>215</v>
      </c>
      <c r="F46" s="251" t="s">
        <v>225</v>
      </c>
      <c r="G46" s="251"/>
      <c r="H46" s="257">
        <f>H48</f>
        <v>0</v>
      </c>
      <c r="I46" s="257">
        <f>I48</f>
        <v>0</v>
      </c>
      <c r="J46" s="257">
        <f>J48</f>
        <v>0</v>
      </c>
    </row>
    <row r="47" spans="1:10" ht="15" customHeight="1" hidden="1">
      <c r="A47" s="28"/>
      <c r="B47" s="287" t="s">
        <v>220</v>
      </c>
      <c r="C47" s="30"/>
      <c r="D47" s="30" t="s">
        <v>7</v>
      </c>
      <c r="E47" s="31" t="s">
        <v>215</v>
      </c>
      <c r="F47" s="30" t="s">
        <v>225</v>
      </c>
      <c r="G47" s="30" t="s">
        <v>221</v>
      </c>
      <c r="H47" s="60">
        <f aca="true" t="shared" si="2" ref="H47:J53">H48</f>
        <v>0</v>
      </c>
      <c r="I47" s="60">
        <f t="shared" si="2"/>
        <v>0</v>
      </c>
      <c r="J47" s="60">
        <f t="shared" si="2"/>
        <v>0</v>
      </c>
    </row>
    <row r="48" spans="1:10" ht="15" customHeight="1" hidden="1">
      <c r="A48" s="28"/>
      <c r="B48" s="322" t="s">
        <v>222</v>
      </c>
      <c r="C48" s="30"/>
      <c r="D48" s="30" t="s">
        <v>7</v>
      </c>
      <c r="E48" s="31" t="s">
        <v>215</v>
      </c>
      <c r="F48" s="30" t="s">
        <v>225</v>
      </c>
      <c r="G48" s="30" t="s">
        <v>223</v>
      </c>
      <c r="H48" s="60">
        <f>213+4.4-217.4</f>
        <v>0</v>
      </c>
      <c r="I48" s="60">
        <f>213+4.4-217.4</f>
        <v>0</v>
      </c>
      <c r="J48" s="60">
        <f>213+4.4-217.4</f>
        <v>0</v>
      </c>
    </row>
    <row r="49" spans="1:10" ht="45" customHeight="1">
      <c r="A49" s="249"/>
      <c r="B49" s="306" t="s">
        <v>226</v>
      </c>
      <c r="C49" s="251"/>
      <c r="D49" s="251" t="s">
        <v>7</v>
      </c>
      <c r="E49" s="252" t="s">
        <v>215</v>
      </c>
      <c r="F49" s="251" t="s">
        <v>227</v>
      </c>
      <c r="G49" s="251"/>
      <c r="H49" s="257">
        <f>H51</f>
        <v>70.075</v>
      </c>
      <c r="I49" s="257">
        <f>I51</f>
        <v>0</v>
      </c>
      <c r="J49" s="257">
        <f>J51</f>
        <v>0</v>
      </c>
    </row>
    <row r="50" spans="1:10" ht="15" customHeight="1">
      <c r="A50" s="28"/>
      <c r="B50" s="287" t="s">
        <v>220</v>
      </c>
      <c r="C50" s="30"/>
      <c r="D50" s="30" t="s">
        <v>7</v>
      </c>
      <c r="E50" s="31" t="s">
        <v>215</v>
      </c>
      <c r="F50" s="30" t="s">
        <v>227</v>
      </c>
      <c r="G50" s="30" t="s">
        <v>221</v>
      </c>
      <c r="H50" s="60">
        <f t="shared" si="2"/>
        <v>70.075</v>
      </c>
      <c r="I50" s="60">
        <f t="shared" si="2"/>
        <v>0</v>
      </c>
      <c r="J50" s="60">
        <f t="shared" si="2"/>
        <v>0</v>
      </c>
    </row>
    <row r="51" spans="1:10" ht="15" customHeight="1">
      <c r="A51" s="28"/>
      <c r="B51" s="322" t="s">
        <v>222</v>
      </c>
      <c r="C51" s="30"/>
      <c r="D51" s="30" t="s">
        <v>7</v>
      </c>
      <c r="E51" s="31" t="s">
        <v>215</v>
      </c>
      <c r="F51" s="30" t="s">
        <v>227</v>
      </c>
      <c r="G51" s="30" t="s">
        <v>223</v>
      </c>
      <c r="H51" s="60">
        <v>70.075</v>
      </c>
      <c r="I51" s="60">
        <v>0</v>
      </c>
      <c r="J51" s="60">
        <v>0</v>
      </c>
    </row>
    <row r="52" spans="1:10" ht="45" customHeight="1">
      <c r="A52" s="28"/>
      <c r="B52" s="282" t="s">
        <v>238</v>
      </c>
      <c r="C52" s="31"/>
      <c r="D52" s="31" t="s">
        <v>7</v>
      </c>
      <c r="E52" s="31" t="s">
        <v>215</v>
      </c>
      <c r="F52" s="30" t="s">
        <v>239</v>
      </c>
      <c r="G52" s="30"/>
      <c r="H52" s="59">
        <f t="shared" si="2"/>
        <v>1374.1149999999998</v>
      </c>
      <c r="I52" s="59">
        <f t="shared" si="2"/>
        <v>1466.6870000000001</v>
      </c>
      <c r="J52" s="59">
        <f t="shared" si="2"/>
        <v>1525.3809999999999</v>
      </c>
    </row>
    <row r="53" spans="1:10" ht="15" customHeight="1">
      <c r="A53" s="28"/>
      <c r="B53" s="282" t="s">
        <v>209</v>
      </c>
      <c r="C53" s="30"/>
      <c r="D53" s="30" t="s">
        <v>7</v>
      </c>
      <c r="E53" s="30" t="s">
        <v>215</v>
      </c>
      <c r="F53" s="30" t="s">
        <v>240</v>
      </c>
      <c r="G53" s="30"/>
      <c r="H53" s="59">
        <f t="shared" si="2"/>
        <v>1374.1149999999998</v>
      </c>
      <c r="I53" s="59">
        <f t="shared" si="2"/>
        <v>1466.6870000000001</v>
      </c>
      <c r="J53" s="59">
        <f t="shared" si="2"/>
        <v>1525.3809999999999</v>
      </c>
    </row>
    <row r="54" spans="1:10" ht="15" customHeight="1">
      <c r="A54" s="249"/>
      <c r="B54" s="302" t="s">
        <v>241</v>
      </c>
      <c r="C54" s="251"/>
      <c r="D54" s="252" t="s">
        <v>7</v>
      </c>
      <c r="E54" s="252" t="s">
        <v>215</v>
      </c>
      <c r="F54" s="251" t="s">
        <v>242</v>
      </c>
      <c r="G54" s="251"/>
      <c r="H54" s="253">
        <f>H56</f>
        <v>1374.1149999999998</v>
      </c>
      <c r="I54" s="253">
        <f>I56</f>
        <v>1466.6870000000001</v>
      </c>
      <c r="J54" s="253">
        <f>J56</f>
        <v>1525.3809999999999</v>
      </c>
    </row>
    <row r="55" spans="1:10" ht="60" customHeight="1">
      <c r="A55" s="28"/>
      <c r="B55" s="282" t="s">
        <v>92</v>
      </c>
      <c r="C55" s="30"/>
      <c r="D55" s="31" t="s">
        <v>7</v>
      </c>
      <c r="E55" s="31" t="s">
        <v>215</v>
      </c>
      <c r="F55" s="30" t="s">
        <v>242</v>
      </c>
      <c r="G55" s="30" t="s">
        <v>93</v>
      </c>
      <c r="H55" s="59">
        <f aca="true" t="shared" si="3" ref="H55:J60">H56</f>
        <v>1374.1149999999998</v>
      </c>
      <c r="I55" s="59">
        <f t="shared" si="3"/>
        <v>1466.6870000000001</v>
      </c>
      <c r="J55" s="59">
        <f t="shared" si="3"/>
        <v>1525.3809999999999</v>
      </c>
    </row>
    <row r="56" spans="1:10" ht="30" customHeight="1">
      <c r="A56" s="28"/>
      <c r="B56" s="282" t="s">
        <v>213</v>
      </c>
      <c r="C56" s="31"/>
      <c r="D56" s="31" t="s">
        <v>7</v>
      </c>
      <c r="E56" s="31" t="s">
        <v>215</v>
      </c>
      <c r="F56" s="30" t="s">
        <v>242</v>
      </c>
      <c r="G56" s="30" t="s">
        <v>214</v>
      </c>
      <c r="H56" s="60">
        <f>1055.388+318.727</f>
        <v>1374.1149999999998</v>
      </c>
      <c r="I56" s="60">
        <f>1126.488+340.199</f>
        <v>1466.6870000000001</v>
      </c>
      <c r="J56" s="60">
        <f>1171.568+353.813</f>
        <v>1525.3809999999999</v>
      </c>
    </row>
    <row r="57" spans="1:10" ht="45" customHeight="1">
      <c r="A57" s="22"/>
      <c r="B57" s="318" t="s">
        <v>230</v>
      </c>
      <c r="C57" s="24"/>
      <c r="D57" s="24" t="s">
        <v>7</v>
      </c>
      <c r="E57" s="23" t="s">
        <v>231</v>
      </c>
      <c r="F57" s="24" t="s">
        <v>63</v>
      </c>
      <c r="G57" s="24" t="s">
        <v>63</v>
      </c>
      <c r="H57" s="57">
        <f t="shared" si="3"/>
        <v>280.517</v>
      </c>
      <c r="I57" s="57">
        <f t="shared" si="3"/>
        <v>0</v>
      </c>
      <c r="J57" s="57">
        <f t="shared" si="3"/>
        <v>0</v>
      </c>
    </row>
    <row r="58" spans="1:10" ht="45" customHeight="1">
      <c r="A58" s="202"/>
      <c r="B58" s="319" t="s">
        <v>205</v>
      </c>
      <c r="C58" s="195"/>
      <c r="D58" s="195" t="s">
        <v>7</v>
      </c>
      <c r="E58" s="194" t="s">
        <v>231</v>
      </c>
      <c r="F58" s="194" t="s">
        <v>206</v>
      </c>
      <c r="G58" s="195" t="s">
        <v>63</v>
      </c>
      <c r="H58" s="196">
        <f t="shared" si="3"/>
        <v>280.517</v>
      </c>
      <c r="I58" s="196">
        <f t="shared" si="3"/>
        <v>0</v>
      </c>
      <c r="J58" s="196">
        <f t="shared" si="3"/>
        <v>0</v>
      </c>
    </row>
    <row r="59" spans="1:10" ht="30" customHeight="1">
      <c r="A59" s="28"/>
      <c r="B59" s="282" t="s">
        <v>207</v>
      </c>
      <c r="C59" s="30"/>
      <c r="D59" s="30" t="s">
        <v>7</v>
      </c>
      <c r="E59" s="30" t="s">
        <v>231</v>
      </c>
      <c r="F59" s="30" t="s">
        <v>208</v>
      </c>
      <c r="G59" s="27"/>
      <c r="H59" s="58">
        <f t="shared" si="3"/>
        <v>280.517</v>
      </c>
      <c r="I59" s="58">
        <f t="shared" si="3"/>
        <v>0</v>
      </c>
      <c r="J59" s="58">
        <f t="shared" si="3"/>
        <v>0</v>
      </c>
    </row>
    <row r="60" spans="1:10" ht="15" customHeight="1">
      <c r="A60" s="28"/>
      <c r="B60" s="282" t="s">
        <v>209</v>
      </c>
      <c r="C60" s="30"/>
      <c r="D60" s="30" t="s">
        <v>7</v>
      </c>
      <c r="E60" s="30" t="s">
        <v>231</v>
      </c>
      <c r="F60" s="30" t="s">
        <v>210</v>
      </c>
      <c r="G60" s="27"/>
      <c r="H60" s="58">
        <f t="shared" si="3"/>
        <v>280.517</v>
      </c>
      <c r="I60" s="58">
        <f t="shared" si="3"/>
        <v>0</v>
      </c>
      <c r="J60" s="58">
        <f t="shared" si="3"/>
        <v>0</v>
      </c>
    </row>
    <row r="61" spans="1:10" ht="45" customHeight="1">
      <c r="A61" s="249"/>
      <c r="B61" s="306" t="s">
        <v>228</v>
      </c>
      <c r="C61" s="252"/>
      <c r="D61" s="252" t="s">
        <v>7</v>
      </c>
      <c r="E61" s="251" t="s">
        <v>231</v>
      </c>
      <c r="F61" s="251" t="s">
        <v>229</v>
      </c>
      <c r="G61" s="258" t="s">
        <v>37</v>
      </c>
      <c r="H61" s="253">
        <f>H63</f>
        <v>280.517</v>
      </c>
      <c r="I61" s="253">
        <f>I63</f>
        <v>0</v>
      </c>
      <c r="J61" s="253">
        <f>J63</f>
        <v>0</v>
      </c>
    </row>
    <row r="62" spans="1:10" ht="15" customHeight="1">
      <c r="A62" s="28"/>
      <c r="B62" s="322" t="s">
        <v>220</v>
      </c>
      <c r="C62" s="31"/>
      <c r="D62" s="31" t="s">
        <v>7</v>
      </c>
      <c r="E62" s="30" t="s">
        <v>231</v>
      </c>
      <c r="F62" s="30" t="s">
        <v>229</v>
      </c>
      <c r="G62" s="33">
        <v>500</v>
      </c>
      <c r="H62" s="59">
        <f aca="true" t="shared" si="4" ref="H62:J67">H63</f>
        <v>280.517</v>
      </c>
      <c r="I62" s="59">
        <f t="shared" si="4"/>
        <v>0</v>
      </c>
      <c r="J62" s="59">
        <f t="shared" si="4"/>
        <v>0</v>
      </c>
    </row>
    <row r="63" spans="1:10" ht="15" customHeight="1">
      <c r="A63" s="28"/>
      <c r="B63" s="322" t="s">
        <v>222</v>
      </c>
      <c r="C63" s="31"/>
      <c r="D63" s="31" t="s">
        <v>7</v>
      </c>
      <c r="E63" s="30" t="s">
        <v>231</v>
      </c>
      <c r="F63" s="30" t="s">
        <v>229</v>
      </c>
      <c r="G63" s="34" t="s">
        <v>223</v>
      </c>
      <c r="H63" s="60">
        <v>280.517</v>
      </c>
      <c r="I63" s="60">
        <v>0</v>
      </c>
      <c r="J63" s="60">
        <v>0</v>
      </c>
    </row>
    <row r="64" spans="1:10" ht="15" customHeight="1">
      <c r="A64" s="35"/>
      <c r="B64" s="318" t="s">
        <v>272</v>
      </c>
      <c r="C64" s="24"/>
      <c r="D64" s="24" t="s">
        <v>7</v>
      </c>
      <c r="E64" s="23" t="s">
        <v>273</v>
      </c>
      <c r="F64" s="23"/>
      <c r="G64" s="24"/>
      <c r="H64" s="57">
        <f t="shared" si="4"/>
        <v>100</v>
      </c>
      <c r="I64" s="57">
        <f t="shared" si="4"/>
        <v>100</v>
      </c>
      <c r="J64" s="57">
        <f t="shared" si="4"/>
        <v>100</v>
      </c>
    </row>
    <row r="65" spans="1:10" ht="45" customHeight="1">
      <c r="A65" s="193"/>
      <c r="B65" s="323" t="s">
        <v>449</v>
      </c>
      <c r="C65" s="203"/>
      <c r="D65" s="203" t="s">
        <v>7</v>
      </c>
      <c r="E65" s="203" t="s">
        <v>273</v>
      </c>
      <c r="F65" s="203" t="s">
        <v>257</v>
      </c>
      <c r="G65" s="194"/>
      <c r="H65" s="196">
        <f t="shared" si="4"/>
        <v>100</v>
      </c>
      <c r="I65" s="196">
        <f t="shared" si="4"/>
        <v>100</v>
      </c>
      <c r="J65" s="196">
        <f t="shared" si="4"/>
        <v>100</v>
      </c>
    </row>
    <row r="66" spans="1:10" ht="15" customHeight="1">
      <c r="A66" s="25"/>
      <c r="B66" s="282" t="s">
        <v>209</v>
      </c>
      <c r="C66" s="36"/>
      <c r="D66" s="30" t="s">
        <v>7</v>
      </c>
      <c r="E66" s="30" t="s">
        <v>273</v>
      </c>
      <c r="F66" s="30" t="s">
        <v>258</v>
      </c>
      <c r="G66" s="26"/>
      <c r="H66" s="59">
        <f t="shared" si="4"/>
        <v>100</v>
      </c>
      <c r="I66" s="59">
        <f t="shared" si="4"/>
        <v>100</v>
      </c>
      <c r="J66" s="59">
        <f t="shared" si="4"/>
        <v>100</v>
      </c>
    </row>
    <row r="67" spans="1:10" ht="15" customHeight="1">
      <c r="A67" s="25"/>
      <c r="B67" s="282" t="s">
        <v>209</v>
      </c>
      <c r="C67" s="36"/>
      <c r="D67" s="30" t="s">
        <v>7</v>
      </c>
      <c r="E67" s="30" t="s">
        <v>273</v>
      </c>
      <c r="F67" s="30" t="s">
        <v>259</v>
      </c>
      <c r="G67" s="26"/>
      <c r="H67" s="59">
        <f t="shared" si="4"/>
        <v>100</v>
      </c>
      <c r="I67" s="59">
        <f t="shared" si="4"/>
        <v>100</v>
      </c>
      <c r="J67" s="59">
        <f t="shared" si="4"/>
        <v>100</v>
      </c>
    </row>
    <row r="68" spans="1:10" ht="45" customHeight="1">
      <c r="A68" s="249"/>
      <c r="B68" s="302" t="s">
        <v>268</v>
      </c>
      <c r="C68" s="251"/>
      <c r="D68" s="251" t="s">
        <v>7</v>
      </c>
      <c r="E68" s="251" t="s">
        <v>273</v>
      </c>
      <c r="F68" s="251" t="s">
        <v>269</v>
      </c>
      <c r="G68" s="251"/>
      <c r="H68" s="257">
        <f>H70</f>
        <v>100</v>
      </c>
      <c r="I68" s="257">
        <f>I70</f>
        <v>100</v>
      </c>
      <c r="J68" s="257">
        <f>J70</f>
        <v>100</v>
      </c>
    </row>
    <row r="69" spans="1:10" ht="15" customHeight="1">
      <c r="A69" s="28"/>
      <c r="B69" s="282" t="s">
        <v>97</v>
      </c>
      <c r="C69" s="30"/>
      <c r="D69" s="30" t="s">
        <v>7</v>
      </c>
      <c r="E69" s="30" t="s">
        <v>273</v>
      </c>
      <c r="F69" s="30" t="s">
        <v>269</v>
      </c>
      <c r="G69" s="30" t="s">
        <v>98</v>
      </c>
      <c r="H69" s="60">
        <f>H70</f>
        <v>100</v>
      </c>
      <c r="I69" s="60">
        <f>I70</f>
        <v>100</v>
      </c>
      <c r="J69" s="60">
        <f>J70</f>
        <v>100</v>
      </c>
    </row>
    <row r="70" spans="1:10" ht="15" customHeight="1">
      <c r="A70" s="28"/>
      <c r="B70" s="282" t="s">
        <v>270</v>
      </c>
      <c r="C70" s="30"/>
      <c r="D70" s="30" t="s">
        <v>7</v>
      </c>
      <c r="E70" s="30" t="s">
        <v>273</v>
      </c>
      <c r="F70" s="30" t="s">
        <v>269</v>
      </c>
      <c r="G70" s="30" t="s">
        <v>271</v>
      </c>
      <c r="H70" s="60">
        <v>100</v>
      </c>
      <c r="I70" s="60">
        <v>100</v>
      </c>
      <c r="J70" s="60">
        <v>100</v>
      </c>
    </row>
    <row r="71" spans="1:10" ht="15" customHeight="1">
      <c r="A71" s="35"/>
      <c r="B71" s="318" t="s">
        <v>185</v>
      </c>
      <c r="C71" s="24"/>
      <c r="D71" s="24" t="s">
        <v>7</v>
      </c>
      <c r="E71" s="37" t="s">
        <v>186</v>
      </c>
      <c r="F71" s="23"/>
      <c r="G71" s="24"/>
      <c r="H71" s="57">
        <f>H72+H82+H88+H97</f>
        <v>2262.06846</v>
      </c>
      <c r="I71" s="57">
        <f>I72+I82+I88+I97</f>
        <v>990</v>
      </c>
      <c r="J71" s="57">
        <f>J72+J82+J88+J97</f>
        <v>990</v>
      </c>
    </row>
    <row r="72" spans="1:10" ht="60" customHeight="1">
      <c r="A72" s="208"/>
      <c r="B72" s="320" t="s">
        <v>428</v>
      </c>
      <c r="C72" s="199"/>
      <c r="D72" s="205" t="s">
        <v>7</v>
      </c>
      <c r="E72" s="206" t="s">
        <v>186</v>
      </c>
      <c r="F72" s="206" t="s">
        <v>62</v>
      </c>
      <c r="G72" s="199"/>
      <c r="H72" s="200">
        <f>H73</f>
        <v>870.86005</v>
      </c>
      <c r="I72" s="200">
        <f>I73</f>
        <v>370</v>
      </c>
      <c r="J72" s="200">
        <f>J73</f>
        <v>370</v>
      </c>
    </row>
    <row r="73" spans="1:10" ht="30" customHeight="1">
      <c r="A73" s="240"/>
      <c r="B73" s="324" t="s">
        <v>435</v>
      </c>
      <c r="C73" s="271"/>
      <c r="D73" s="147" t="s">
        <v>7</v>
      </c>
      <c r="E73" s="147" t="s">
        <v>186</v>
      </c>
      <c r="F73" s="147" t="s">
        <v>82</v>
      </c>
      <c r="G73" s="146"/>
      <c r="H73" s="243">
        <f>H74+H78</f>
        <v>870.86005</v>
      </c>
      <c r="I73" s="243">
        <f>I74+I78</f>
        <v>370</v>
      </c>
      <c r="J73" s="243">
        <f>J74+J78</f>
        <v>370</v>
      </c>
    </row>
    <row r="74" spans="1:10" ht="30" customHeight="1">
      <c r="A74" s="272"/>
      <c r="B74" s="325" t="s">
        <v>188</v>
      </c>
      <c r="C74" s="273"/>
      <c r="D74" s="231" t="s">
        <v>7</v>
      </c>
      <c r="E74" s="231" t="s">
        <v>186</v>
      </c>
      <c r="F74" s="274" t="s">
        <v>84</v>
      </c>
      <c r="G74" s="275"/>
      <c r="H74" s="276">
        <f>H75</f>
        <v>20.86005</v>
      </c>
      <c r="I74" s="276">
        <f aca="true" t="shared" si="5" ref="I74:J76">I75</f>
        <v>20</v>
      </c>
      <c r="J74" s="276">
        <f t="shared" si="5"/>
        <v>20</v>
      </c>
    </row>
    <row r="75" spans="1:10" ht="15" customHeight="1">
      <c r="A75" s="259"/>
      <c r="B75" s="302" t="s">
        <v>190</v>
      </c>
      <c r="C75" s="255"/>
      <c r="D75" s="251" t="s">
        <v>7</v>
      </c>
      <c r="E75" s="251" t="s">
        <v>186</v>
      </c>
      <c r="F75" s="251" t="s">
        <v>436</v>
      </c>
      <c r="G75" s="252"/>
      <c r="H75" s="253">
        <f>H76</f>
        <v>20.86005</v>
      </c>
      <c r="I75" s="253">
        <f t="shared" si="5"/>
        <v>20</v>
      </c>
      <c r="J75" s="253">
        <f t="shared" si="5"/>
        <v>20</v>
      </c>
    </row>
    <row r="76" spans="1:10" ht="30" customHeight="1">
      <c r="A76" s="156"/>
      <c r="B76" s="287" t="s">
        <v>57</v>
      </c>
      <c r="C76" s="153"/>
      <c r="D76" s="30" t="s">
        <v>7</v>
      </c>
      <c r="E76" s="30" t="s">
        <v>186</v>
      </c>
      <c r="F76" s="131" t="s">
        <v>436</v>
      </c>
      <c r="G76" s="154">
        <v>200</v>
      </c>
      <c r="H76" s="155">
        <f>H77</f>
        <v>20.86005</v>
      </c>
      <c r="I76" s="155">
        <f t="shared" si="5"/>
        <v>20</v>
      </c>
      <c r="J76" s="155">
        <f t="shared" si="5"/>
        <v>20</v>
      </c>
    </row>
    <row r="77" spans="1:10" ht="30" customHeight="1">
      <c r="A77" s="156"/>
      <c r="B77" s="282" t="s">
        <v>58</v>
      </c>
      <c r="C77" s="153"/>
      <c r="D77" s="30" t="s">
        <v>7</v>
      </c>
      <c r="E77" s="30" t="s">
        <v>186</v>
      </c>
      <c r="F77" s="131" t="s">
        <v>436</v>
      </c>
      <c r="G77" s="154">
        <v>240</v>
      </c>
      <c r="H77" s="155">
        <f>20+0.86005</f>
        <v>20.86005</v>
      </c>
      <c r="I77" s="155">
        <v>20</v>
      </c>
      <c r="J77" s="155">
        <v>20</v>
      </c>
    </row>
    <row r="78" spans="1:10" ht="30" customHeight="1">
      <c r="A78" s="272"/>
      <c r="B78" s="325" t="s">
        <v>438</v>
      </c>
      <c r="C78" s="273"/>
      <c r="D78" s="231" t="s">
        <v>7</v>
      </c>
      <c r="E78" s="231" t="s">
        <v>186</v>
      </c>
      <c r="F78" s="274" t="s">
        <v>437</v>
      </c>
      <c r="G78" s="275"/>
      <c r="H78" s="276">
        <f>H79</f>
        <v>850</v>
      </c>
      <c r="I78" s="276">
        <f aca="true" t="shared" si="6" ref="I78:J80">I79</f>
        <v>350</v>
      </c>
      <c r="J78" s="276">
        <f t="shared" si="6"/>
        <v>350</v>
      </c>
    </row>
    <row r="79" spans="1:10" ht="45" customHeight="1">
      <c r="A79" s="259"/>
      <c r="B79" s="302" t="s">
        <v>183</v>
      </c>
      <c r="C79" s="255"/>
      <c r="D79" s="251" t="s">
        <v>7</v>
      </c>
      <c r="E79" s="251" t="s">
        <v>186</v>
      </c>
      <c r="F79" s="251" t="s">
        <v>439</v>
      </c>
      <c r="G79" s="252"/>
      <c r="H79" s="253">
        <f>H80</f>
        <v>850</v>
      </c>
      <c r="I79" s="253">
        <f t="shared" si="6"/>
        <v>350</v>
      </c>
      <c r="J79" s="253">
        <f t="shared" si="6"/>
        <v>350</v>
      </c>
    </row>
    <row r="80" spans="1:10" ht="30" customHeight="1">
      <c r="A80" s="156"/>
      <c r="B80" s="287" t="s">
        <v>57</v>
      </c>
      <c r="C80" s="153"/>
      <c r="D80" s="30" t="s">
        <v>7</v>
      </c>
      <c r="E80" s="30" t="s">
        <v>186</v>
      </c>
      <c r="F80" s="131" t="s">
        <v>439</v>
      </c>
      <c r="G80" s="154">
        <v>200</v>
      </c>
      <c r="H80" s="155">
        <f>H81</f>
        <v>850</v>
      </c>
      <c r="I80" s="155">
        <f t="shared" si="6"/>
        <v>350</v>
      </c>
      <c r="J80" s="155">
        <f t="shared" si="6"/>
        <v>350</v>
      </c>
    </row>
    <row r="81" spans="1:10" ht="30" customHeight="1">
      <c r="A81" s="156"/>
      <c r="B81" s="282" t="s">
        <v>58</v>
      </c>
      <c r="C81" s="153"/>
      <c r="D81" s="30" t="s">
        <v>7</v>
      </c>
      <c r="E81" s="30" t="s">
        <v>186</v>
      </c>
      <c r="F81" s="131" t="s">
        <v>439</v>
      </c>
      <c r="G81" s="154">
        <v>240</v>
      </c>
      <c r="H81" s="155">
        <f>500+350</f>
        <v>850</v>
      </c>
      <c r="I81" s="155">
        <v>350</v>
      </c>
      <c r="J81" s="155">
        <v>350</v>
      </c>
    </row>
    <row r="82" spans="1:10" ht="60" customHeight="1">
      <c r="A82" s="204"/>
      <c r="B82" s="326" t="s">
        <v>413</v>
      </c>
      <c r="C82" s="205"/>
      <c r="D82" s="205" t="s">
        <v>7</v>
      </c>
      <c r="E82" s="206" t="s">
        <v>186</v>
      </c>
      <c r="F82" s="205" t="s">
        <v>178</v>
      </c>
      <c r="G82" s="199"/>
      <c r="H82" s="200">
        <f aca="true" t="shared" si="7" ref="H82:J84">H83</f>
        <v>445</v>
      </c>
      <c r="I82" s="200">
        <f t="shared" si="7"/>
        <v>420</v>
      </c>
      <c r="J82" s="200">
        <f t="shared" si="7"/>
        <v>420</v>
      </c>
    </row>
    <row r="83" spans="1:10" ht="30" customHeight="1">
      <c r="A83" s="240"/>
      <c r="B83" s="324" t="s">
        <v>179</v>
      </c>
      <c r="C83" s="147"/>
      <c r="D83" s="147" t="s">
        <v>7</v>
      </c>
      <c r="E83" s="147" t="s">
        <v>186</v>
      </c>
      <c r="F83" s="241" t="s">
        <v>180</v>
      </c>
      <c r="G83" s="242"/>
      <c r="H83" s="243">
        <f t="shared" si="7"/>
        <v>445</v>
      </c>
      <c r="I83" s="243">
        <f t="shared" si="7"/>
        <v>420</v>
      </c>
      <c r="J83" s="243">
        <f t="shared" si="7"/>
        <v>420</v>
      </c>
    </row>
    <row r="84" spans="1:10" ht="45" customHeight="1">
      <c r="A84" s="230"/>
      <c r="B84" s="321" t="s">
        <v>181</v>
      </c>
      <c r="C84" s="231"/>
      <c r="D84" s="231" t="s">
        <v>7</v>
      </c>
      <c r="E84" s="231" t="s">
        <v>186</v>
      </c>
      <c r="F84" s="232" t="s">
        <v>182</v>
      </c>
      <c r="G84" s="233"/>
      <c r="H84" s="229">
        <f t="shared" si="7"/>
        <v>445</v>
      </c>
      <c r="I84" s="229">
        <f t="shared" si="7"/>
        <v>420</v>
      </c>
      <c r="J84" s="229">
        <f t="shared" si="7"/>
        <v>420</v>
      </c>
    </row>
    <row r="85" spans="1:10" ht="45" customHeight="1">
      <c r="A85" s="259"/>
      <c r="B85" s="306" t="s">
        <v>183</v>
      </c>
      <c r="C85" s="251"/>
      <c r="D85" s="251" t="s">
        <v>7</v>
      </c>
      <c r="E85" s="251" t="s">
        <v>186</v>
      </c>
      <c r="F85" s="260" t="s">
        <v>184</v>
      </c>
      <c r="G85" s="255"/>
      <c r="H85" s="253">
        <f>H87</f>
        <v>445</v>
      </c>
      <c r="I85" s="253">
        <f>I87</f>
        <v>420</v>
      </c>
      <c r="J85" s="253">
        <f>J87</f>
        <v>420</v>
      </c>
    </row>
    <row r="86" spans="1:10" ht="30" customHeight="1">
      <c r="A86" s="38"/>
      <c r="B86" s="287" t="s">
        <v>57</v>
      </c>
      <c r="C86" s="30"/>
      <c r="D86" s="30" t="s">
        <v>7</v>
      </c>
      <c r="E86" s="30" t="s">
        <v>186</v>
      </c>
      <c r="F86" s="34" t="s">
        <v>184</v>
      </c>
      <c r="G86" s="31">
        <v>200</v>
      </c>
      <c r="H86" s="59">
        <f>H87</f>
        <v>445</v>
      </c>
      <c r="I86" s="59">
        <f>I87</f>
        <v>420</v>
      </c>
      <c r="J86" s="59">
        <f>J87</f>
        <v>420</v>
      </c>
    </row>
    <row r="87" spans="1:10" ht="30" customHeight="1">
      <c r="A87" s="38"/>
      <c r="B87" s="282" t="s">
        <v>58</v>
      </c>
      <c r="C87" s="30"/>
      <c r="D87" s="30" t="s">
        <v>7</v>
      </c>
      <c r="E87" s="30" t="s">
        <v>186</v>
      </c>
      <c r="F87" s="34" t="s">
        <v>184</v>
      </c>
      <c r="G87" s="30" t="s">
        <v>59</v>
      </c>
      <c r="H87" s="59">
        <f>325+100+20</f>
        <v>445</v>
      </c>
      <c r="I87" s="59">
        <f>300+100+20</f>
        <v>420</v>
      </c>
      <c r="J87" s="59">
        <f>300+100+20</f>
        <v>420</v>
      </c>
    </row>
    <row r="88" spans="1:10" ht="30" customHeight="1">
      <c r="A88" s="193"/>
      <c r="B88" s="319" t="s">
        <v>243</v>
      </c>
      <c r="C88" s="194"/>
      <c r="D88" s="194" t="s">
        <v>7</v>
      </c>
      <c r="E88" s="194" t="s">
        <v>186</v>
      </c>
      <c r="F88" s="195" t="s">
        <v>244</v>
      </c>
      <c r="G88" s="194"/>
      <c r="H88" s="196">
        <f aca="true" t="shared" si="8" ref="H88:J90">H89</f>
        <v>946.20841</v>
      </c>
      <c r="I88" s="196">
        <f t="shared" si="8"/>
        <v>200</v>
      </c>
      <c r="J88" s="196">
        <f t="shared" si="8"/>
        <v>200</v>
      </c>
    </row>
    <row r="89" spans="1:10" ht="15" customHeight="1">
      <c r="A89" s="25"/>
      <c r="B89" s="282" t="s">
        <v>209</v>
      </c>
      <c r="C89" s="26"/>
      <c r="D89" s="30" t="s">
        <v>7</v>
      </c>
      <c r="E89" s="30" t="s">
        <v>186</v>
      </c>
      <c r="F89" s="31" t="s">
        <v>245</v>
      </c>
      <c r="G89" s="26"/>
      <c r="H89" s="59">
        <f t="shared" si="8"/>
        <v>946.20841</v>
      </c>
      <c r="I89" s="59">
        <f t="shared" si="8"/>
        <v>200</v>
      </c>
      <c r="J89" s="59">
        <f t="shared" si="8"/>
        <v>200</v>
      </c>
    </row>
    <row r="90" spans="1:10" ht="15" customHeight="1">
      <c r="A90" s="25"/>
      <c r="B90" s="282" t="s">
        <v>209</v>
      </c>
      <c r="C90" s="26"/>
      <c r="D90" s="30" t="s">
        <v>7</v>
      </c>
      <c r="E90" s="30" t="s">
        <v>186</v>
      </c>
      <c r="F90" s="31" t="s">
        <v>246</v>
      </c>
      <c r="G90" s="26"/>
      <c r="H90" s="59">
        <f t="shared" si="8"/>
        <v>946.20841</v>
      </c>
      <c r="I90" s="59">
        <f t="shared" si="8"/>
        <v>200</v>
      </c>
      <c r="J90" s="59">
        <f t="shared" si="8"/>
        <v>200</v>
      </c>
    </row>
    <row r="91" spans="1:10" ht="15" customHeight="1">
      <c r="A91" s="249"/>
      <c r="B91" s="302" t="s">
        <v>247</v>
      </c>
      <c r="C91" s="251"/>
      <c r="D91" s="251" t="s">
        <v>7</v>
      </c>
      <c r="E91" s="251" t="s">
        <v>186</v>
      </c>
      <c r="F91" s="251" t="s">
        <v>248</v>
      </c>
      <c r="G91" s="251"/>
      <c r="H91" s="257">
        <f>H93+H96+H95</f>
        <v>946.20841</v>
      </c>
      <c r="I91" s="257">
        <f>I93+I96+I95</f>
        <v>200</v>
      </c>
      <c r="J91" s="257">
        <f>J93+J96+J95</f>
        <v>200</v>
      </c>
    </row>
    <row r="92" spans="1:10" ht="30" customHeight="1">
      <c r="A92" s="28"/>
      <c r="B92" s="282" t="s">
        <v>57</v>
      </c>
      <c r="C92" s="30"/>
      <c r="D92" s="30" t="s">
        <v>7</v>
      </c>
      <c r="E92" s="30" t="s">
        <v>186</v>
      </c>
      <c r="F92" s="30" t="s">
        <v>248</v>
      </c>
      <c r="G92" s="30" t="s">
        <v>76</v>
      </c>
      <c r="H92" s="60">
        <f>H93</f>
        <v>461.56933000000004</v>
      </c>
      <c r="I92" s="60">
        <f>I93</f>
        <v>100</v>
      </c>
      <c r="J92" s="60">
        <f>J93</f>
        <v>100</v>
      </c>
    </row>
    <row r="93" spans="1:10" ht="30" customHeight="1">
      <c r="A93" s="28"/>
      <c r="B93" s="282" t="s">
        <v>58</v>
      </c>
      <c r="C93" s="30"/>
      <c r="D93" s="30" t="s">
        <v>7</v>
      </c>
      <c r="E93" s="30" t="s">
        <v>186</v>
      </c>
      <c r="F93" s="30" t="s">
        <v>248</v>
      </c>
      <c r="G93" s="30" t="s">
        <v>59</v>
      </c>
      <c r="H93" s="60">
        <f>(10+7+20+4+3+20+5+20+12+2)+(100+8)+20+230.56933</f>
        <v>461.56933000000004</v>
      </c>
      <c r="I93" s="60">
        <v>100</v>
      </c>
      <c r="J93" s="60">
        <v>100</v>
      </c>
    </row>
    <row r="94" spans="1:10" ht="15" customHeight="1">
      <c r="A94" s="28"/>
      <c r="B94" s="282" t="s">
        <v>97</v>
      </c>
      <c r="C94" s="30"/>
      <c r="D94" s="30" t="s">
        <v>7</v>
      </c>
      <c r="E94" s="30" t="s">
        <v>186</v>
      </c>
      <c r="F94" s="30" t="s">
        <v>248</v>
      </c>
      <c r="G94" s="30" t="s">
        <v>98</v>
      </c>
      <c r="H94" s="60">
        <f>H95+H96</f>
        <v>484.63908000000004</v>
      </c>
      <c r="I94" s="60">
        <f>I95+I96</f>
        <v>100</v>
      </c>
      <c r="J94" s="60">
        <f>J95+J96</f>
        <v>100</v>
      </c>
    </row>
    <row r="95" spans="1:10" ht="15" customHeight="1">
      <c r="A95" s="28"/>
      <c r="B95" s="282" t="s">
        <v>249</v>
      </c>
      <c r="C95" s="30"/>
      <c r="D95" s="30" t="s">
        <v>7</v>
      </c>
      <c r="E95" s="30" t="s">
        <v>186</v>
      </c>
      <c r="F95" s="30" t="s">
        <v>248</v>
      </c>
      <c r="G95" s="30" t="s">
        <v>250</v>
      </c>
      <c r="H95" s="60">
        <f>15+9.671+25.75967</f>
        <v>50.43067</v>
      </c>
      <c r="I95" s="60">
        <v>0</v>
      </c>
      <c r="J95" s="60">
        <v>0</v>
      </c>
    </row>
    <row r="96" spans="1:10" ht="15" customHeight="1">
      <c r="A96" s="28"/>
      <c r="B96" s="282" t="s">
        <v>99</v>
      </c>
      <c r="C96" s="30"/>
      <c r="D96" s="30" t="s">
        <v>7</v>
      </c>
      <c r="E96" s="30" t="s">
        <v>186</v>
      </c>
      <c r="F96" s="30" t="s">
        <v>248</v>
      </c>
      <c r="G96" s="30" t="s">
        <v>100</v>
      </c>
      <c r="H96" s="60">
        <f>(12213*2.6/1000)+100+0.0002+302.45441</f>
        <v>434.20841</v>
      </c>
      <c r="I96" s="60">
        <v>100</v>
      </c>
      <c r="J96" s="60">
        <v>100</v>
      </c>
    </row>
    <row r="97" spans="1:10" ht="45" customHeight="1" hidden="1">
      <c r="A97" s="193"/>
      <c r="B97" s="319" t="s">
        <v>449</v>
      </c>
      <c r="C97" s="194"/>
      <c r="D97" s="194" t="s">
        <v>7</v>
      </c>
      <c r="E97" s="194" t="s">
        <v>186</v>
      </c>
      <c r="F97" s="195" t="s">
        <v>257</v>
      </c>
      <c r="G97" s="194"/>
      <c r="H97" s="196">
        <f>H98</f>
        <v>0</v>
      </c>
      <c r="I97" s="196">
        <f aca="true" t="shared" si="9" ref="I97:J99">I98</f>
        <v>0</v>
      </c>
      <c r="J97" s="196">
        <f t="shared" si="9"/>
        <v>0</v>
      </c>
    </row>
    <row r="98" spans="1:10" ht="15" customHeight="1" hidden="1">
      <c r="A98" s="25"/>
      <c r="B98" s="282" t="s">
        <v>209</v>
      </c>
      <c r="C98" s="26"/>
      <c r="D98" s="30" t="s">
        <v>7</v>
      </c>
      <c r="E98" s="30" t="s">
        <v>186</v>
      </c>
      <c r="F98" s="31" t="s">
        <v>258</v>
      </c>
      <c r="G98" s="26"/>
      <c r="H98" s="59">
        <f>H99</f>
        <v>0</v>
      </c>
      <c r="I98" s="59">
        <f t="shared" si="9"/>
        <v>0</v>
      </c>
      <c r="J98" s="59">
        <f t="shared" si="9"/>
        <v>0</v>
      </c>
    </row>
    <row r="99" spans="1:10" ht="15" customHeight="1" hidden="1">
      <c r="A99" s="25"/>
      <c r="B99" s="282" t="s">
        <v>209</v>
      </c>
      <c r="C99" s="26"/>
      <c r="D99" s="30" t="s">
        <v>7</v>
      </c>
      <c r="E99" s="30" t="s">
        <v>186</v>
      </c>
      <c r="F99" s="31" t="s">
        <v>259</v>
      </c>
      <c r="G99" s="26"/>
      <c r="H99" s="59">
        <f>H100</f>
        <v>0</v>
      </c>
      <c r="I99" s="59">
        <f t="shared" si="9"/>
        <v>0</v>
      </c>
      <c r="J99" s="59">
        <f t="shared" si="9"/>
        <v>0</v>
      </c>
    </row>
    <row r="100" spans="1:10" ht="60" customHeight="1" hidden="1">
      <c r="A100" s="249"/>
      <c r="B100" s="302" t="s">
        <v>514</v>
      </c>
      <c r="C100" s="251"/>
      <c r="D100" s="251" t="s">
        <v>7</v>
      </c>
      <c r="E100" s="251" t="s">
        <v>186</v>
      </c>
      <c r="F100" s="251" t="s">
        <v>513</v>
      </c>
      <c r="G100" s="251"/>
      <c r="H100" s="257">
        <f>H101</f>
        <v>0</v>
      </c>
      <c r="I100" s="257">
        <f>I101</f>
        <v>0</v>
      </c>
      <c r="J100" s="257">
        <f>J101</f>
        <v>0</v>
      </c>
    </row>
    <row r="101" spans="1:10" ht="60" customHeight="1" hidden="1">
      <c r="A101" s="28"/>
      <c r="B101" s="282" t="s">
        <v>92</v>
      </c>
      <c r="C101" s="30"/>
      <c r="D101" s="30" t="s">
        <v>7</v>
      </c>
      <c r="E101" s="30" t="s">
        <v>186</v>
      </c>
      <c r="F101" s="30" t="s">
        <v>513</v>
      </c>
      <c r="G101" s="30" t="s">
        <v>93</v>
      </c>
      <c r="H101" s="60">
        <f>H102</f>
        <v>0</v>
      </c>
      <c r="I101" s="60">
        <f>I102</f>
        <v>0</v>
      </c>
      <c r="J101" s="60">
        <f>J102</f>
        <v>0</v>
      </c>
    </row>
    <row r="102" spans="1:10" ht="30" customHeight="1" hidden="1">
      <c r="A102" s="28"/>
      <c r="B102" s="282" t="s">
        <v>213</v>
      </c>
      <c r="C102" s="30"/>
      <c r="D102" s="30" t="s">
        <v>7</v>
      </c>
      <c r="E102" s="30" t="s">
        <v>186</v>
      </c>
      <c r="F102" s="30" t="s">
        <v>513</v>
      </c>
      <c r="G102" s="30" t="s">
        <v>214</v>
      </c>
      <c r="H102" s="60">
        <v>0</v>
      </c>
      <c r="I102" s="60">
        <v>0</v>
      </c>
      <c r="J102" s="60">
        <v>0</v>
      </c>
    </row>
    <row r="103" spans="1:10" s="2" customFormat="1" ht="15" customHeight="1">
      <c r="A103" s="19" t="s">
        <v>495</v>
      </c>
      <c r="B103" s="327" t="s">
        <v>10</v>
      </c>
      <c r="C103" s="41"/>
      <c r="D103" s="41" t="s">
        <v>11</v>
      </c>
      <c r="E103" s="41"/>
      <c r="F103" s="41"/>
      <c r="G103" s="41"/>
      <c r="H103" s="64">
        <f aca="true" t="shared" si="10" ref="H103:J107">H104</f>
        <v>594.7</v>
      </c>
      <c r="I103" s="64">
        <f t="shared" si="10"/>
        <v>594.7</v>
      </c>
      <c r="J103" s="64">
        <f t="shared" si="10"/>
        <v>594.7</v>
      </c>
    </row>
    <row r="104" spans="1:10" ht="15" customHeight="1">
      <c r="A104" s="22"/>
      <c r="B104" s="318" t="s">
        <v>292</v>
      </c>
      <c r="C104" s="23"/>
      <c r="D104" s="23" t="s">
        <v>11</v>
      </c>
      <c r="E104" s="23" t="s">
        <v>293</v>
      </c>
      <c r="F104" s="23"/>
      <c r="G104" s="23"/>
      <c r="H104" s="57">
        <f t="shared" si="10"/>
        <v>594.7</v>
      </c>
      <c r="I104" s="57">
        <f t="shared" si="10"/>
        <v>594.7</v>
      </c>
      <c r="J104" s="57">
        <f t="shared" si="10"/>
        <v>594.7</v>
      </c>
    </row>
    <row r="105" spans="1:10" ht="45" customHeight="1">
      <c r="A105" s="201"/>
      <c r="B105" s="323" t="s">
        <v>449</v>
      </c>
      <c r="C105" s="203"/>
      <c r="D105" s="203" t="s">
        <v>11</v>
      </c>
      <c r="E105" s="194" t="s">
        <v>293</v>
      </c>
      <c r="F105" s="203" t="s">
        <v>257</v>
      </c>
      <c r="G105" s="194"/>
      <c r="H105" s="196">
        <f t="shared" si="10"/>
        <v>594.7</v>
      </c>
      <c r="I105" s="196">
        <f t="shared" si="10"/>
        <v>594.7</v>
      </c>
      <c r="J105" s="196">
        <f t="shared" si="10"/>
        <v>594.7</v>
      </c>
    </row>
    <row r="106" spans="1:10" ht="15" customHeight="1">
      <c r="A106" s="42"/>
      <c r="B106" s="282" t="s">
        <v>209</v>
      </c>
      <c r="C106" s="36"/>
      <c r="D106" s="30" t="s">
        <v>11</v>
      </c>
      <c r="E106" s="30" t="s">
        <v>293</v>
      </c>
      <c r="F106" s="30" t="s">
        <v>258</v>
      </c>
      <c r="G106" s="30"/>
      <c r="H106" s="59">
        <f t="shared" si="10"/>
        <v>594.7</v>
      </c>
      <c r="I106" s="59">
        <f t="shared" si="10"/>
        <v>594.7</v>
      </c>
      <c r="J106" s="59">
        <f t="shared" si="10"/>
        <v>594.7</v>
      </c>
    </row>
    <row r="107" spans="1:10" ht="15" customHeight="1">
      <c r="A107" s="42"/>
      <c r="B107" s="282" t="s">
        <v>209</v>
      </c>
      <c r="C107" s="36"/>
      <c r="D107" s="30" t="s">
        <v>11</v>
      </c>
      <c r="E107" s="30" t="s">
        <v>293</v>
      </c>
      <c r="F107" s="30" t="s">
        <v>259</v>
      </c>
      <c r="G107" s="30"/>
      <c r="H107" s="59">
        <f t="shared" si="10"/>
        <v>594.7</v>
      </c>
      <c r="I107" s="59">
        <f t="shared" si="10"/>
        <v>594.7</v>
      </c>
      <c r="J107" s="59">
        <f t="shared" si="10"/>
        <v>594.7</v>
      </c>
    </row>
    <row r="108" spans="1:10" ht="45" customHeight="1">
      <c r="A108" s="249"/>
      <c r="B108" s="302" t="s">
        <v>290</v>
      </c>
      <c r="C108" s="251"/>
      <c r="D108" s="251" t="s">
        <v>11</v>
      </c>
      <c r="E108" s="251" t="s">
        <v>293</v>
      </c>
      <c r="F108" s="251" t="s">
        <v>291</v>
      </c>
      <c r="G108" s="251"/>
      <c r="H108" s="253">
        <f>H109+H111</f>
        <v>594.7</v>
      </c>
      <c r="I108" s="253">
        <f>I109+I111</f>
        <v>594.7</v>
      </c>
      <c r="J108" s="253">
        <f>J109+J111</f>
        <v>594.7</v>
      </c>
    </row>
    <row r="109" spans="1:10" ht="60" customHeight="1">
      <c r="A109" s="28"/>
      <c r="B109" s="282" t="s">
        <v>92</v>
      </c>
      <c r="C109" s="30"/>
      <c r="D109" s="30" t="s">
        <v>11</v>
      </c>
      <c r="E109" s="30" t="s">
        <v>293</v>
      </c>
      <c r="F109" s="30" t="s">
        <v>291</v>
      </c>
      <c r="G109" s="30" t="s">
        <v>93</v>
      </c>
      <c r="H109" s="59">
        <f>H110</f>
        <v>578.639</v>
      </c>
      <c r="I109" s="59">
        <f>I110</f>
        <v>593.707</v>
      </c>
      <c r="J109" s="59">
        <f>J110</f>
        <v>593.707</v>
      </c>
    </row>
    <row r="110" spans="1:10" ht="30" customHeight="1">
      <c r="A110" s="28"/>
      <c r="B110" s="282" t="s">
        <v>213</v>
      </c>
      <c r="C110" s="30"/>
      <c r="D110" s="30" t="s">
        <v>11</v>
      </c>
      <c r="E110" s="30" t="s">
        <v>293</v>
      </c>
      <c r="F110" s="30" t="s">
        <v>291</v>
      </c>
      <c r="G110" s="30" t="s">
        <v>214</v>
      </c>
      <c r="H110" s="350">
        <f>439.815+132.824+6</f>
        <v>578.639</v>
      </c>
      <c r="I110" s="350">
        <f>451.388+136.319+6</f>
        <v>593.707</v>
      </c>
      <c r="J110" s="351">
        <f>451.388+136.319+6</f>
        <v>593.707</v>
      </c>
    </row>
    <row r="111" spans="1:10" ht="30" customHeight="1">
      <c r="A111" s="28"/>
      <c r="B111" s="282" t="s">
        <v>57</v>
      </c>
      <c r="C111" s="30"/>
      <c r="D111" s="30" t="s">
        <v>11</v>
      </c>
      <c r="E111" s="30" t="s">
        <v>293</v>
      </c>
      <c r="F111" s="30" t="s">
        <v>291</v>
      </c>
      <c r="G111" s="30" t="s">
        <v>76</v>
      </c>
      <c r="H111" s="59">
        <f>H112</f>
        <v>16.061</v>
      </c>
      <c r="I111" s="59">
        <f>I112</f>
        <v>0.993</v>
      </c>
      <c r="J111" s="59">
        <f>J112</f>
        <v>0.993</v>
      </c>
    </row>
    <row r="112" spans="1:10" ht="30" customHeight="1">
      <c r="A112" s="28"/>
      <c r="B112" s="282" t="s">
        <v>58</v>
      </c>
      <c r="C112" s="30"/>
      <c r="D112" s="30" t="s">
        <v>11</v>
      </c>
      <c r="E112" s="30" t="s">
        <v>293</v>
      </c>
      <c r="F112" s="30" t="s">
        <v>291</v>
      </c>
      <c r="G112" s="30" t="s">
        <v>59</v>
      </c>
      <c r="H112" s="350">
        <v>16.061</v>
      </c>
      <c r="I112" s="350">
        <v>0.993</v>
      </c>
      <c r="J112" s="350">
        <v>0.993</v>
      </c>
    </row>
    <row r="113" spans="1:10" s="2" customFormat="1" ht="30" customHeight="1">
      <c r="A113" s="19" t="s">
        <v>496</v>
      </c>
      <c r="B113" s="317" t="s">
        <v>12</v>
      </c>
      <c r="C113" s="41"/>
      <c r="D113" s="41" t="s">
        <v>13</v>
      </c>
      <c r="E113" s="41"/>
      <c r="F113" s="41"/>
      <c r="G113" s="41"/>
      <c r="H113" s="64">
        <f>H114+H121+H132</f>
        <v>2151.04</v>
      </c>
      <c r="I113" s="64">
        <f>I114+I121+I132</f>
        <v>1317.04</v>
      </c>
      <c r="J113" s="64">
        <f>J114+J121+J132</f>
        <v>1317.04</v>
      </c>
    </row>
    <row r="114" spans="1:10" s="2" customFormat="1" ht="15" customHeight="1">
      <c r="A114" s="22"/>
      <c r="B114" s="318" t="s">
        <v>588</v>
      </c>
      <c r="C114" s="23"/>
      <c r="D114" s="23" t="s">
        <v>13</v>
      </c>
      <c r="E114" s="23" t="s">
        <v>109</v>
      </c>
      <c r="F114" s="23"/>
      <c r="G114" s="23"/>
      <c r="H114" s="57">
        <f aca="true" t="shared" si="11" ref="H114:J115">H115</f>
        <v>284</v>
      </c>
      <c r="I114" s="57">
        <f t="shared" si="11"/>
        <v>0</v>
      </c>
      <c r="J114" s="57">
        <f t="shared" si="11"/>
        <v>0</v>
      </c>
    </row>
    <row r="115" spans="1:10" s="2" customFormat="1" ht="45" customHeight="1">
      <c r="A115" s="197"/>
      <c r="B115" s="320" t="s">
        <v>448</v>
      </c>
      <c r="C115" s="206"/>
      <c r="D115" s="206" t="s">
        <v>13</v>
      </c>
      <c r="E115" s="206" t="s">
        <v>109</v>
      </c>
      <c r="F115" s="206" t="s">
        <v>102</v>
      </c>
      <c r="G115" s="206" t="s">
        <v>63</v>
      </c>
      <c r="H115" s="200">
        <f t="shared" si="11"/>
        <v>284</v>
      </c>
      <c r="I115" s="200">
        <f t="shared" si="11"/>
        <v>0</v>
      </c>
      <c r="J115" s="200">
        <f t="shared" si="11"/>
        <v>0</v>
      </c>
    </row>
    <row r="116" spans="1:10" s="2" customFormat="1" ht="75" customHeight="1">
      <c r="A116" s="244"/>
      <c r="B116" s="324" t="s">
        <v>103</v>
      </c>
      <c r="C116" s="147"/>
      <c r="D116" s="147" t="s">
        <v>13</v>
      </c>
      <c r="E116" s="147" t="s">
        <v>109</v>
      </c>
      <c r="F116" s="147" t="s">
        <v>104</v>
      </c>
      <c r="G116" s="245"/>
      <c r="H116" s="243">
        <f aca="true" t="shared" si="12" ref="H116:J117">H117</f>
        <v>284</v>
      </c>
      <c r="I116" s="243">
        <f t="shared" si="12"/>
        <v>0</v>
      </c>
      <c r="J116" s="243">
        <f t="shared" si="12"/>
        <v>0</v>
      </c>
    </row>
    <row r="117" spans="1:10" s="2" customFormat="1" ht="45" customHeight="1">
      <c r="A117" s="226"/>
      <c r="B117" s="321" t="s">
        <v>105</v>
      </c>
      <c r="C117" s="231"/>
      <c r="D117" s="231" t="s">
        <v>13</v>
      </c>
      <c r="E117" s="231" t="s">
        <v>109</v>
      </c>
      <c r="F117" s="231" t="s">
        <v>106</v>
      </c>
      <c r="G117" s="234"/>
      <c r="H117" s="229">
        <f t="shared" si="12"/>
        <v>284</v>
      </c>
      <c r="I117" s="229">
        <f t="shared" si="12"/>
        <v>0</v>
      </c>
      <c r="J117" s="229">
        <f t="shared" si="12"/>
        <v>0</v>
      </c>
    </row>
    <row r="118" spans="1:10" s="2" customFormat="1" ht="30" customHeight="1">
      <c r="A118" s="249"/>
      <c r="B118" s="302" t="s">
        <v>107</v>
      </c>
      <c r="C118" s="251"/>
      <c r="D118" s="251" t="s">
        <v>13</v>
      </c>
      <c r="E118" s="251" t="s">
        <v>109</v>
      </c>
      <c r="F118" s="251" t="s">
        <v>108</v>
      </c>
      <c r="G118" s="252"/>
      <c r="H118" s="257">
        <f>H120</f>
        <v>284</v>
      </c>
      <c r="I118" s="257">
        <f>I120</f>
        <v>0</v>
      </c>
      <c r="J118" s="257">
        <f>J120</f>
        <v>0</v>
      </c>
    </row>
    <row r="119" spans="1:10" s="2" customFormat="1" ht="30" customHeight="1">
      <c r="A119" s="28"/>
      <c r="B119" s="282" t="s">
        <v>57</v>
      </c>
      <c r="C119" s="30"/>
      <c r="D119" s="30" t="s">
        <v>13</v>
      </c>
      <c r="E119" s="30" t="s">
        <v>109</v>
      </c>
      <c r="F119" s="30" t="s">
        <v>108</v>
      </c>
      <c r="G119" s="31">
        <v>200</v>
      </c>
      <c r="H119" s="60">
        <f>H120</f>
        <v>284</v>
      </c>
      <c r="I119" s="60">
        <f>I120</f>
        <v>0</v>
      </c>
      <c r="J119" s="60">
        <f>J120</f>
        <v>0</v>
      </c>
    </row>
    <row r="120" spans="1:10" s="2" customFormat="1" ht="30" customHeight="1">
      <c r="A120" s="28"/>
      <c r="B120" s="282" t="s">
        <v>58</v>
      </c>
      <c r="C120" s="30"/>
      <c r="D120" s="30" t="s">
        <v>13</v>
      </c>
      <c r="E120" s="30" t="s">
        <v>109</v>
      </c>
      <c r="F120" s="30" t="s">
        <v>108</v>
      </c>
      <c r="G120" s="31">
        <v>240</v>
      </c>
      <c r="H120" s="60">
        <f>100+100+1000-200-450-266</f>
        <v>284</v>
      </c>
      <c r="I120" s="60">
        <f>100+100-200</f>
        <v>0</v>
      </c>
      <c r="J120" s="60">
        <f>100+100-200</f>
        <v>0</v>
      </c>
    </row>
    <row r="121" spans="1:10" ht="30" customHeight="1">
      <c r="A121" s="22"/>
      <c r="B121" s="318" t="s">
        <v>589</v>
      </c>
      <c r="C121" s="23"/>
      <c r="D121" s="23" t="s">
        <v>13</v>
      </c>
      <c r="E121" s="23" t="s">
        <v>590</v>
      </c>
      <c r="F121" s="23"/>
      <c r="G121" s="23"/>
      <c r="H121" s="57">
        <f aca="true" t="shared" si="13" ref="H121:J122">H122</f>
        <v>960</v>
      </c>
      <c r="I121" s="57">
        <f t="shared" si="13"/>
        <v>610</v>
      </c>
      <c r="J121" s="57">
        <f t="shared" si="13"/>
        <v>610</v>
      </c>
    </row>
    <row r="122" spans="1:10" ht="45" customHeight="1">
      <c r="A122" s="197"/>
      <c r="B122" s="320" t="s">
        <v>448</v>
      </c>
      <c r="C122" s="206"/>
      <c r="D122" s="206" t="s">
        <v>13</v>
      </c>
      <c r="E122" s="206" t="s">
        <v>590</v>
      </c>
      <c r="F122" s="206" t="s">
        <v>102</v>
      </c>
      <c r="G122" s="206" t="s">
        <v>63</v>
      </c>
      <c r="H122" s="200">
        <f t="shared" si="13"/>
        <v>960</v>
      </c>
      <c r="I122" s="200">
        <f t="shared" si="13"/>
        <v>610</v>
      </c>
      <c r="J122" s="200">
        <f t="shared" si="13"/>
        <v>610</v>
      </c>
    </row>
    <row r="123" spans="1:10" ht="75" customHeight="1">
      <c r="A123" s="244"/>
      <c r="B123" s="324" t="s">
        <v>103</v>
      </c>
      <c r="C123" s="147"/>
      <c r="D123" s="147" t="s">
        <v>13</v>
      </c>
      <c r="E123" s="147" t="s">
        <v>590</v>
      </c>
      <c r="F123" s="147" t="s">
        <v>104</v>
      </c>
      <c r="G123" s="245"/>
      <c r="H123" s="243">
        <f>H124+H128</f>
        <v>960</v>
      </c>
      <c r="I123" s="243">
        <f>I124+I128</f>
        <v>610</v>
      </c>
      <c r="J123" s="243">
        <f>J124+J128</f>
        <v>610</v>
      </c>
    </row>
    <row r="124" spans="1:10" ht="45" customHeight="1">
      <c r="A124" s="226"/>
      <c r="B124" s="321" t="s">
        <v>105</v>
      </c>
      <c r="C124" s="231"/>
      <c r="D124" s="231" t="s">
        <v>13</v>
      </c>
      <c r="E124" s="231" t="s">
        <v>590</v>
      </c>
      <c r="F124" s="231" t="s">
        <v>106</v>
      </c>
      <c r="G124" s="234"/>
      <c r="H124" s="229">
        <f>H125</f>
        <v>200</v>
      </c>
      <c r="I124" s="229">
        <f>I125</f>
        <v>200</v>
      </c>
      <c r="J124" s="229">
        <f>J125</f>
        <v>200</v>
      </c>
    </row>
    <row r="125" spans="1:10" ht="30" customHeight="1">
      <c r="A125" s="249"/>
      <c r="B125" s="302" t="s">
        <v>107</v>
      </c>
      <c r="C125" s="251"/>
      <c r="D125" s="251" t="s">
        <v>13</v>
      </c>
      <c r="E125" s="251" t="s">
        <v>590</v>
      </c>
      <c r="F125" s="251" t="s">
        <v>108</v>
      </c>
      <c r="G125" s="252"/>
      <c r="H125" s="257">
        <f>H127</f>
        <v>200</v>
      </c>
      <c r="I125" s="257">
        <f>I127</f>
        <v>200</v>
      </c>
      <c r="J125" s="257">
        <f>J127</f>
        <v>200</v>
      </c>
    </row>
    <row r="126" spans="1:10" ht="30" customHeight="1">
      <c r="A126" s="28"/>
      <c r="B126" s="282" t="s">
        <v>57</v>
      </c>
      <c r="C126" s="30"/>
      <c r="D126" s="30" t="s">
        <v>13</v>
      </c>
      <c r="E126" s="30" t="s">
        <v>590</v>
      </c>
      <c r="F126" s="30" t="s">
        <v>108</v>
      </c>
      <c r="G126" s="31">
        <v>200</v>
      </c>
      <c r="H126" s="60">
        <f>H127</f>
        <v>200</v>
      </c>
      <c r="I126" s="60">
        <f>I127</f>
        <v>200</v>
      </c>
      <c r="J126" s="60">
        <f>J127</f>
        <v>200</v>
      </c>
    </row>
    <row r="127" spans="1:10" ht="30" customHeight="1">
      <c r="A127" s="28"/>
      <c r="B127" s="282" t="s">
        <v>58</v>
      </c>
      <c r="C127" s="30"/>
      <c r="D127" s="30" t="s">
        <v>13</v>
      </c>
      <c r="E127" s="30" t="s">
        <v>590</v>
      </c>
      <c r="F127" s="30" t="s">
        <v>108</v>
      </c>
      <c r="G127" s="31">
        <v>240</v>
      </c>
      <c r="H127" s="60">
        <f>100+100+1000-1000</f>
        <v>200</v>
      </c>
      <c r="I127" s="60">
        <f>100+100</f>
        <v>200</v>
      </c>
      <c r="J127" s="60">
        <f>100+100</f>
        <v>200</v>
      </c>
    </row>
    <row r="128" spans="1:10" ht="30" customHeight="1">
      <c r="A128" s="235"/>
      <c r="B128" s="321" t="s">
        <v>110</v>
      </c>
      <c r="C128" s="231"/>
      <c r="D128" s="231" t="s">
        <v>13</v>
      </c>
      <c r="E128" s="231" t="s">
        <v>590</v>
      </c>
      <c r="F128" s="231" t="s">
        <v>111</v>
      </c>
      <c r="G128" s="234"/>
      <c r="H128" s="229">
        <f>H129</f>
        <v>760</v>
      </c>
      <c r="I128" s="229">
        <f>I129</f>
        <v>410</v>
      </c>
      <c r="J128" s="229">
        <f>J129</f>
        <v>410</v>
      </c>
    </row>
    <row r="129" spans="1:10" ht="15" customHeight="1">
      <c r="A129" s="249"/>
      <c r="B129" s="302" t="s">
        <v>112</v>
      </c>
      <c r="C129" s="251"/>
      <c r="D129" s="251" t="s">
        <v>13</v>
      </c>
      <c r="E129" s="251" t="s">
        <v>590</v>
      </c>
      <c r="F129" s="251" t="s">
        <v>113</v>
      </c>
      <c r="G129" s="252"/>
      <c r="H129" s="257">
        <f>H131</f>
        <v>760</v>
      </c>
      <c r="I129" s="257">
        <f>I131</f>
        <v>410</v>
      </c>
      <c r="J129" s="257">
        <f>J131</f>
        <v>410</v>
      </c>
    </row>
    <row r="130" spans="1:10" ht="30" customHeight="1">
      <c r="A130" s="28"/>
      <c r="B130" s="282" t="s">
        <v>57</v>
      </c>
      <c r="C130" s="30"/>
      <c r="D130" s="30" t="s">
        <v>13</v>
      </c>
      <c r="E130" s="30" t="s">
        <v>590</v>
      </c>
      <c r="F130" s="30" t="s">
        <v>113</v>
      </c>
      <c r="G130" s="31">
        <v>200</v>
      </c>
      <c r="H130" s="60">
        <f>H131</f>
        <v>760</v>
      </c>
      <c r="I130" s="60">
        <f>I131</f>
        <v>410</v>
      </c>
      <c r="J130" s="60">
        <f>J131</f>
        <v>410</v>
      </c>
    </row>
    <row r="131" spans="1:10" ht="30" customHeight="1">
      <c r="A131" s="28"/>
      <c r="B131" s="282" t="s">
        <v>58</v>
      </c>
      <c r="C131" s="30"/>
      <c r="D131" s="30" t="s">
        <v>13</v>
      </c>
      <c r="E131" s="30" t="s">
        <v>590</v>
      </c>
      <c r="F131" s="30" t="s">
        <v>113</v>
      </c>
      <c r="G131" s="31">
        <v>240</v>
      </c>
      <c r="H131" s="350">
        <f>10+200+500+100+150-200</f>
        <v>760</v>
      </c>
      <c r="I131" s="350">
        <f>10+200+100+100</f>
        <v>410</v>
      </c>
      <c r="J131" s="350">
        <f>10+200+100+100</f>
        <v>410</v>
      </c>
    </row>
    <row r="132" spans="1:10" ht="30" customHeight="1">
      <c r="A132" s="44"/>
      <c r="B132" s="328" t="s">
        <v>116</v>
      </c>
      <c r="C132" s="45"/>
      <c r="D132" s="45" t="s">
        <v>13</v>
      </c>
      <c r="E132" s="45" t="s">
        <v>117</v>
      </c>
      <c r="F132" s="45"/>
      <c r="G132" s="46"/>
      <c r="H132" s="65">
        <f>H134+H139</f>
        <v>907.04</v>
      </c>
      <c r="I132" s="65">
        <f>I134+I139</f>
        <v>707.04</v>
      </c>
      <c r="J132" s="65">
        <f>J134+J139</f>
        <v>707.04</v>
      </c>
    </row>
    <row r="133" spans="1:10" ht="45" customHeight="1">
      <c r="A133" s="197"/>
      <c r="B133" s="320" t="s">
        <v>448</v>
      </c>
      <c r="C133" s="206"/>
      <c r="D133" s="206" t="s">
        <v>13</v>
      </c>
      <c r="E133" s="206" t="s">
        <v>117</v>
      </c>
      <c r="F133" s="206" t="s">
        <v>102</v>
      </c>
      <c r="G133" s="206" t="s">
        <v>63</v>
      </c>
      <c r="H133" s="200">
        <f aca="true" t="shared" si="14" ref="H133:J135">H134</f>
        <v>900</v>
      </c>
      <c r="I133" s="200">
        <f t="shared" si="14"/>
        <v>700</v>
      </c>
      <c r="J133" s="200">
        <f t="shared" si="14"/>
        <v>700</v>
      </c>
    </row>
    <row r="134" spans="1:10" ht="75" customHeight="1">
      <c r="A134" s="246"/>
      <c r="B134" s="324" t="s">
        <v>114</v>
      </c>
      <c r="C134" s="147"/>
      <c r="D134" s="147" t="s">
        <v>13</v>
      </c>
      <c r="E134" s="147" t="s">
        <v>117</v>
      </c>
      <c r="F134" s="147" t="s">
        <v>115</v>
      </c>
      <c r="G134" s="146"/>
      <c r="H134" s="247">
        <f t="shared" si="14"/>
        <v>900</v>
      </c>
      <c r="I134" s="247">
        <f t="shared" si="14"/>
        <v>700</v>
      </c>
      <c r="J134" s="247">
        <f t="shared" si="14"/>
        <v>700</v>
      </c>
    </row>
    <row r="135" spans="1:10" ht="60" customHeight="1">
      <c r="A135" s="235"/>
      <c r="B135" s="308" t="s">
        <v>118</v>
      </c>
      <c r="C135" s="231"/>
      <c r="D135" s="231" t="s">
        <v>13</v>
      </c>
      <c r="E135" s="231" t="s">
        <v>117</v>
      </c>
      <c r="F135" s="231" t="s">
        <v>460</v>
      </c>
      <c r="G135" s="228"/>
      <c r="H135" s="236">
        <f t="shared" si="14"/>
        <v>900</v>
      </c>
      <c r="I135" s="236">
        <f t="shared" si="14"/>
        <v>700</v>
      </c>
      <c r="J135" s="236">
        <f t="shared" si="14"/>
        <v>700</v>
      </c>
    </row>
    <row r="136" spans="1:10" ht="30" customHeight="1">
      <c r="A136" s="249"/>
      <c r="B136" s="309" t="s">
        <v>461</v>
      </c>
      <c r="C136" s="251"/>
      <c r="D136" s="251" t="s">
        <v>13</v>
      </c>
      <c r="E136" s="251" t="s">
        <v>117</v>
      </c>
      <c r="F136" s="251" t="s">
        <v>459</v>
      </c>
      <c r="G136" s="252"/>
      <c r="H136" s="257">
        <f>H138</f>
        <v>900</v>
      </c>
      <c r="I136" s="257">
        <f>I138</f>
        <v>700</v>
      </c>
      <c r="J136" s="257">
        <f>J138</f>
        <v>700</v>
      </c>
    </row>
    <row r="137" spans="1:10" ht="30" customHeight="1">
      <c r="A137" s="28"/>
      <c r="B137" s="289" t="s">
        <v>57</v>
      </c>
      <c r="C137" s="30"/>
      <c r="D137" s="30" t="s">
        <v>13</v>
      </c>
      <c r="E137" s="30" t="s">
        <v>117</v>
      </c>
      <c r="F137" s="30" t="s">
        <v>459</v>
      </c>
      <c r="G137" s="31">
        <v>200</v>
      </c>
      <c r="H137" s="60">
        <f>H138</f>
        <v>900</v>
      </c>
      <c r="I137" s="60">
        <f>I138</f>
        <v>700</v>
      </c>
      <c r="J137" s="60">
        <f>J138</f>
        <v>700</v>
      </c>
    </row>
    <row r="138" spans="1:10" ht="30" customHeight="1">
      <c r="A138" s="28"/>
      <c r="B138" s="282" t="s">
        <v>58</v>
      </c>
      <c r="C138" s="30"/>
      <c r="D138" s="30" t="s">
        <v>13</v>
      </c>
      <c r="E138" s="30" t="s">
        <v>117</v>
      </c>
      <c r="F138" s="30" t="s">
        <v>459</v>
      </c>
      <c r="G138" s="31">
        <v>240</v>
      </c>
      <c r="H138" s="60">
        <f>700+200</f>
        <v>900</v>
      </c>
      <c r="I138" s="60">
        <v>700</v>
      </c>
      <c r="J138" s="60">
        <v>700</v>
      </c>
    </row>
    <row r="139" spans="1:10" ht="45" customHeight="1">
      <c r="A139" s="207"/>
      <c r="B139" s="319" t="s">
        <v>205</v>
      </c>
      <c r="C139" s="194"/>
      <c r="D139" s="194" t="s">
        <v>13</v>
      </c>
      <c r="E139" s="194" t="s">
        <v>117</v>
      </c>
      <c r="F139" s="195" t="s">
        <v>206</v>
      </c>
      <c r="G139" s="194"/>
      <c r="H139" s="196">
        <f aca="true" t="shared" si="15" ref="H139:J141">H140</f>
        <v>7.04</v>
      </c>
      <c r="I139" s="196">
        <f t="shared" si="15"/>
        <v>7.04</v>
      </c>
      <c r="J139" s="196">
        <f t="shared" si="15"/>
        <v>7.04</v>
      </c>
    </row>
    <row r="140" spans="1:10" ht="30" customHeight="1">
      <c r="A140" s="38"/>
      <c r="B140" s="282" t="s">
        <v>207</v>
      </c>
      <c r="C140" s="30"/>
      <c r="D140" s="30" t="s">
        <v>13</v>
      </c>
      <c r="E140" s="30" t="s">
        <v>117</v>
      </c>
      <c r="F140" s="30" t="s">
        <v>208</v>
      </c>
      <c r="G140" s="26"/>
      <c r="H140" s="59">
        <f t="shared" si="15"/>
        <v>7.04</v>
      </c>
      <c r="I140" s="59">
        <f t="shared" si="15"/>
        <v>7.04</v>
      </c>
      <c r="J140" s="59">
        <f t="shared" si="15"/>
        <v>7.04</v>
      </c>
    </row>
    <row r="141" spans="1:10" ht="15" customHeight="1">
      <c r="A141" s="38"/>
      <c r="B141" s="282" t="s">
        <v>209</v>
      </c>
      <c r="C141" s="30"/>
      <c r="D141" s="30" t="s">
        <v>13</v>
      </c>
      <c r="E141" s="30" t="s">
        <v>117</v>
      </c>
      <c r="F141" s="30" t="s">
        <v>210</v>
      </c>
      <c r="G141" s="26"/>
      <c r="H141" s="59">
        <f t="shared" si="15"/>
        <v>7.04</v>
      </c>
      <c r="I141" s="59">
        <f t="shared" si="15"/>
        <v>7.04</v>
      </c>
      <c r="J141" s="59">
        <f t="shared" si="15"/>
        <v>7.04</v>
      </c>
    </row>
    <row r="142" spans="1:10" ht="60" customHeight="1">
      <c r="A142" s="259"/>
      <c r="B142" s="302" t="s">
        <v>481</v>
      </c>
      <c r="C142" s="252"/>
      <c r="D142" s="251" t="s">
        <v>13</v>
      </c>
      <c r="E142" s="251" t="s">
        <v>117</v>
      </c>
      <c r="F142" s="252" t="s">
        <v>232</v>
      </c>
      <c r="G142" s="252" t="s">
        <v>37</v>
      </c>
      <c r="H142" s="253">
        <f>H144</f>
        <v>7.04</v>
      </c>
      <c r="I142" s="253">
        <f>I144</f>
        <v>7.04</v>
      </c>
      <c r="J142" s="253">
        <f>J144</f>
        <v>7.04</v>
      </c>
    </row>
    <row r="143" spans="1:10" ht="30" customHeight="1">
      <c r="A143" s="38"/>
      <c r="B143" s="282" t="s">
        <v>57</v>
      </c>
      <c r="C143" s="31"/>
      <c r="D143" s="30" t="s">
        <v>13</v>
      </c>
      <c r="E143" s="30" t="s">
        <v>117</v>
      </c>
      <c r="F143" s="31" t="s">
        <v>232</v>
      </c>
      <c r="G143" s="31">
        <v>200</v>
      </c>
      <c r="H143" s="59">
        <f>H144</f>
        <v>7.04</v>
      </c>
      <c r="I143" s="59">
        <f>I144</f>
        <v>7.04</v>
      </c>
      <c r="J143" s="59">
        <f>J144</f>
        <v>7.04</v>
      </c>
    </row>
    <row r="144" spans="1:10" ht="30" customHeight="1">
      <c r="A144" s="38"/>
      <c r="B144" s="282" t="s">
        <v>58</v>
      </c>
      <c r="C144" s="31"/>
      <c r="D144" s="30" t="s">
        <v>13</v>
      </c>
      <c r="E144" s="30" t="s">
        <v>117</v>
      </c>
      <c r="F144" s="31" t="s">
        <v>232</v>
      </c>
      <c r="G144" s="34" t="s">
        <v>59</v>
      </c>
      <c r="H144" s="59">
        <f>7.1-0.06</f>
        <v>7.04</v>
      </c>
      <c r="I144" s="59">
        <f>7.1-0.06</f>
        <v>7.04</v>
      </c>
      <c r="J144" s="59">
        <f>7.1-0.06</f>
        <v>7.04</v>
      </c>
    </row>
    <row r="145" spans="1:10" s="2" customFormat="1" ht="15" customHeight="1">
      <c r="A145" s="19" t="s">
        <v>497</v>
      </c>
      <c r="B145" s="317" t="s">
        <v>14</v>
      </c>
      <c r="C145" s="41"/>
      <c r="D145" s="41" t="s">
        <v>15</v>
      </c>
      <c r="E145" s="41" t="s">
        <v>37</v>
      </c>
      <c r="F145" s="41" t="s">
        <v>37</v>
      </c>
      <c r="G145" s="41" t="s">
        <v>37</v>
      </c>
      <c r="H145" s="64">
        <f>H146+H177</f>
        <v>40224.433659999995</v>
      </c>
      <c r="I145" s="64">
        <f>I146+I177</f>
        <v>16042</v>
      </c>
      <c r="J145" s="64">
        <f>J146+J177</f>
        <v>15852</v>
      </c>
    </row>
    <row r="146" spans="1:10" ht="15" customHeight="1">
      <c r="A146" s="22"/>
      <c r="B146" s="318" t="s">
        <v>130</v>
      </c>
      <c r="C146" s="23"/>
      <c r="D146" s="23" t="s">
        <v>15</v>
      </c>
      <c r="E146" s="23" t="s">
        <v>131</v>
      </c>
      <c r="F146" s="23" t="s">
        <v>37</v>
      </c>
      <c r="G146" s="23" t="s">
        <v>37</v>
      </c>
      <c r="H146" s="57">
        <f>H147+H164+H172</f>
        <v>38537.433659999995</v>
      </c>
      <c r="I146" s="57">
        <f>I147+I164+I172</f>
        <v>15590</v>
      </c>
      <c r="J146" s="57">
        <f>J147+J164+J172</f>
        <v>15400</v>
      </c>
    </row>
    <row r="147" spans="1:11" s="3" customFormat="1" ht="45" customHeight="1">
      <c r="A147" s="208"/>
      <c r="B147" s="320" t="s">
        <v>414</v>
      </c>
      <c r="C147" s="206"/>
      <c r="D147" s="206" t="s">
        <v>15</v>
      </c>
      <c r="E147" s="206" t="s">
        <v>131</v>
      </c>
      <c r="F147" s="206" t="s">
        <v>125</v>
      </c>
      <c r="G147" s="206"/>
      <c r="H147" s="200">
        <f>H148</f>
        <v>28490.19632</v>
      </c>
      <c r="I147" s="200">
        <f>I148</f>
        <v>7400</v>
      </c>
      <c r="J147" s="200">
        <f>J148</f>
        <v>7400</v>
      </c>
      <c r="K147" s="66"/>
    </row>
    <row r="148" spans="1:11" ht="75" customHeight="1">
      <c r="A148" s="235"/>
      <c r="B148" s="321" t="s">
        <v>126</v>
      </c>
      <c r="C148" s="231"/>
      <c r="D148" s="231" t="s">
        <v>15</v>
      </c>
      <c r="E148" s="231" t="s">
        <v>131</v>
      </c>
      <c r="F148" s="231" t="s">
        <v>127</v>
      </c>
      <c r="G148" s="231"/>
      <c r="H148" s="236">
        <f>H149+H152+H158+H155+H161</f>
        <v>28490.19632</v>
      </c>
      <c r="I148" s="236">
        <f>I149+I152+I158+I155+I161</f>
        <v>7400</v>
      </c>
      <c r="J148" s="236">
        <f>J149+J152+J158+J155+J161</f>
        <v>7400</v>
      </c>
      <c r="K148" s="67"/>
    </row>
    <row r="149" spans="1:11" ht="30" customHeight="1">
      <c r="A149" s="249"/>
      <c r="B149" s="302" t="s">
        <v>128</v>
      </c>
      <c r="C149" s="251"/>
      <c r="D149" s="251" t="s">
        <v>15</v>
      </c>
      <c r="E149" s="251" t="s">
        <v>131</v>
      </c>
      <c r="F149" s="251" t="s">
        <v>129</v>
      </c>
      <c r="G149" s="251"/>
      <c r="H149" s="257">
        <f>H151</f>
        <v>2250</v>
      </c>
      <c r="I149" s="257">
        <f>I151</f>
        <v>1100</v>
      </c>
      <c r="J149" s="257">
        <f>J151</f>
        <v>1100</v>
      </c>
      <c r="K149" s="67"/>
    </row>
    <row r="150" spans="1:11" ht="30" customHeight="1">
      <c r="A150" s="28"/>
      <c r="B150" s="282" t="s">
        <v>57</v>
      </c>
      <c r="C150" s="30"/>
      <c r="D150" s="30" t="s">
        <v>15</v>
      </c>
      <c r="E150" s="30" t="s">
        <v>131</v>
      </c>
      <c r="F150" s="30" t="s">
        <v>129</v>
      </c>
      <c r="G150" s="30" t="s">
        <v>76</v>
      </c>
      <c r="H150" s="60">
        <f>H151</f>
        <v>2250</v>
      </c>
      <c r="I150" s="60">
        <f>I151</f>
        <v>1100</v>
      </c>
      <c r="J150" s="60">
        <f>J151</f>
        <v>1100</v>
      </c>
      <c r="K150" s="67"/>
    </row>
    <row r="151" spans="1:11" ht="30" customHeight="1">
      <c r="A151" s="28"/>
      <c r="B151" s="282" t="s">
        <v>58</v>
      </c>
      <c r="C151" s="30"/>
      <c r="D151" s="30" t="s">
        <v>15</v>
      </c>
      <c r="E151" s="30" t="s">
        <v>131</v>
      </c>
      <c r="F151" s="30" t="s">
        <v>129</v>
      </c>
      <c r="G151" s="30" t="s">
        <v>59</v>
      </c>
      <c r="H151" s="350">
        <f>1000+1000+100+150</f>
        <v>2250</v>
      </c>
      <c r="I151" s="350">
        <f>1000+100</f>
        <v>1100</v>
      </c>
      <c r="J151" s="350">
        <f>1000+100</f>
        <v>1100</v>
      </c>
      <c r="K151" s="67"/>
    </row>
    <row r="152" spans="1:11" ht="30" customHeight="1">
      <c r="A152" s="249"/>
      <c r="B152" s="302" t="s">
        <v>132</v>
      </c>
      <c r="C152" s="251"/>
      <c r="D152" s="251" t="s">
        <v>15</v>
      </c>
      <c r="E152" s="251" t="s">
        <v>131</v>
      </c>
      <c r="F152" s="251" t="s">
        <v>133</v>
      </c>
      <c r="G152" s="251"/>
      <c r="H152" s="257">
        <f>H154</f>
        <v>17200</v>
      </c>
      <c r="I152" s="257">
        <f>I154</f>
        <v>3600</v>
      </c>
      <c r="J152" s="257">
        <f>J154</f>
        <v>3600</v>
      </c>
      <c r="K152" s="67"/>
    </row>
    <row r="153" spans="1:11" ht="30" customHeight="1">
      <c r="A153" s="28"/>
      <c r="B153" s="282" t="s">
        <v>57</v>
      </c>
      <c r="C153" s="30"/>
      <c r="D153" s="30" t="s">
        <v>15</v>
      </c>
      <c r="E153" s="30" t="s">
        <v>131</v>
      </c>
      <c r="F153" s="30" t="s">
        <v>133</v>
      </c>
      <c r="G153" s="30" t="s">
        <v>76</v>
      </c>
      <c r="H153" s="60">
        <f>H154</f>
        <v>17200</v>
      </c>
      <c r="I153" s="60">
        <f>I154</f>
        <v>3600</v>
      </c>
      <c r="J153" s="60">
        <f>J154</f>
        <v>3600</v>
      </c>
      <c r="K153" s="67"/>
    </row>
    <row r="154" spans="1:11" ht="30" customHeight="1">
      <c r="A154" s="28"/>
      <c r="B154" s="282" t="s">
        <v>58</v>
      </c>
      <c r="C154" s="30"/>
      <c r="D154" s="30" t="s">
        <v>15</v>
      </c>
      <c r="E154" s="30" t="s">
        <v>131</v>
      </c>
      <c r="F154" s="30" t="s">
        <v>133</v>
      </c>
      <c r="G154" s="30" t="s">
        <v>59</v>
      </c>
      <c r="H154" s="60">
        <f>2000+300+300+1700+600+3000+2000+300+7000</f>
        <v>17200</v>
      </c>
      <c r="I154" s="60">
        <f>600+3000</f>
        <v>3600</v>
      </c>
      <c r="J154" s="60">
        <f>600+3000</f>
        <v>3600</v>
      </c>
      <c r="K154" s="67"/>
    </row>
    <row r="155" spans="1:11" ht="45" customHeight="1" hidden="1">
      <c r="A155" s="249"/>
      <c r="B155" s="302" t="s">
        <v>134</v>
      </c>
      <c r="C155" s="251"/>
      <c r="D155" s="251" t="s">
        <v>15</v>
      </c>
      <c r="E155" s="251" t="s">
        <v>131</v>
      </c>
      <c r="F155" s="251" t="s">
        <v>135</v>
      </c>
      <c r="G155" s="251"/>
      <c r="H155" s="257">
        <f>H157</f>
        <v>0</v>
      </c>
      <c r="I155" s="257">
        <f>I157</f>
        <v>0</v>
      </c>
      <c r="J155" s="257">
        <f>J157</f>
        <v>0</v>
      </c>
      <c r="K155" s="67"/>
    </row>
    <row r="156" spans="1:11" ht="30" customHeight="1" hidden="1">
      <c r="A156" s="28"/>
      <c r="B156" s="282" t="s">
        <v>57</v>
      </c>
      <c r="C156" s="30"/>
      <c r="D156" s="30" t="s">
        <v>15</v>
      </c>
      <c r="E156" s="30" t="s">
        <v>131</v>
      </c>
      <c r="F156" s="30" t="s">
        <v>135</v>
      </c>
      <c r="G156" s="30" t="s">
        <v>76</v>
      </c>
      <c r="H156" s="60">
        <f>H157</f>
        <v>0</v>
      </c>
      <c r="I156" s="60">
        <f>I157</f>
        <v>0</v>
      </c>
      <c r="J156" s="60">
        <f>J157</f>
        <v>0</v>
      </c>
      <c r="K156" s="67"/>
    </row>
    <row r="157" spans="1:11" ht="30" customHeight="1" hidden="1">
      <c r="A157" s="28"/>
      <c r="B157" s="282" t="s">
        <v>58</v>
      </c>
      <c r="C157" s="30"/>
      <c r="D157" s="30" t="s">
        <v>15</v>
      </c>
      <c r="E157" s="30" t="s">
        <v>131</v>
      </c>
      <c r="F157" s="30" t="s">
        <v>135</v>
      </c>
      <c r="G157" s="30" t="s">
        <v>59</v>
      </c>
      <c r="H157" s="60">
        <v>0</v>
      </c>
      <c r="I157" s="60">
        <v>0</v>
      </c>
      <c r="J157" s="60">
        <v>0</v>
      </c>
      <c r="K157" s="67"/>
    </row>
    <row r="158" spans="1:11" ht="30" customHeight="1">
      <c r="A158" s="249"/>
      <c r="B158" s="302" t="s">
        <v>462</v>
      </c>
      <c r="C158" s="251"/>
      <c r="D158" s="251" t="s">
        <v>15</v>
      </c>
      <c r="E158" s="251" t="s">
        <v>131</v>
      </c>
      <c r="F158" s="251" t="s">
        <v>418</v>
      </c>
      <c r="G158" s="251"/>
      <c r="H158" s="257">
        <f aca="true" t="shared" si="16" ref="H158:J162">H159</f>
        <v>4041.5</v>
      </c>
      <c r="I158" s="257">
        <f t="shared" si="16"/>
        <v>700</v>
      </c>
      <c r="J158" s="257">
        <f t="shared" si="16"/>
        <v>700</v>
      </c>
      <c r="K158" s="67"/>
    </row>
    <row r="159" spans="1:11" ht="30" customHeight="1">
      <c r="A159" s="28"/>
      <c r="B159" s="282" t="s">
        <v>57</v>
      </c>
      <c r="C159" s="30"/>
      <c r="D159" s="30" t="s">
        <v>15</v>
      </c>
      <c r="E159" s="30" t="s">
        <v>131</v>
      </c>
      <c r="F159" s="30" t="s">
        <v>418</v>
      </c>
      <c r="G159" s="30" t="s">
        <v>76</v>
      </c>
      <c r="H159" s="60">
        <f t="shared" si="16"/>
        <v>4041.5</v>
      </c>
      <c r="I159" s="60">
        <f t="shared" si="16"/>
        <v>700</v>
      </c>
      <c r="J159" s="60">
        <f t="shared" si="16"/>
        <v>700</v>
      </c>
      <c r="K159" s="67"/>
    </row>
    <row r="160" spans="1:11" ht="30" customHeight="1">
      <c r="A160" s="28"/>
      <c r="B160" s="282" t="s">
        <v>58</v>
      </c>
      <c r="C160" s="30"/>
      <c r="D160" s="30" t="s">
        <v>15</v>
      </c>
      <c r="E160" s="30" t="s">
        <v>131</v>
      </c>
      <c r="F160" s="30" t="s">
        <v>418</v>
      </c>
      <c r="G160" s="30" t="s">
        <v>59</v>
      </c>
      <c r="H160" s="350">
        <f>700+3341.5</f>
        <v>4041.5</v>
      </c>
      <c r="I160" s="350">
        <v>700</v>
      </c>
      <c r="J160" s="350">
        <v>700</v>
      </c>
      <c r="K160" s="67"/>
    </row>
    <row r="161" spans="1:11" ht="45" customHeight="1">
      <c r="A161" s="249"/>
      <c r="B161" s="302" t="s">
        <v>517</v>
      </c>
      <c r="C161" s="251"/>
      <c r="D161" s="251" t="s">
        <v>15</v>
      </c>
      <c r="E161" s="251" t="s">
        <v>131</v>
      </c>
      <c r="F161" s="251" t="s">
        <v>516</v>
      </c>
      <c r="G161" s="251"/>
      <c r="H161" s="257">
        <f t="shared" si="16"/>
        <v>4998.69632</v>
      </c>
      <c r="I161" s="257">
        <f t="shared" si="16"/>
        <v>2000</v>
      </c>
      <c r="J161" s="257">
        <f t="shared" si="16"/>
        <v>2000</v>
      </c>
      <c r="K161" s="67"/>
    </row>
    <row r="162" spans="1:11" ht="30" customHeight="1">
      <c r="A162" s="28"/>
      <c r="B162" s="282" t="s">
        <v>57</v>
      </c>
      <c r="C162" s="30"/>
      <c r="D162" s="30" t="s">
        <v>15</v>
      </c>
      <c r="E162" s="30" t="s">
        <v>131</v>
      </c>
      <c r="F162" s="30" t="s">
        <v>516</v>
      </c>
      <c r="G162" s="30" t="s">
        <v>76</v>
      </c>
      <c r="H162" s="60">
        <f t="shared" si="16"/>
        <v>4998.69632</v>
      </c>
      <c r="I162" s="60">
        <f t="shared" si="16"/>
        <v>2000</v>
      </c>
      <c r="J162" s="60">
        <f t="shared" si="16"/>
        <v>2000</v>
      </c>
      <c r="K162" s="67"/>
    </row>
    <row r="163" spans="1:11" ht="30" customHeight="1">
      <c r="A163" s="28"/>
      <c r="B163" s="282" t="s">
        <v>58</v>
      </c>
      <c r="C163" s="30"/>
      <c r="D163" s="30" t="s">
        <v>15</v>
      </c>
      <c r="E163" s="30" t="s">
        <v>131</v>
      </c>
      <c r="F163" s="30" t="s">
        <v>516</v>
      </c>
      <c r="G163" s="30" t="s">
        <v>59</v>
      </c>
      <c r="H163" s="350">
        <f>700+4298.69632</f>
        <v>4998.69632</v>
      </c>
      <c r="I163" s="60">
        <v>2000</v>
      </c>
      <c r="J163" s="60">
        <v>2000</v>
      </c>
      <c r="K163" s="67"/>
    </row>
    <row r="164" spans="1:11" ht="75" customHeight="1">
      <c r="A164" s="221"/>
      <c r="B164" s="320" t="s">
        <v>396</v>
      </c>
      <c r="C164" s="206"/>
      <c r="D164" s="206" t="s">
        <v>15</v>
      </c>
      <c r="E164" s="206" t="s">
        <v>131</v>
      </c>
      <c r="F164" s="206" t="s">
        <v>400</v>
      </c>
      <c r="G164" s="206"/>
      <c r="H164" s="215">
        <f>H165</f>
        <v>647.23734</v>
      </c>
      <c r="I164" s="215">
        <f>I165</f>
        <v>190</v>
      </c>
      <c r="J164" s="215">
        <f>J165</f>
        <v>0</v>
      </c>
      <c r="K164" s="67"/>
    </row>
    <row r="165" spans="1:11" ht="30" customHeight="1">
      <c r="A165" s="235"/>
      <c r="B165" s="321" t="s">
        <v>397</v>
      </c>
      <c r="C165" s="231"/>
      <c r="D165" s="231" t="s">
        <v>15</v>
      </c>
      <c r="E165" s="231" t="s">
        <v>131</v>
      </c>
      <c r="F165" s="231" t="s">
        <v>399</v>
      </c>
      <c r="G165" s="231"/>
      <c r="H165" s="236">
        <f>H166+H169</f>
        <v>647.23734</v>
      </c>
      <c r="I165" s="236">
        <f>I166+I169</f>
        <v>190</v>
      </c>
      <c r="J165" s="236">
        <f>J166+J169</f>
        <v>0</v>
      </c>
      <c r="K165" s="67"/>
    </row>
    <row r="166" spans="1:11" ht="30" customHeight="1">
      <c r="A166" s="249"/>
      <c r="B166" s="302" t="s">
        <v>132</v>
      </c>
      <c r="C166" s="251"/>
      <c r="D166" s="251" t="s">
        <v>15</v>
      </c>
      <c r="E166" s="251" t="s">
        <v>131</v>
      </c>
      <c r="F166" s="251" t="s">
        <v>584</v>
      </c>
      <c r="G166" s="251"/>
      <c r="H166" s="257">
        <f>H168</f>
        <v>150</v>
      </c>
      <c r="I166" s="257">
        <f>I168</f>
        <v>0</v>
      </c>
      <c r="J166" s="257">
        <f>J168</f>
        <v>0</v>
      </c>
      <c r="K166" s="67"/>
    </row>
    <row r="167" spans="1:11" ht="30" customHeight="1">
      <c r="A167" s="28"/>
      <c r="B167" s="282" t="s">
        <v>57</v>
      </c>
      <c r="C167" s="30"/>
      <c r="D167" s="30" t="s">
        <v>15</v>
      </c>
      <c r="E167" s="30" t="s">
        <v>131</v>
      </c>
      <c r="F167" s="30" t="s">
        <v>584</v>
      </c>
      <c r="G167" s="30" t="s">
        <v>76</v>
      </c>
      <c r="H167" s="60">
        <f>H168</f>
        <v>150</v>
      </c>
      <c r="I167" s="60">
        <f>I168</f>
        <v>0</v>
      </c>
      <c r="J167" s="60">
        <f>J168</f>
        <v>0</v>
      </c>
      <c r="K167" s="67"/>
    </row>
    <row r="168" spans="1:11" ht="30" customHeight="1">
      <c r="A168" s="28"/>
      <c r="B168" s="282" t="s">
        <v>58</v>
      </c>
      <c r="C168" s="30"/>
      <c r="D168" s="30" t="s">
        <v>15</v>
      </c>
      <c r="E168" s="30" t="s">
        <v>131</v>
      </c>
      <c r="F168" s="30" t="s">
        <v>584</v>
      </c>
      <c r="G168" s="30" t="s">
        <v>59</v>
      </c>
      <c r="H168" s="60">
        <f>75+75</f>
        <v>150</v>
      </c>
      <c r="I168" s="60">
        <v>0</v>
      </c>
      <c r="J168" s="60">
        <v>0</v>
      </c>
      <c r="K168" s="67"/>
    </row>
    <row r="169" spans="1:11" ht="75" customHeight="1">
      <c r="A169" s="249"/>
      <c r="B169" s="302" t="s">
        <v>466</v>
      </c>
      <c r="C169" s="251"/>
      <c r="D169" s="251" t="s">
        <v>15</v>
      </c>
      <c r="E169" s="251" t="s">
        <v>131</v>
      </c>
      <c r="F169" s="251" t="s">
        <v>398</v>
      </c>
      <c r="G169" s="251"/>
      <c r="H169" s="257">
        <f>H171</f>
        <v>497.23734</v>
      </c>
      <c r="I169" s="257">
        <f>I171</f>
        <v>190</v>
      </c>
      <c r="J169" s="257">
        <f>J171</f>
        <v>0</v>
      </c>
      <c r="K169" s="67"/>
    </row>
    <row r="170" spans="1:11" ht="30" customHeight="1">
      <c r="A170" s="28"/>
      <c r="B170" s="282" t="s">
        <v>57</v>
      </c>
      <c r="C170" s="30"/>
      <c r="D170" s="30" t="s">
        <v>15</v>
      </c>
      <c r="E170" s="30" t="s">
        <v>131</v>
      </c>
      <c r="F170" s="30" t="s">
        <v>398</v>
      </c>
      <c r="G170" s="30" t="s">
        <v>76</v>
      </c>
      <c r="H170" s="60">
        <f>H171</f>
        <v>497.23734</v>
      </c>
      <c r="I170" s="60">
        <f>I171</f>
        <v>190</v>
      </c>
      <c r="J170" s="60">
        <f>J171</f>
        <v>0</v>
      </c>
      <c r="K170" s="67"/>
    </row>
    <row r="171" spans="1:11" ht="30" customHeight="1">
      <c r="A171" s="28"/>
      <c r="B171" s="282" t="s">
        <v>58</v>
      </c>
      <c r="C171" s="30"/>
      <c r="D171" s="30" t="s">
        <v>15</v>
      </c>
      <c r="E171" s="30" t="s">
        <v>131</v>
      </c>
      <c r="F171" s="30" t="s">
        <v>398</v>
      </c>
      <c r="G171" s="30" t="s">
        <v>59</v>
      </c>
      <c r="H171" s="60">
        <f>(423.29334+52.7266)+21.2174</f>
        <v>497.23734</v>
      </c>
      <c r="I171" s="60">
        <v>190</v>
      </c>
      <c r="J171" s="60">
        <v>0</v>
      </c>
      <c r="K171" s="67"/>
    </row>
    <row r="172" spans="1:11" ht="45" customHeight="1">
      <c r="A172" s="221"/>
      <c r="B172" s="320" t="s">
        <v>508</v>
      </c>
      <c r="C172" s="206"/>
      <c r="D172" s="206" t="s">
        <v>15</v>
      </c>
      <c r="E172" s="206" t="s">
        <v>131</v>
      </c>
      <c r="F172" s="206" t="s">
        <v>440</v>
      </c>
      <c r="G172" s="206"/>
      <c r="H172" s="215">
        <f aca="true" t="shared" si="17" ref="H172:J173">H173</f>
        <v>9400</v>
      </c>
      <c r="I172" s="215">
        <f t="shared" si="17"/>
        <v>8000</v>
      </c>
      <c r="J172" s="215">
        <f t="shared" si="17"/>
        <v>8000</v>
      </c>
      <c r="K172" s="67"/>
    </row>
    <row r="173" spans="1:11" ht="30" customHeight="1">
      <c r="A173" s="235"/>
      <c r="B173" s="321" t="s">
        <v>442</v>
      </c>
      <c r="C173" s="231"/>
      <c r="D173" s="231" t="s">
        <v>15</v>
      </c>
      <c r="E173" s="231" t="s">
        <v>131</v>
      </c>
      <c r="F173" s="231" t="s">
        <v>441</v>
      </c>
      <c r="G173" s="231"/>
      <c r="H173" s="236">
        <f t="shared" si="17"/>
        <v>9400</v>
      </c>
      <c r="I173" s="236">
        <f t="shared" si="17"/>
        <v>8000</v>
      </c>
      <c r="J173" s="236">
        <f t="shared" si="17"/>
        <v>8000</v>
      </c>
      <c r="K173" s="67"/>
    </row>
    <row r="174" spans="1:11" ht="45" customHeight="1">
      <c r="A174" s="249"/>
      <c r="B174" s="302" t="s">
        <v>134</v>
      </c>
      <c r="C174" s="251"/>
      <c r="D174" s="251" t="s">
        <v>15</v>
      </c>
      <c r="E174" s="251" t="s">
        <v>131</v>
      </c>
      <c r="F174" s="251" t="s">
        <v>455</v>
      </c>
      <c r="G174" s="251"/>
      <c r="H174" s="257">
        <f>H176</f>
        <v>9400</v>
      </c>
      <c r="I174" s="257">
        <f>I176</f>
        <v>8000</v>
      </c>
      <c r="J174" s="257">
        <f>J176</f>
        <v>8000</v>
      </c>
      <c r="K174" s="67"/>
    </row>
    <row r="175" spans="1:11" ht="30" customHeight="1">
      <c r="A175" s="28"/>
      <c r="B175" s="282" t="s">
        <v>57</v>
      </c>
      <c r="C175" s="30"/>
      <c r="D175" s="30" t="s">
        <v>15</v>
      </c>
      <c r="E175" s="30" t="s">
        <v>131</v>
      </c>
      <c r="F175" s="30" t="s">
        <v>455</v>
      </c>
      <c r="G175" s="30" t="s">
        <v>76</v>
      </c>
      <c r="H175" s="60">
        <f>H176</f>
        <v>9400</v>
      </c>
      <c r="I175" s="60">
        <f>I176</f>
        <v>8000</v>
      </c>
      <c r="J175" s="60">
        <f>J176</f>
        <v>8000</v>
      </c>
      <c r="K175" s="67"/>
    </row>
    <row r="176" spans="1:11" ht="30" customHeight="1">
      <c r="A176" s="28"/>
      <c r="B176" s="282" t="s">
        <v>58</v>
      </c>
      <c r="C176" s="30"/>
      <c r="D176" s="30" t="s">
        <v>15</v>
      </c>
      <c r="E176" s="30" t="s">
        <v>131</v>
      </c>
      <c r="F176" s="30" t="s">
        <v>455</v>
      </c>
      <c r="G176" s="30" t="s">
        <v>59</v>
      </c>
      <c r="H176" s="60">
        <f>8000+250+150+1000</f>
        <v>9400</v>
      </c>
      <c r="I176" s="60">
        <v>8000</v>
      </c>
      <c r="J176" s="60">
        <v>8000</v>
      </c>
      <c r="K176" s="67"/>
    </row>
    <row r="177" spans="1:10" ht="15" customHeight="1">
      <c r="A177" s="22"/>
      <c r="B177" s="318" t="s">
        <v>174</v>
      </c>
      <c r="C177" s="23"/>
      <c r="D177" s="23" t="s">
        <v>15</v>
      </c>
      <c r="E177" s="23" t="s">
        <v>175</v>
      </c>
      <c r="F177" s="23" t="s">
        <v>37</v>
      </c>
      <c r="G177" s="23" t="s">
        <v>37</v>
      </c>
      <c r="H177" s="57">
        <f>H178+H186</f>
        <v>1687</v>
      </c>
      <c r="I177" s="57">
        <f>I178+I186</f>
        <v>452</v>
      </c>
      <c r="J177" s="57">
        <f>J178+J186</f>
        <v>452</v>
      </c>
    </row>
    <row r="178" spans="1:11" s="3" customFormat="1" ht="60" customHeight="1">
      <c r="A178" s="208"/>
      <c r="B178" s="320" t="s">
        <v>520</v>
      </c>
      <c r="C178" s="206"/>
      <c r="D178" s="206" t="s">
        <v>15</v>
      </c>
      <c r="E178" s="206" t="s">
        <v>175</v>
      </c>
      <c r="F178" s="206" t="s">
        <v>170</v>
      </c>
      <c r="G178" s="206"/>
      <c r="H178" s="200">
        <f>H179</f>
        <v>1535</v>
      </c>
      <c r="I178" s="200">
        <f>I179</f>
        <v>300</v>
      </c>
      <c r="J178" s="200">
        <f>J179</f>
        <v>300</v>
      </c>
      <c r="K178" s="66"/>
    </row>
    <row r="179" spans="1:11" s="3" customFormat="1" ht="30" customHeight="1">
      <c r="A179" s="237"/>
      <c r="B179" s="321" t="s">
        <v>471</v>
      </c>
      <c r="C179" s="234"/>
      <c r="D179" s="231" t="s">
        <v>15</v>
      </c>
      <c r="E179" s="231" t="s">
        <v>175</v>
      </c>
      <c r="F179" s="231" t="s">
        <v>171</v>
      </c>
      <c r="G179" s="231"/>
      <c r="H179" s="236">
        <f>H180+H183</f>
        <v>1535</v>
      </c>
      <c r="I179" s="236">
        <f>I180+I183</f>
        <v>300</v>
      </c>
      <c r="J179" s="236">
        <f>J180+J183</f>
        <v>300</v>
      </c>
      <c r="K179" s="66"/>
    </row>
    <row r="180" spans="1:11" ht="15" customHeight="1">
      <c r="A180" s="249"/>
      <c r="B180" s="302" t="s">
        <v>172</v>
      </c>
      <c r="C180" s="251"/>
      <c r="D180" s="251" t="s">
        <v>15</v>
      </c>
      <c r="E180" s="251" t="s">
        <v>175</v>
      </c>
      <c r="F180" s="251" t="s">
        <v>173</v>
      </c>
      <c r="G180" s="251"/>
      <c r="H180" s="257">
        <f>H182</f>
        <v>1535</v>
      </c>
      <c r="I180" s="257">
        <f>I182</f>
        <v>300</v>
      </c>
      <c r="J180" s="257">
        <f>J182</f>
        <v>300</v>
      </c>
      <c r="K180" s="67"/>
    </row>
    <row r="181" spans="1:11" ht="30" customHeight="1">
      <c r="A181" s="28"/>
      <c r="B181" s="282" t="s">
        <v>57</v>
      </c>
      <c r="C181" s="30"/>
      <c r="D181" s="30" t="s">
        <v>15</v>
      </c>
      <c r="E181" s="30" t="s">
        <v>175</v>
      </c>
      <c r="F181" s="30" t="s">
        <v>173</v>
      </c>
      <c r="G181" s="30" t="s">
        <v>76</v>
      </c>
      <c r="H181" s="60">
        <f aca="true" t="shared" si="18" ref="H181:J187">H182</f>
        <v>1535</v>
      </c>
      <c r="I181" s="60">
        <f t="shared" si="18"/>
        <v>300</v>
      </c>
      <c r="J181" s="60">
        <f t="shared" si="18"/>
        <v>300</v>
      </c>
      <c r="K181" s="67"/>
    </row>
    <row r="182" spans="1:11" ht="30" customHeight="1">
      <c r="A182" s="28"/>
      <c r="B182" s="282" t="s">
        <v>58</v>
      </c>
      <c r="C182" s="30"/>
      <c r="D182" s="30" t="s">
        <v>15</v>
      </c>
      <c r="E182" s="30" t="s">
        <v>175</v>
      </c>
      <c r="F182" s="30" t="s">
        <v>173</v>
      </c>
      <c r="G182" s="30" t="s">
        <v>59</v>
      </c>
      <c r="H182" s="60">
        <f>600-600+1035+500</f>
        <v>1535</v>
      </c>
      <c r="I182" s="60">
        <f>450-450+300</f>
        <v>300</v>
      </c>
      <c r="J182" s="60">
        <f>450-450+300</f>
        <v>300</v>
      </c>
      <c r="K182" s="67"/>
    </row>
    <row r="183" spans="1:11" ht="30" customHeight="1" hidden="1">
      <c r="A183" s="249"/>
      <c r="B183" s="302" t="s">
        <v>176</v>
      </c>
      <c r="C183" s="251"/>
      <c r="D183" s="251" t="s">
        <v>15</v>
      </c>
      <c r="E183" s="251" t="s">
        <v>175</v>
      </c>
      <c r="F183" s="251" t="s">
        <v>177</v>
      </c>
      <c r="G183" s="251"/>
      <c r="H183" s="257">
        <f>H185</f>
        <v>0</v>
      </c>
      <c r="I183" s="257">
        <f>I185</f>
        <v>0</v>
      </c>
      <c r="J183" s="257">
        <f>J185</f>
        <v>0</v>
      </c>
      <c r="K183" s="67"/>
    </row>
    <row r="184" spans="1:11" ht="30" customHeight="1" hidden="1">
      <c r="A184" s="28"/>
      <c r="B184" s="282" t="s">
        <v>57</v>
      </c>
      <c r="C184" s="30"/>
      <c r="D184" s="30" t="s">
        <v>15</v>
      </c>
      <c r="E184" s="30" t="s">
        <v>175</v>
      </c>
      <c r="F184" s="30" t="s">
        <v>177</v>
      </c>
      <c r="G184" s="30" t="s">
        <v>76</v>
      </c>
      <c r="H184" s="60">
        <f t="shared" si="18"/>
        <v>0</v>
      </c>
      <c r="I184" s="60">
        <f t="shared" si="18"/>
        <v>0</v>
      </c>
      <c r="J184" s="60">
        <f t="shared" si="18"/>
        <v>0</v>
      </c>
      <c r="K184" s="67"/>
    </row>
    <row r="185" spans="1:11" ht="30" customHeight="1" hidden="1">
      <c r="A185" s="28"/>
      <c r="B185" s="282" t="s">
        <v>58</v>
      </c>
      <c r="C185" s="30"/>
      <c r="D185" s="30" t="s">
        <v>15</v>
      </c>
      <c r="E185" s="30" t="s">
        <v>175</v>
      </c>
      <c r="F185" s="30" t="s">
        <v>177</v>
      </c>
      <c r="G185" s="30" t="s">
        <v>59</v>
      </c>
      <c r="H185" s="60">
        <v>0</v>
      </c>
      <c r="I185" s="60">
        <v>0</v>
      </c>
      <c r="J185" s="60">
        <v>0</v>
      </c>
      <c r="K185" s="67"/>
    </row>
    <row r="186" spans="1:11" s="3" customFormat="1" ht="45" customHeight="1">
      <c r="A186" s="209"/>
      <c r="B186" s="323" t="s">
        <v>449</v>
      </c>
      <c r="C186" s="210"/>
      <c r="D186" s="203" t="s">
        <v>15</v>
      </c>
      <c r="E186" s="203" t="s">
        <v>175</v>
      </c>
      <c r="F186" s="203" t="s">
        <v>257</v>
      </c>
      <c r="G186" s="194"/>
      <c r="H186" s="196">
        <f t="shared" si="18"/>
        <v>152</v>
      </c>
      <c r="I186" s="196">
        <f t="shared" si="18"/>
        <v>152</v>
      </c>
      <c r="J186" s="196">
        <f t="shared" si="18"/>
        <v>152</v>
      </c>
      <c r="K186" s="66"/>
    </row>
    <row r="187" spans="1:11" s="3" customFormat="1" ht="15" customHeight="1">
      <c r="A187" s="47"/>
      <c r="B187" s="282" t="s">
        <v>209</v>
      </c>
      <c r="C187" s="34"/>
      <c r="D187" s="30" t="s">
        <v>15</v>
      </c>
      <c r="E187" s="30" t="s">
        <v>175</v>
      </c>
      <c r="F187" s="34" t="s">
        <v>258</v>
      </c>
      <c r="G187" s="30"/>
      <c r="H187" s="60">
        <f t="shared" si="18"/>
        <v>152</v>
      </c>
      <c r="I187" s="60">
        <f t="shared" si="18"/>
        <v>152</v>
      </c>
      <c r="J187" s="60">
        <f t="shared" si="18"/>
        <v>152</v>
      </c>
      <c r="K187" s="66"/>
    </row>
    <row r="188" spans="1:11" s="3" customFormat="1" ht="15" customHeight="1">
      <c r="A188" s="47"/>
      <c r="B188" s="282" t="s">
        <v>209</v>
      </c>
      <c r="C188" s="34"/>
      <c r="D188" s="30" t="s">
        <v>15</v>
      </c>
      <c r="E188" s="30" t="s">
        <v>175</v>
      </c>
      <c r="F188" s="34" t="s">
        <v>259</v>
      </c>
      <c r="G188" s="30"/>
      <c r="H188" s="60">
        <f>H189+H192</f>
        <v>152</v>
      </c>
      <c r="I188" s="60">
        <f>I189+I192</f>
        <v>152</v>
      </c>
      <c r="J188" s="60">
        <f>J189+J192</f>
        <v>152</v>
      </c>
      <c r="K188" s="66"/>
    </row>
    <row r="189" spans="1:11" ht="15" customHeight="1">
      <c r="A189" s="249"/>
      <c r="B189" s="302" t="s">
        <v>274</v>
      </c>
      <c r="C189" s="251"/>
      <c r="D189" s="251" t="s">
        <v>15</v>
      </c>
      <c r="E189" s="251" t="s">
        <v>175</v>
      </c>
      <c r="F189" s="260" t="s">
        <v>275</v>
      </c>
      <c r="G189" s="251"/>
      <c r="H189" s="257">
        <f aca="true" t="shared" si="19" ref="H189:J190">H190</f>
        <v>152</v>
      </c>
      <c r="I189" s="257">
        <f t="shared" si="19"/>
        <v>152</v>
      </c>
      <c r="J189" s="257">
        <f t="shared" si="19"/>
        <v>152</v>
      </c>
      <c r="K189" s="67"/>
    </row>
    <row r="190" spans="1:11" ht="30" customHeight="1">
      <c r="A190" s="28"/>
      <c r="B190" s="282" t="s">
        <v>57</v>
      </c>
      <c r="C190" s="30"/>
      <c r="D190" s="30" t="s">
        <v>15</v>
      </c>
      <c r="E190" s="30" t="s">
        <v>175</v>
      </c>
      <c r="F190" s="34" t="s">
        <v>275</v>
      </c>
      <c r="G190" s="30" t="s">
        <v>76</v>
      </c>
      <c r="H190" s="60">
        <f t="shared" si="19"/>
        <v>152</v>
      </c>
      <c r="I190" s="60">
        <f t="shared" si="19"/>
        <v>152</v>
      </c>
      <c r="J190" s="60">
        <f t="shared" si="19"/>
        <v>152</v>
      </c>
      <c r="K190" s="67"/>
    </row>
    <row r="191" spans="1:11" ht="30" customHeight="1">
      <c r="A191" s="28"/>
      <c r="B191" s="282" t="s">
        <v>58</v>
      </c>
      <c r="C191" s="30"/>
      <c r="D191" s="30" t="s">
        <v>15</v>
      </c>
      <c r="E191" s="30" t="s">
        <v>175</v>
      </c>
      <c r="F191" s="34" t="s">
        <v>275</v>
      </c>
      <c r="G191" s="30" t="s">
        <v>59</v>
      </c>
      <c r="H191" s="60">
        <f>180-180+152</f>
        <v>152</v>
      </c>
      <c r="I191" s="60">
        <f>180-180+152</f>
        <v>152</v>
      </c>
      <c r="J191" s="60">
        <f>180-180+152</f>
        <v>152</v>
      </c>
      <c r="K191" s="67"/>
    </row>
    <row r="192" spans="1:11" ht="30" customHeight="1" hidden="1">
      <c r="A192" s="249"/>
      <c r="B192" s="302" t="s">
        <v>176</v>
      </c>
      <c r="C192" s="252"/>
      <c r="D192" s="251" t="s">
        <v>15</v>
      </c>
      <c r="E192" s="251" t="s">
        <v>175</v>
      </c>
      <c r="F192" s="260" t="s">
        <v>454</v>
      </c>
      <c r="G192" s="252" t="s">
        <v>37</v>
      </c>
      <c r="H192" s="279">
        <f>H194</f>
        <v>0</v>
      </c>
      <c r="I192" s="279">
        <f>I194</f>
        <v>0</v>
      </c>
      <c r="J192" s="279">
        <f>J194</f>
        <v>0</v>
      </c>
      <c r="K192" s="67"/>
    </row>
    <row r="193" spans="1:11" ht="30" customHeight="1" hidden="1">
      <c r="A193" s="28"/>
      <c r="B193" s="282" t="s">
        <v>57</v>
      </c>
      <c r="C193" s="31"/>
      <c r="D193" s="30" t="s">
        <v>15</v>
      </c>
      <c r="E193" s="30" t="s">
        <v>175</v>
      </c>
      <c r="F193" s="34" t="s">
        <v>454</v>
      </c>
      <c r="G193" s="31">
        <v>200</v>
      </c>
      <c r="H193" s="278">
        <f>H194</f>
        <v>0</v>
      </c>
      <c r="I193" s="278">
        <f>I194</f>
        <v>0</v>
      </c>
      <c r="J193" s="278">
        <f>J194</f>
        <v>0</v>
      </c>
      <c r="K193" s="67"/>
    </row>
    <row r="194" spans="1:11" ht="30" customHeight="1" hidden="1">
      <c r="A194" s="28"/>
      <c r="B194" s="282" t="s">
        <v>58</v>
      </c>
      <c r="C194" s="31"/>
      <c r="D194" s="30" t="s">
        <v>15</v>
      </c>
      <c r="E194" s="30" t="s">
        <v>175</v>
      </c>
      <c r="F194" s="34" t="s">
        <v>454</v>
      </c>
      <c r="G194" s="31">
        <v>240</v>
      </c>
      <c r="H194" s="278">
        <v>0</v>
      </c>
      <c r="I194" s="278">
        <v>0</v>
      </c>
      <c r="J194" s="278">
        <v>0</v>
      </c>
      <c r="K194" s="67"/>
    </row>
    <row r="195" spans="1:11" ht="15" customHeight="1">
      <c r="A195" s="19" t="s">
        <v>498</v>
      </c>
      <c r="B195" s="317" t="s">
        <v>16</v>
      </c>
      <c r="C195" s="48"/>
      <c r="D195" s="48" t="s">
        <v>17</v>
      </c>
      <c r="E195" s="48"/>
      <c r="F195" s="48" t="s">
        <v>63</v>
      </c>
      <c r="G195" s="48"/>
      <c r="H195" s="64">
        <f>H196+H253+H314</f>
        <v>44323.69066</v>
      </c>
      <c r="I195" s="64">
        <f>I196+I253+I314</f>
        <v>28810.7</v>
      </c>
      <c r="J195" s="64">
        <f>J196+J253+J314</f>
        <v>92023.0887</v>
      </c>
      <c r="K195" s="62"/>
    </row>
    <row r="196" spans="1:10" ht="15" customHeight="1">
      <c r="A196" s="22"/>
      <c r="B196" s="318" t="s">
        <v>68</v>
      </c>
      <c r="C196" s="24"/>
      <c r="D196" s="24" t="s">
        <v>17</v>
      </c>
      <c r="E196" s="23" t="s">
        <v>69</v>
      </c>
      <c r="F196" s="24"/>
      <c r="G196" s="24"/>
      <c r="H196" s="57">
        <f>H197+H202+H245</f>
        <v>2546</v>
      </c>
      <c r="I196" s="57">
        <f>I197+I202+I245</f>
        <v>1896</v>
      </c>
      <c r="J196" s="57">
        <f>J197+J202+J245</f>
        <v>65338.188700000006</v>
      </c>
    </row>
    <row r="197" spans="1:10" ht="75" customHeight="1">
      <c r="A197" s="211"/>
      <c r="B197" s="326" t="s">
        <v>415</v>
      </c>
      <c r="C197" s="199"/>
      <c r="D197" s="199" t="s">
        <v>17</v>
      </c>
      <c r="E197" s="206" t="s">
        <v>69</v>
      </c>
      <c r="F197" s="206" t="s">
        <v>421</v>
      </c>
      <c r="G197" s="199"/>
      <c r="H197" s="200">
        <f aca="true" t="shared" si="20" ref="H197:J200">H198</f>
        <v>0</v>
      </c>
      <c r="I197" s="200">
        <f t="shared" si="20"/>
        <v>0</v>
      </c>
      <c r="J197" s="200">
        <f t="shared" si="20"/>
        <v>1854.402</v>
      </c>
    </row>
    <row r="198" spans="1:10" ht="45" customHeight="1">
      <c r="A198" s="238"/>
      <c r="B198" s="329" t="s">
        <v>64</v>
      </c>
      <c r="C198" s="228"/>
      <c r="D198" s="228" t="s">
        <v>17</v>
      </c>
      <c r="E198" s="231" t="s">
        <v>69</v>
      </c>
      <c r="F198" s="231" t="s">
        <v>426</v>
      </c>
      <c r="G198" s="231" t="s">
        <v>37</v>
      </c>
      <c r="H198" s="229">
        <f t="shared" si="20"/>
        <v>0</v>
      </c>
      <c r="I198" s="229">
        <f t="shared" si="20"/>
        <v>0</v>
      </c>
      <c r="J198" s="229">
        <f t="shared" si="20"/>
        <v>1854.402</v>
      </c>
    </row>
    <row r="199" spans="1:10" ht="60" customHeight="1">
      <c r="A199" s="261"/>
      <c r="B199" s="305" t="s">
        <v>543</v>
      </c>
      <c r="C199" s="251"/>
      <c r="D199" s="251" t="s">
        <v>17</v>
      </c>
      <c r="E199" s="251" t="s">
        <v>69</v>
      </c>
      <c r="F199" s="251" t="s">
        <v>427</v>
      </c>
      <c r="G199" s="262"/>
      <c r="H199" s="257">
        <f t="shared" si="20"/>
        <v>0</v>
      </c>
      <c r="I199" s="257">
        <f t="shared" si="20"/>
        <v>0</v>
      </c>
      <c r="J199" s="257">
        <f t="shared" si="20"/>
        <v>1854.402</v>
      </c>
    </row>
    <row r="200" spans="1:10" ht="30" customHeight="1">
      <c r="A200" s="49"/>
      <c r="B200" s="293" t="s">
        <v>65</v>
      </c>
      <c r="C200" s="31"/>
      <c r="D200" s="31" t="s">
        <v>17</v>
      </c>
      <c r="E200" s="30" t="s">
        <v>69</v>
      </c>
      <c r="F200" s="30" t="s">
        <v>427</v>
      </c>
      <c r="G200" s="30" t="s">
        <v>70</v>
      </c>
      <c r="H200" s="60">
        <f t="shared" si="20"/>
        <v>0</v>
      </c>
      <c r="I200" s="60">
        <f t="shared" si="20"/>
        <v>0</v>
      </c>
      <c r="J200" s="60">
        <f t="shared" si="20"/>
        <v>1854.402</v>
      </c>
    </row>
    <row r="201" spans="1:10" ht="15" customHeight="1">
      <c r="A201" s="11"/>
      <c r="B201" s="285" t="s">
        <v>66</v>
      </c>
      <c r="C201" s="30"/>
      <c r="D201" s="30" t="s">
        <v>17</v>
      </c>
      <c r="E201" s="30" t="s">
        <v>69</v>
      </c>
      <c r="F201" s="30" t="s">
        <v>427</v>
      </c>
      <c r="G201" s="13">
        <v>410</v>
      </c>
      <c r="H201" s="60">
        <f>200-200</f>
        <v>0</v>
      </c>
      <c r="I201" s="60">
        <f>17.03+1686.001-17.03-1686.001</f>
        <v>0</v>
      </c>
      <c r="J201" s="60">
        <f>18.54402+1835.85798</f>
        <v>1854.402</v>
      </c>
    </row>
    <row r="202" spans="1:10" ht="60" customHeight="1">
      <c r="A202" s="269"/>
      <c r="B202" s="330" t="s">
        <v>428</v>
      </c>
      <c r="C202" s="206"/>
      <c r="D202" s="206" t="s">
        <v>17</v>
      </c>
      <c r="E202" s="206" t="s">
        <v>69</v>
      </c>
      <c r="F202" s="206" t="s">
        <v>62</v>
      </c>
      <c r="G202" s="270"/>
      <c r="H202" s="215">
        <f>H203+H216+H240</f>
        <v>2546</v>
      </c>
      <c r="I202" s="215">
        <f>I203+I216+I240</f>
        <v>1896</v>
      </c>
      <c r="J202" s="215">
        <f>J203+J216+J240</f>
        <v>63483.786700000004</v>
      </c>
    </row>
    <row r="203" spans="1:10" ht="45" customHeight="1">
      <c r="A203" s="248"/>
      <c r="B203" s="331" t="s">
        <v>71</v>
      </c>
      <c r="C203" s="146"/>
      <c r="D203" s="146" t="s">
        <v>17</v>
      </c>
      <c r="E203" s="147" t="s">
        <v>69</v>
      </c>
      <c r="F203" s="147" t="s">
        <v>429</v>
      </c>
      <c r="G203" s="242"/>
      <c r="H203" s="243">
        <f>H204</f>
        <v>896</v>
      </c>
      <c r="I203" s="243">
        <f>I204</f>
        <v>896</v>
      </c>
      <c r="J203" s="243">
        <f>J204</f>
        <v>896</v>
      </c>
    </row>
    <row r="204" spans="1:10" ht="30" customHeight="1">
      <c r="A204" s="238"/>
      <c r="B204" s="329" t="s">
        <v>73</v>
      </c>
      <c r="C204" s="228"/>
      <c r="D204" s="228" t="s">
        <v>17</v>
      </c>
      <c r="E204" s="231" t="s">
        <v>69</v>
      </c>
      <c r="F204" s="231" t="s">
        <v>430</v>
      </c>
      <c r="G204" s="233"/>
      <c r="H204" s="229">
        <f>H211+H205+H208</f>
        <v>896</v>
      </c>
      <c r="I204" s="229">
        <f>I211+I205+I208</f>
        <v>896</v>
      </c>
      <c r="J204" s="229">
        <f>J211+J205+J208</f>
        <v>896</v>
      </c>
    </row>
    <row r="205" spans="1:10" ht="30" customHeight="1" hidden="1">
      <c r="A205" s="263"/>
      <c r="B205" s="306" t="s">
        <v>75</v>
      </c>
      <c r="C205" s="252"/>
      <c r="D205" s="252" t="s">
        <v>17</v>
      </c>
      <c r="E205" s="251" t="s">
        <v>69</v>
      </c>
      <c r="F205" s="251" t="s">
        <v>431</v>
      </c>
      <c r="G205" s="264"/>
      <c r="H205" s="253">
        <f aca="true" t="shared" si="21" ref="H205:J206">H206</f>
        <v>0</v>
      </c>
      <c r="I205" s="253">
        <f t="shared" si="21"/>
        <v>0</v>
      </c>
      <c r="J205" s="253">
        <f t="shared" si="21"/>
        <v>0</v>
      </c>
    </row>
    <row r="206" spans="1:10" ht="30" customHeight="1" hidden="1">
      <c r="A206" s="49"/>
      <c r="B206" s="288" t="s">
        <v>77</v>
      </c>
      <c r="C206" s="31"/>
      <c r="D206" s="31" t="s">
        <v>17</v>
      </c>
      <c r="E206" s="30" t="s">
        <v>69</v>
      </c>
      <c r="F206" s="30" t="s">
        <v>431</v>
      </c>
      <c r="G206" s="30" t="s">
        <v>78</v>
      </c>
      <c r="H206" s="60">
        <f t="shared" si="21"/>
        <v>0</v>
      </c>
      <c r="I206" s="60">
        <f t="shared" si="21"/>
        <v>0</v>
      </c>
      <c r="J206" s="60">
        <f t="shared" si="21"/>
        <v>0</v>
      </c>
    </row>
    <row r="207" spans="1:10" ht="30" customHeight="1" hidden="1">
      <c r="A207" s="49"/>
      <c r="B207" s="282" t="s">
        <v>79</v>
      </c>
      <c r="C207" s="31"/>
      <c r="D207" s="31" t="s">
        <v>17</v>
      </c>
      <c r="E207" s="30" t="s">
        <v>69</v>
      </c>
      <c r="F207" s="30" t="s">
        <v>431</v>
      </c>
      <c r="G207" s="31">
        <v>630</v>
      </c>
      <c r="H207" s="59">
        <v>0</v>
      </c>
      <c r="I207" s="59">
        <v>0</v>
      </c>
      <c r="J207" s="59">
        <v>0</v>
      </c>
    </row>
    <row r="208" spans="1:10" ht="30" customHeight="1" hidden="1">
      <c r="A208" s="263"/>
      <c r="B208" s="306" t="s">
        <v>298</v>
      </c>
      <c r="C208" s="252"/>
      <c r="D208" s="252" t="s">
        <v>17</v>
      </c>
      <c r="E208" s="251" t="s">
        <v>69</v>
      </c>
      <c r="F208" s="251" t="s">
        <v>432</v>
      </c>
      <c r="G208" s="264"/>
      <c r="H208" s="253">
        <f aca="true" t="shared" si="22" ref="H208:J209">H209</f>
        <v>0</v>
      </c>
      <c r="I208" s="253">
        <f t="shared" si="22"/>
        <v>0</v>
      </c>
      <c r="J208" s="253">
        <f t="shared" si="22"/>
        <v>0</v>
      </c>
    </row>
    <row r="209" spans="1:10" ht="30" customHeight="1" hidden="1">
      <c r="A209" s="49"/>
      <c r="B209" s="287" t="s">
        <v>57</v>
      </c>
      <c r="C209" s="31"/>
      <c r="D209" s="31" t="s">
        <v>17</v>
      </c>
      <c r="E209" s="30" t="s">
        <v>69</v>
      </c>
      <c r="F209" s="30" t="s">
        <v>432</v>
      </c>
      <c r="G209" s="31">
        <v>200</v>
      </c>
      <c r="H209" s="59">
        <f t="shared" si="22"/>
        <v>0</v>
      </c>
      <c r="I209" s="59">
        <f t="shared" si="22"/>
        <v>0</v>
      </c>
      <c r="J209" s="59">
        <f t="shared" si="22"/>
        <v>0</v>
      </c>
    </row>
    <row r="210" spans="1:10" ht="30" customHeight="1" hidden="1">
      <c r="A210" s="49"/>
      <c r="B210" s="282" t="s">
        <v>58</v>
      </c>
      <c r="C210" s="31"/>
      <c r="D210" s="31" t="s">
        <v>17</v>
      </c>
      <c r="E210" s="30" t="s">
        <v>69</v>
      </c>
      <c r="F210" s="30" t="s">
        <v>432</v>
      </c>
      <c r="G210" s="30" t="s">
        <v>59</v>
      </c>
      <c r="H210" s="60">
        <v>0</v>
      </c>
      <c r="I210" s="60">
        <v>0</v>
      </c>
      <c r="J210" s="60">
        <v>0</v>
      </c>
    </row>
    <row r="211" spans="1:10" ht="30" customHeight="1">
      <c r="A211" s="263"/>
      <c r="B211" s="306" t="s">
        <v>75</v>
      </c>
      <c r="C211" s="252"/>
      <c r="D211" s="252" t="s">
        <v>17</v>
      </c>
      <c r="E211" s="251" t="s">
        <v>69</v>
      </c>
      <c r="F211" s="251" t="s">
        <v>433</v>
      </c>
      <c r="G211" s="264"/>
      <c r="H211" s="253">
        <f>H213+H215</f>
        <v>896</v>
      </c>
      <c r="I211" s="253">
        <f>I213+I215</f>
        <v>896</v>
      </c>
      <c r="J211" s="253">
        <f>J213+J215</f>
        <v>896</v>
      </c>
    </row>
    <row r="212" spans="1:10" ht="30" customHeight="1">
      <c r="A212" s="49"/>
      <c r="B212" s="287" t="s">
        <v>57</v>
      </c>
      <c r="C212" s="31"/>
      <c r="D212" s="31" t="s">
        <v>17</v>
      </c>
      <c r="E212" s="30" t="s">
        <v>69</v>
      </c>
      <c r="F212" s="30" t="s">
        <v>433</v>
      </c>
      <c r="G212" s="31">
        <v>200</v>
      </c>
      <c r="H212" s="59">
        <f>H213</f>
        <v>896</v>
      </c>
      <c r="I212" s="59">
        <f>I213</f>
        <v>896</v>
      </c>
      <c r="J212" s="59">
        <f>J213</f>
        <v>896</v>
      </c>
    </row>
    <row r="213" spans="1:10" ht="30" customHeight="1">
      <c r="A213" s="49"/>
      <c r="B213" s="282" t="s">
        <v>58</v>
      </c>
      <c r="C213" s="31"/>
      <c r="D213" s="31" t="s">
        <v>17</v>
      </c>
      <c r="E213" s="30" t="s">
        <v>69</v>
      </c>
      <c r="F213" s="30" t="s">
        <v>433</v>
      </c>
      <c r="G213" s="30" t="s">
        <v>59</v>
      </c>
      <c r="H213" s="60">
        <v>896</v>
      </c>
      <c r="I213" s="60">
        <v>896</v>
      </c>
      <c r="J213" s="60">
        <v>896</v>
      </c>
    </row>
    <row r="214" spans="1:10" ht="30" customHeight="1" hidden="1">
      <c r="A214" s="49"/>
      <c r="B214" s="288" t="s">
        <v>77</v>
      </c>
      <c r="C214" s="31"/>
      <c r="D214" s="31" t="s">
        <v>17</v>
      </c>
      <c r="E214" s="30" t="s">
        <v>69</v>
      </c>
      <c r="F214" s="30" t="s">
        <v>433</v>
      </c>
      <c r="G214" s="30" t="s">
        <v>78</v>
      </c>
      <c r="H214" s="60">
        <f>H215</f>
        <v>0</v>
      </c>
      <c r="I214" s="60">
        <f>I215</f>
        <v>0</v>
      </c>
      <c r="J214" s="60">
        <f>J215</f>
        <v>0</v>
      </c>
    </row>
    <row r="215" spans="1:10" ht="30" customHeight="1" hidden="1">
      <c r="A215" s="49"/>
      <c r="B215" s="282" t="s">
        <v>79</v>
      </c>
      <c r="C215" s="31"/>
      <c r="D215" s="31" t="s">
        <v>17</v>
      </c>
      <c r="E215" s="30" t="s">
        <v>69</v>
      </c>
      <c r="F215" s="30" t="s">
        <v>433</v>
      </c>
      <c r="G215" s="31">
        <v>630</v>
      </c>
      <c r="H215" s="59">
        <v>0</v>
      </c>
      <c r="I215" s="59">
        <v>0</v>
      </c>
      <c r="J215" s="59">
        <v>0</v>
      </c>
    </row>
    <row r="216" spans="1:10" ht="30" customHeight="1">
      <c r="A216" s="248"/>
      <c r="B216" s="331" t="s">
        <v>81</v>
      </c>
      <c r="C216" s="146"/>
      <c r="D216" s="146" t="s">
        <v>17</v>
      </c>
      <c r="E216" s="147" t="s">
        <v>69</v>
      </c>
      <c r="F216" s="147" t="s">
        <v>72</v>
      </c>
      <c r="G216" s="146"/>
      <c r="H216" s="243">
        <f>H217+H230</f>
        <v>1000</v>
      </c>
      <c r="I216" s="243">
        <f>I217+I230</f>
        <v>1000</v>
      </c>
      <c r="J216" s="243">
        <f>J217+J230</f>
        <v>62587.786700000004</v>
      </c>
    </row>
    <row r="217" spans="1:10" ht="30" customHeight="1">
      <c r="A217" s="238"/>
      <c r="B217" s="329" t="s">
        <v>83</v>
      </c>
      <c r="C217" s="228"/>
      <c r="D217" s="228" t="s">
        <v>17</v>
      </c>
      <c r="E217" s="231" t="s">
        <v>69</v>
      </c>
      <c r="F217" s="231" t="s">
        <v>74</v>
      </c>
      <c r="G217" s="228"/>
      <c r="H217" s="229">
        <f>H218+H224+H221+H227</f>
        <v>1000</v>
      </c>
      <c r="I217" s="229">
        <f>I218+I224+I221+I227</f>
        <v>1000</v>
      </c>
      <c r="J217" s="229">
        <f>J218+J224+J221+J227</f>
        <v>434.97493999999995</v>
      </c>
    </row>
    <row r="218" spans="1:10" ht="30" customHeight="1" hidden="1">
      <c r="A218" s="263"/>
      <c r="B218" s="306" t="s">
        <v>85</v>
      </c>
      <c r="C218" s="252"/>
      <c r="D218" s="252" t="s">
        <v>17</v>
      </c>
      <c r="E218" s="251" t="s">
        <v>69</v>
      </c>
      <c r="F218" s="251" t="s">
        <v>434</v>
      </c>
      <c r="G218" s="252"/>
      <c r="H218" s="253">
        <f aca="true" t="shared" si="23" ref="H218:J238">H219</f>
        <v>0</v>
      </c>
      <c r="I218" s="253">
        <f t="shared" si="23"/>
        <v>0</v>
      </c>
      <c r="J218" s="253">
        <f t="shared" si="23"/>
        <v>0</v>
      </c>
    </row>
    <row r="219" spans="1:10" ht="30" customHeight="1" hidden="1">
      <c r="A219" s="49"/>
      <c r="B219" s="289" t="s">
        <v>65</v>
      </c>
      <c r="C219" s="31"/>
      <c r="D219" s="31" t="s">
        <v>17</v>
      </c>
      <c r="E219" s="30" t="s">
        <v>69</v>
      </c>
      <c r="F219" s="30" t="s">
        <v>434</v>
      </c>
      <c r="G219" s="31">
        <v>400</v>
      </c>
      <c r="H219" s="59">
        <f t="shared" si="23"/>
        <v>0</v>
      </c>
      <c r="I219" s="59">
        <f t="shared" si="23"/>
        <v>0</v>
      </c>
      <c r="J219" s="59">
        <f t="shared" si="23"/>
        <v>0</v>
      </c>
    </row>
    <row r="220" spans="1:10" ht="15" customHeight="1" hidden="1">
      <c r="A220" s="49"/>
      <c r="B220" s="282" t="s">
        <v>66</v>
      </c>
      <c r="C220" s="31"/>
      <c r="D220" s="31" t="s">
        <v>17</v>
      </c>
      <c r="E220" s="30" t="s">
        <v>69</v>
      </c>
      <c r="F220" s="30" t="s">
        <v>434</v>
      </c>
      <c r="G220" s="30" t="s">
        <v>67</v>
      </c>
      <c r="H220" s="59">
        <v>0</v>
      </c>
      <c r="I220" s="59">
        <v>0</v>
      </c>
      <c r="J220" s="59">
        <v>0</v>
      </c>
    </row>
    <row r="221" spans="1:10" ht="30" customHeight="1">
      <c r="A221" s="263"/>
      <c r="B221" s="306" t="s">
        <v>86</v>
      </c>
      <c r="C221" s="252"/>
      <c r="D221" s="252" t="s">
        <v>17</v>
      </c>
      <c r="E221" s="251" t="s">
        <v>69</v>
      </c>
      <c r="F221" s="251" t="s">
        <v>535</v>
      </c>
      <c r="G221" s="252"/>
      <c r="H221" s="253">
        <f aca="true" t="shared" si="24" ref="H221:J222">H222</f>
        <v>1000</v>
      </c>
      <c r="I221" s="253">
        <f t="shared" si="24"/>
        <v>1000</v>
      </c>
      <c r="J221" s="253">
        <f t="shared" si="24"/>
        <v>434.97493999999995</v>
      </c>
    </row>
    <row r="222" spans="1:10" ht="30" customHeight="1">
      <c r="A222" s="49"/>
      <c r="B222" s="289" t="s">
        <v>57</v>
      </c>
      <c r="C222" s="31"/>
      <c r="D222" s="31" t="s">
        <v>17</v>
      </c>
      <c r="E222" s="30" t="s">
        <v>69</v>
      </c>
      <c r="F222" s="30" t="s">
        <v>535</v>
      </c>
      <c r="G222" s="31">
        <v>200</v>
      </c>
      <c r="H222" s="59">
        <f t="shared" si="24"/>
        <v>1000</v>
      </c>
      <c r="I222" s="59">
        <f t="shared" si="24"/>
        <v>1000</v>
      </c>
      <c r="J222" s="59">
        <f t="shared" si="24"/>
        <v>434.97493999999995</v>
      </c>
    </row>
    <row r="223" spans="1:10" ht="30" customHeight="1">
      <c r="A223" s="49"/>
      <c r="B223" s="282" t="s">
        <v>58</v>
      </c>
      <c r="C223" s="31"/>
      <c r="D223" s="31" t="s">
        <v>17</v>
      </c>
      <c r="E223" s="30" t="s">
        <v>69</v>
      </c>
      <c r="F223" s="30" t="s">
        <v>535</v>
      </c>
      <c r="G223" s="30" t="s">
        <v>59</v>
      </c>
      <c r="H223" s="59">
        <v>1000</v>
      </c>
      <c r="I223" s="59">
        <v>1000</v>
      </c>
      <c r="J223" s="59">
        <f>1000-565.02506</f>
        <v>434.97493999999995</v>
      </c>
    </row>
    <row r="224" spans="1:10" ht="45" customHeight="1" hidden="1">
      <c r="A224" s="263"/>
      <c r="B224" s="306" t="s">
        <v>532</v>
      </c>
      <c r="C224" s="252"/>
      <c r="D224" s="252" t="s">
        <v>17</v>
      </c>
      <c r="E224" s="251" t="s">
        <v>69</v>
      </c>
      <c r="F224" s="251" t="s">
        <v>533</v>
      </c>
      <c r="G224" s="252"/>
      <c r="H224" s="253">
        <f t="shared" si="23"/>
        <v>0</v>
      </c>
      <c r="I224" s="253">
        <f t="shared" si="23"/>
        <v>0</v>
      </c>
      <c r="J224" s="253">
        <f t="shared" si="23"/>
        <v>0</v>
      </c>
    </row>
    <row r="225" spans="1:10" ht="30" customHeight="1" hidden="1">
      <c r="A225" s="49"/>
      <c r="B225" s="289" t="s">
        <v>57</v>
      </c>
      <c r="C225" s="31"/>
      <c r="D225" s="31" t="s">
        <v>17</v>
      </c>
      <c r="E225" s="30" t="s">
        <v>69</v>
      </c>
      <c r="F225" s="30" t="s">
        <v>533</v>
      </c>
      <c r="G225" s="31">
        <v>200</v>
      </c>
      <c r="H225" s="59">
        <f t="shared" si="23"/>
        <v>0</v>
      </c>
      <c r="I225" s="59">
        <f t="shared" si="23"/>
        <v>0</v>
      </c>
      <c r="J225" s="59">
        <f t="shared" si="23"/>
        <v>0</v>
      </c>
    </row>
    <row r="226" spans="1:10" ht="30" customHeight="1" hidden="1">
      <c r="A226" s="49"/>
      <c r="B226" s="282" t="s">
        <v>58</v>
      </c>
      <c r="C226" s="31"/>
      <c r="D226" s="31" t="s">
        <v>17</v>
      </c>
      <c r="E226" s="30" t="s">
        <v>69</v>
      </c>
      <c r="F226" s="30" t="s">
        <v>533</v>
      </c>
      <c r="G226" s="30" t="s">
        <v>59</v>
      </c>
      <c r="H226" s="59">
        <v>0</v>
      </c>
      <c r="I226" s="59">
        <v>0</v>
      </c>
      <c r="J226" s="59">
        <v>0</v>
      </c>
    </row>
    <row r="227" spans="1:10" ht="15" customHeight="1" hidden="1">
      <c r="A227" s="263"/>
      <c r="B227" s="306" t="s">
        <v>468</v>
      </c>
      <c r="C227" s="252"/>
      <c r="D227" s="252" t="s">
        <v>17</v>
      </c>
      <c r="E227" s="251" t="s">
        <v>69</v>
      </c>
      <c r="F227" s="251" t="s">
        <v>467</v>
      </c>
      <c r="G227" s="252"/>
      <c r="H227" s="253">
        <f t="shared" si="23"/>
        <v>0</v>
      </c>
      <c r="I227" s="253">
        <f t="shared" si="23"/>
        <v>0</v>
      </c>
      <c r="J227" s="253">
        <f t="shared" si="23"/>
        <v>0</v>
      </c>
    </row>
    <row r="228" spans="1:10" ht="30" customHeight="1" hidden="1">
      <c r="A228" s="49"/>
      <c r="B228" s="289" t="s">
        <v>65</v>
      </c>
      <c r="C228" s="31"/>
      <c r="D228" s="31" t="s">
        <v>17</v>
      </c>
      <c r="E228" s="30" t="s">
        <v>69</v>
      </c>
      <c r="F228" s="30" t="s">
        <v>467</v>
      </c>
      <c r="G228" s="31">
        <v>400</v>
      </c>
      <c r="H228" s="59">
        <f t="shared" si="23"/>
        <v>0</v>
      </c>
      <c r="I228" s="59">
        <f t="shared" si="23"/>
        <v>0</v>
      </c>
      <c r="J228" s="59">
        <f t="shared" si="23"/>
        <v>0</v>
      </c>
    </row>
    <row r="229" spans="1:10" ht="15" customHeight="1" hidden="1">
      <c r="A229" s="49"/>
      <c r="B229" s="282" t="s">
        <v>66</v>
      </c>
      <c r="C229" s="31"/>
      <c r="D229" s="31" t="s">
        <v>17</v>
      </c>
      <c r="E229" s="30" t="s">
        <v>69</v>
      </c>
      <c r="F229" s="30" t="s">
        <v>467</v>
      </c>
      <c r="G229" s="30" t="s">
        <v>67</v>
      </c>
      <c r="H229" s="59">
        <f>4400-3400-1000</f>
        <v>0</v>
      </c>
      <c r="I229" s="59">
        <v>0</v>
      </c>
      <c r="J229" s="59">
        <v>0</v>
      </c>
    </row>
    <row r="230" spans="1:10" ht="30" customHeight="1">
      <c r="A230" s="238"/>
      <c r="B230" s="329" t="s">
        <v>603</v>
      </c>
      <c r="C230" s="228"/>
      <c r="D230" s="228" t="s">
        <v>17</v>
      </c>
      <c r="E230" s="231" t="s">
        <v>69</v>
      </c>
      <c r="F230" s="231" t="s">
        <v>602</v>
      </c>
      <c r="G230" s="228"/>
      <c r="H230" s="229">
        <f>H231+H234+H237</f>
        <v>0</v>
      </c>
      <c r="I230" s="229">
        <f>I231+I234+I237</f>
        <v>0</v>
      </c>
      <c r="J230" s="229">
        <f>J231+J234+J237</f>
        <v>62152.811760000004</v>
      </c>
    </row>
    <row r="231" spans="1:10" ht="45" customHeight="1">
      <c r="A231" s="263"/>
      <c r="B231" s="306" t="s">
        <v>633</v>
      </c>
      <c r="C231" s="252"/>
      <c r="D231" s="252" t="s">
        <v>17</v>
      </c>
      <c r="E231" s="251" t="s">
        <v>69</v>
      </c>
      <c r="F231" s="251" t="s">
        <v>631</v>
      </c>
      <c r="G231" s="252"/>
      <c r="H231" s="253">
        <f t="shared" si="23"/>
        <v>0</v>
      </c>
      <c r="I231" s="253">
        <f t="shared" si="23"/>
        <v>0</v>
      </c>
      <c r="J231" s="253">
        <f t="shared" si="23"/>
        <v>37105.25811</v>
      </c>
    </row>
    <row r="232" spans="1:10" ht="30" customHeight="1">
      <c r="A232" s="49"/>
      <c r="B232" s="289" t="s">
        <v>65</v>
      </c>
      <c r="C232" s="31"/>
      <c r="D232" s="31" t="s">
        <v>17</v>
      </c>
      <c r="E232" s="30" t="s">
        <v>69</v>
      </c>
      <c r="F232" s="30" t="s">
        <v>631</v>
      </c>
      <c r="G232" s="31">
        <v>400</v>
      </c>
      <c r="H232" s="59">
        <f t="shared" si="23"/>
        <v>0</v>
      </c>
      <c r="I232" s="59">
        <f t="shared" si="23"/>
        <v>0</v>
      </c>
      <c r="J232" s="59">
        <f t="shared" si="23"/>
        <v>37105.25811</v>
      </c>
    </row>
    <row r="233" spans="1:10" ht="15" customHeight="1">
      <c r="A233" s="49"/>
      <c r="B233" s="282" t="s">
        <v>66</v>
      </c>
      <c r="C233" s="31"/>
      <c r="D233" s="31" t="s">
        <v>17</v>
      </c>
      <c r="E233" s="30" t="s">
        <v>69</v>
      </c>
      <c r="F233" s="30" t="s">
        <v>631</v>
      </c>
      <c r="G233" s="30" t="s">
        <v>67</v>
      </c>
      <c r="H233" s="59">
        <v>0</v>
      </c>
      <c r="I233" s="59">
        <v>0</v>
      </c>
      <c r="J233" s="59">
        <v>37105.25811</v>
      </c>
    </row>
    <row r="234" spans="1:10" ht="45" customHeight="1">
      <c r="A234" s="263"/>
      <c r="B234" s="306" t="s">
        <v>634</v>
      </c>
      <c r="C234" s="252"/>
      <c r="D234" s="252" t="s">
        <v>17</v>
      </c>
      <c r="E234" s="251" t="s">
        <v>69</v>
      </c>
      <c r="F234" s="251" t="s">
        <v>632</v>
      </c>
      <c r="G234" s="252"/>
      <c r="H234" s="253">
        <f t="shared" si="23"/>
        <v>0</v>
      </c>
      <c r="I234" s="253">
        <f t="shared" si="23"/>
        <v>0</v>
      </c>
      <c r="J234" s="253">
        <f t="shared" si="23"/>
        <v>24482.52859</v>
      </c>
    </row>
    <row r="235" spans="1:10" ht="30" customHeight="1">
      <c r="A235" s="49"/>
      <c r="B235" s="289" t="s">
        <v>65</v>
      </c>
      <c r="C235" s="31"/>
      <c r="D235" s="31" t="s">
        <v>17</v>
      </c>
      <c r="E235" s="30" t="s">
        <v>69</v>
      </c>
      <c r="F235" s="30" t="s">
        <v>632</v>
      </c>
      <c r="G235" s="31">
        <v>400</v>
      </c>
      <c r="H235" s="59">
        <f t="shared" si="23"/>
        <v>0</v>
      </c>
      <c r="I235" s="59">
        <f t="shared" si="23"/>
        <v>0</v>
      </c>
      <c r="J235" s="59">
        <f t="shared" si="23"/>
        <v>24482.52859</v>
      </c>
    </row>
    <row r="236" spans="1:10" ht="15" customHeight="1">
      <c r="A236" s="49"/>
      <c r="B236" s="282" t="s">
        <v>66</v>
      </c>
      <c r="C236" s="31"/>
      <c r="D236" s="31" t="s">
        <v>17</v>
      </c>
      <c r="E236" s="30" t="s">
        <v>69</v>
      </c>
      <c r="F236" s="30" t="s">
        <v>632</v>
      </c>
      <c r="G236" s="30" t="s">
        <v>67</v>
      </c>
      <c r="H236" s="59">
        <v>0</v>
      </c>
      <c r="I236" s="59">
        <v>0</v>
      </c>
      <c r="J236" s="59">
        <v>24482.52859</v>
      </c>
    </row>
    <row r="237" spans="1:10" ht="30" customHeight="1">
      <c r="A237" s="263"/>
      <c r="B237" s="306" t="s">
        <v>595</v>
      </c>
      <c r="C237" s="252"/>
      <c r="D237" s="252" t="s">
        <v>17</v>
      </c>
      <c r="E237" s="251" t="s">
        <v>69</v>
      </c>
      <c r="F237" s="251" t="s">
        <v>596</v>
      </c>
      <c r="G237" s="252"/>
      <c r="H237" s="253">
        <f t="shared" si="23"/>
        <v>0</v>
      </c>
      <c r="I237" s="253">
        <f t="shared" si="23"/>
        <v>0</v>
      </c>
      <c r="J237" s="253">
        <f t="shared" si="23"/>
        <v>565.02506</v>
      </c>
    </row>
    <row r="238" spans="1:10" ht="30" customHeight="1">
      <c r="A238" s="49"/>
      <c r="B238" s="289" t="s">
        <v>65</v>
      </c>
      <c r="C238" s="31"/>
      <c r="D238" s="31" t="s">
        <v>17</v>
      </c>
      <c r="E238" s="30" t="s">
        <v>69</v>
      </c>
      <c r="F238" s="30" t="s">
        <v>596</v>
      </c>
      <c r="G238" s="31">
        <v>400</v>
      </c>
      <c r="H238" s="59">
        <f t="shared" si="23"/>
        <v>0</v>
      </c>
      <c r="I238" s="59">
        <f t="shared" si="23"/>
        <v>0</v>
      </c>
      <c r="J238" s="59">
        <f t="shared" si="23"/>
        <v>565.02506</v>
      </c>
    </row>
    <row r="239" spans="1:10" ht="15" customHeight="1">
      <c r="A239" s="49"/>
      <c r="B239" s="282" t="s">
        <v>66</v>
      </c>
      <c r="C239" s="31"/>
      <c r="D239" s="31" t="s">
        <v>17</v>
      </c>
      <c r="E239" s="30" t="s">
        <v>69</v>
      </c>
      <c r="F239" s="30" t="s">
        <v>596</v>
      </c>
      <c r="G239" s="30" t="s">
        <v>67</v>
      </c>
      <c r="H239" s="59">
        <v>0</v>
      </c>
      <c r="I239" s="59">
        <v>0</v>
      </c>
      <c r="J239" s="59">
        <v>565.02506</v>
      </c>
    </row>
    <row r="240" spans="1:10" ht="30" customHeight="1">
      <c r="A240" s="248"/>
      <c r="B240" s="331" t="s">
        <v>435</v>
      </c>
      <c r="C240" s="146"/>
      <c r="D240" s="146" t="s">
        <v>17</v>
      </c>
      <c r="E240" s="147" t="s">
        <v>69</v>
      </c>
      <c r="F240" s="147" t="s">
        <v>82</v>
      </c>
      <c r="G240" s="242"/>
      <c r="H240" s="243">
        <f aca="true" t="shared" si="25" ref="H240:J241">H241</f>
        <v>650</v>
      </c>
      <c r="I240" s="243">
        <f t="shared" si="25"/>
        <v>0</v>
      </c>
      <c r="J240" s="243">
        <f t="shared" si="25"/>
        <v>0</v>
      </c>
    </row>
    <row r="241" spans="1:10" ht="30" customHeight="1">
      <c r="A241" s="238"/>
      <c r="B241" s="329" t="s">
        <v>188</v>
      </c>
      <c r="C241" s="228"/>
      <c r="D241" s="228" t="s">
        <v>17</v>
      </c>
      <c r="E241" s="231" t="s">
        <v>69</v>
      </c>
      <c r="F241" s="231" t="s">
        <v>84</v>
      </c>
      <c r="G241" s="233"/>
      <c r="H241" s="229">
        <f t="shared" si="25"/>
        <v>650</v>
      </c>
      <c r="I241" s="229">
        <f t="shared" si="25"/>
        <v>0</v>
      </c>
      <c r="J241" s="229">
        <f t="shared" si="25"/>
        <v>0</v>
      </c>
    </row>
    <row r="242" spans="1:10" ht="15" customHeight="1">
      <c r="A242" s="263"/>
      <c r="B242" s="306" t="s">
        <v>190</v>
      </c>
      <c r="C242" s="252"/>
      <c r="D242" s="252" t="s">
        <v>17</v>
      </c>
      <c r="E242" s="251" t="s">
        <v>69</v>
      </c>
      <c r="F242" s="251" t="s">
        <v>436</v>
      </c>
      <c r="G242" s="251"/>
      <c r="H242" s="253">
        <f>H244</f>
        <v>650</v>
      </c>
      <c r="I242" s="253">
        <f>I244</f>
        <v>0</v>
      </c>
      <c r="J242" s="253">
        <f>J244</f>
        <v>0</v>
      </c>
    </row>
    <row r="243" spans="1:10" ht="30" customHeight="1">
      <c r="A243" s="49"/>
      <c r="B243" s="287" t="s">
        <v>57</v>
      </c>
      <c r="C243" s="31"/>
      <c r="D243" s="31" t="s">
        <v>17</v>
      </c>
      <c r="E243" s="30" t="s">
        <v>69</v>
      </c>
      <c r="F243" s="30" t="s">
        <v>436</v>
      </c>
      <c r="G243" s="30" t="s">
        <v>76</v>
      </c>
      <c r="H243" s="59">
        <f>H244</f>
        <v>650</v>
      </c>
      <c r="I243" s="59">
        <f>I244</f>
        <v>0</v>
      </c>
      <c r="J243" s="59">
        <f>J244</f>
        <v>0</v>
      </c>
    </row>
    <row r="244" spans="1:10" ht="30" customHeight="1">
      <c r="A244" s="49"/>
      <c r="B244" s="282" t="s">
        <v>58</v>
      </c>
      <c r="C244" s="31"/>
      <c r="D244" s="31" t="s">
        <v>17</v>
      </c>
      <c r="E244" s="30" t="s">
        <v>69</v>
      </c>
      <c r="F244" s="30" t="s">
        <v>436</v>
      </c>
      <c r="G244" s="30" t="s">
        <v>59</v>
      </c>
      <c r="H244" s="59">
        <f>450+200</f>
        <v>650</v>
      </c>
      <c r="I244" s="59">
        <v>0</v>
      </c>
      <c r="J244" s="59">
        <v>0</v>
      </c>
    </row>
    <row r="245" spans="1:10" ht="45" customHeight="1" hidden="1">
      <c r="A245" s="202"/>
      <c r="B245" s="323" t="s">
        <v>449</v>
      </c>
      <c r="C245" s="213"/>
      <c r="D245" s="213" t="s">
        <v>17</v>
      </c>
      <c r="E245" s="203" t="s">
        <v>69</v>
      </c>
      <c r="F245" s="203" t="s">
        <v>257</v>
      </c>
      <c r="G245" s="194"/>
      <c r="H245" s="196">
        <f>H246</f>
        <v>0</v>
      </c>
      <c r="I245" s="196">
        <f aca="true" t="shared" si="26" ref="I245:J251">I246</f>
        <v>0</v>
      </c>
      <c r="J245" s="196">
        <f t="shared" si="26"/>
        <v>0</v>
      </c>
    </row>
    <row r="246" spans="1:10" ht="15" customHeight="1" hidden="1">
      <c r="A246" s="28"/>
      <c r="B246" s="282" t="s">
        <v>209</v>
      </c>
      <c r="C246" s="34"/>
      <c r="D246" s="31" t="s">
        <v>17</v>
      </c>
      <c r="E246" s="30" t="s">
        <v>69</v>
      </c>
      <c r="F246" s="34" t="s">
        <v>258</v>
      </c>
      <c r="G246" s="26"/>
      <c r="H246" s="59">
        <f>H247</f>
        <v>0</v>
      </c>
      <c r="I246" s="59">
        <f t="shared" si="26"/>
        <v>0</v>
      </c>
      <c r="J246" s="59">
        <f t="shared" si="26"/>
        <v>0</v>
      </c>
    </row>
    <row r="247" spans="1:10" ht="15" customHeight="1" hidden="1">
      <c r="A247" s="28"/>
      <c r="B247" s="282" t="s">
        <v>209</v>
      </c>
      <c r="C247" s="34"/>
      <c r="D247" s="31" t="s">
        <v>17</v>
      </c>
      <c r="E247" s="30" t="s">
        <v>69</v>
      </c>
      <c r="F247" s="34" t="s">
        <v>259</v>
      </c>
      <c r="G247" s="26"/>
      <c r="H247" s="59">
        <f>H248</f>
        <v>0</v>
      </c>
      <c r="I247" s="59">
        <f t="shared" si="26"/>
        <v>0</v>
      </c>
      <c r="J247" s="59">
        <f t="shared" si="26"/>
        <v>0</v>
      </c>
    </row>
    <row r="248" spans="1:10" ht="30" customHeight="1" hidden="1">
      <c r="A248" s="249"/>
      <c r="B248" s="302" t="s">
        <v>75</v>
      </c>
      <c r="C248" s="252"/>
      <c r="D248" s="252" t="s">
        <v>17</v>
      </c>
      <c r="E248" s="251" t="s">
        <v>69</v>
      </c>
      <c r="F248" s="252" t="s">
        <v>522</v>
      </c>
      <c r="G248" s="251"/>
      <c r="H248" s="253">
        <f>H249+H251</f>
        <v>0</v>
      </c>
      <c r="I248" s="253">
        <f>I249+I251</f>
        <v>0</v>
      </c>
      <c r="J248" s="253">
        <f>J249+J251</f>
        <v>0</v>
      </c>
    </row>
    <row r="249" spans="1:10" ht="30" customHeight="1" hidden="1">
      <c r="A249" s="28"/>
      <c r="B249" s="288" t="s">
        <v>77</v>
      </c>
      <c r="C249" s="31"/>
      <c r="D249" s="31" t="s">
        <v>17</v>
      </c>
      <c r="E249" s="30" t="s">
        <v>69</v>
      </c>
      <c r="F249" s="31" t="s">
        <v>522</v>
      </c>
      <c r="G249" s="30" t="s">
        <v>78</v>
      </c>
      <c r="H249" s="59">
        <f>H250</f>
        <v>0</v>
      </c>
      <c r="I249" s="59">
        <f t="shared" si="26"/>
        <v>0</v>
      </c>
      <c r="J249" s="59">
        <f t="shared" si="26"/>
        <v>0</v>
      </c>
    </row>
    <row r="250" spans="1:10" ht="30" customHeight="1" hidden="1">
      <c r="A250" s="28"/>
      <c r="B250" s="282" t="s">
        <v>79</v>
      </c>
      <c r="C250" s="31"/>
      <c r="D250" s="31" t="s">
        <v>17</v>
      </c>
      <c r="E250" s="30" t="s">
        <v>69</v>
      </c>
      <c r="F250" s="31" t="s">
        <v>522</v>
      </c>
      <c r="G250" s="31">
        <v>630</v>
      </c>
      <c r="H250" s="60">
        <v>0</v>
      </c>
      <c r="I250" s="60">
        <v>0</v>
      </c>
      <c r="J250" s="60">
        <v>0</v>
      </c>
    </row>
    <row r="251" spans="1:10" ht="15" customHeight="1" hidden="1">
      <c r="A251" s="28"/>
      <c r="B251" s="282" t="s">
        <v>97</v>
      </c>
      <c r="C251" s="31"/>
      <c r="D251" s="31" t="s">
        <v>17</v>
      </c>
      <c r="E251" s="30" t="s">
        <v>69</v>
      </c>
      <c r="F251" s="31" t="s">
        <v>522</v>
      </c>
      <c r="G251" s="30" t="s">
        <v>98</v>
      </c>
      <c r="H251" s="59">
        <f>H252</f>
        <v>0</v>
      </c>
      <c r="I251" s="59">
        <f t="shared" si="26"/>
        <v>0</v>
      </c>
      <c r="J251" s="59">
        <f t="shared" si="26"/>
        <v>0</v>
      </c>
    </row>
    <row r="252" spans="1:10" ht="15" customHeight="1" hidden="1">
      <c r="A252" s="28"/>
      <c r="B252" s="282" t="s">
        <v>249</v>
      </c>
      <c r="C252" s="31"/>
      <c r="D252" s="31" t="s">
        <v>17</v>
      </c>
      <c r="E252" s="30" t="s">
        <v>69</v>
      </c>
      <c r="F252" s="31" t="s">
        <v>522</v>
      </c>
      <c r="G252" s="31">
        <v>830</v>
      </c>
      <c r="H252" s="60">
        <v>0</v>
      </c>
      <c r="I252" s="60">
        <v>0</v>
      </c>
      <c r="J252" s="60">
        <v>0</v>
      </c>
    </row>
    <row r="253" spans="1:10" ht="15" customHeight="1">
      <c r="A253" s="22"/>
      <c r="B253" s="318" t="s">
        <v>149</v>
      </c>
      <c r="C253" s="24"/>
      <c r="D253" s="24" t="s">
        <v>17</v>
      </c>
      <c r="E253" s="23" t="s">
        <v>150</v>
      </c>
      <c r="F253" s="24"/>
      <c r="G253" s="24"/>
      <c r="H253" s="57">
        <f>H254+H299+H306</f>
        <v>5200</v>
      </c>
      <c r="I253" s="57">
        <f>I254+I299+I306</f>
        <v>3650</v>
      </c>
      <c r="J253" s="57">
        <f>J254+J299+J306</f>
        <v>3650</v>
      </c>
    </row>
    <row r="254" spans="1:11" ht="90" customHeight="1">
      <c r="A254" s="197"/>
      <c r="B254" s="326" t="s">
        <v>445</v>
      </c>
      <c r="C254" s="199"/>
      <c r="D254" s="199" t="s">
        <v>17</v>
      </c>
      <c r="E254" s="206" t="s">
        <v>150</v>
      </c>
      <c r="F254" s="199" t="s">
        <v>142</v>
      </c>
      <c r="G254" s="206" t="s">
        <v>37</v>
      </c>
      <c r="H254" s="200">
        <f>H255+H276+H292</f>
        <v>4150</v>
      </c>
      <c r="I254" s="200">
        <f>I255+I276+I292</f>
        <v>2600</v>
      </c>
      <c r="J254" s="200">
        <f>J255+J276+J292</f>
        <v>2600</v>
      </c>
      <c r="K254" s="68"/>
    </row>
    <row r="255" spans="1:11" ht="30" customHeight="1">
      <c r="A255" s="244"/>
      <c r="B255" s="331" t="s">
        <v>143</v>
      </c>
      <c r="C255" s="146"/>
      <c r="D255" s="146" t="s">
        <v>17</v>
      </c>
      <c r="E255" s="147" t="s">
        <v>150</v>
      </c>
      <c r="F255" s="146" t="s">
        <v>144</v>
      </c>
      <c r="G255" s="147" t="s">
        <v>37</v>
      </c>
      <c r="H255" s="243">
        <f>H256</f>
        <v>2450</v>
      </c>
      <c r="I255" s="243">
        <f>I256</f>
        <v>2100</v>
      </c>
      <c r="J255" s="243">
        <f>J256</f>
        <v>2100</v>
      </c>
      <c r="K255" s="68"/>
    </row>
    <row r="256" spans="1:11" ht="15" customHeight="1">
      <c r="A256" s="226"/>
      <c r="B256" s="329" t="s">
        <v>145</v>
      </c>
      <c r="C256" s="228"/>
      <c r="D256" s="228" t="s">
        <v>17</v>
      </c>
      <c r="E256" s="231" t="s">
        <v>150</v>
      </c>
      <c r="F256" s="228" t="s">
        <v>146</v>
      </c>
      <c r="G256" s="231" t="s">
        <v>37</v>
      </c>
      <c r="H256" s="229">
        <f>H257+H262+H265+H270+H273</f>
        <v>2450</v>
      </c>
      <c r="I256" s="229">
        <f>I257+I262+I265+I270+I273</f>
        <v>2100</v>
      </c>
      <c r="J256" s="229">
        <f>J257+J262+J265+J270+J273</f>
        <v>2100</v>
      </c>
      <c r="K256" s="68"/>
    </row>
    <row r="257" spans="1:11" s="4" customFormat="1" ht="45" customHeight="1">
      <c r="A257" s="249"/>
      <c r="B257" s="306" t="s">
        <v>147</v>
      </c>
      <c r="C257" s="252"/>
      <c r="D257" s="252" t="s">
        <v>17</v>
      </c>
      <c r="E257" s="251" t="s">
        <v>150</v>
      </c>
      <c r="F257" s="252" t="s">
        <v>148</v>
      </c>
      <c r="G257" s="251"/>
      <c r="H257" s="257">
        <f>H258+H260</f>
        <v>350</v>
      </c>
      <c r="I257" s="257">
        <f>I258+I260</f>
        <v>0</v>
      </c>
      <c r="J257" s="257">
        <f>J258+J260</f>
        <v>0</v>
      </c>
      <c r="K257" s="69"/>
    </row>
    <row r="258" spans="1:11" s="4" customFormat="1" ht="30" customHeight="1">
      <c r="A258" s="28"/>
      <c r="B258" s="293" t="s">
        <v>65</v>
      </c>
      <c r="C258" s="31"/>
      <c r="D258" s="31" t="s">
        <v>17</v>
      </c>
      <c r="E258" s="30" t="s">
        <v>150</v>
      </c>
      <c r="F258" s="31" t="s">
        <v>148</v>
      </c>
      <c r="G258" s="30" t="s">
        <v>70</v>
      </c>
      <c r="H258" s="60">
        <f>H259</f>
        <v>350</v>
      </c>
      <c r="I258" s="60">
        <f>I259</f>
        <v>0</v>
      </c>
      <c r="J258" s="60">
        <f>J259</f>
        <v>0</v>
      </c>
      <c r="K258" s="69"/>
    </row>
    <row r="259" spans="1:11" s="4" customFormat="1" ht="15" customHeight="1">
      <c r="A259" s="28"/>
      <c r="B259" s="285" t="s">
        <v>66</v>
      </c>
      <c r="C259" s="31"/>
      <c r="D259" s="31" t="s">
        <v>17</v>
      </c>
      <c r="E259" s="30" t="s">
        <v>150</v>
      </c>
      <c r="F259" s="31" t="s">
        <v>148</v>
      </c>
      <c r="G259" s="30" t="s">
        <v>67</v>
      </c>
      <c r="H259" s="60">
        <v>350</v>
      </c>
      <c r="I259" s="60">
        <v>0</v>
      </c>
      <c r="J259" s="60">
        <v>0</v>
      </c>
      <c r="K259" s="69"/>
    </row>
    <row r="260" spans="1:11" s="4" customFormat="1" ht="15" customHeight="1" hidden="1">
      <c r="A260" s="28"/>
      <c r="B260" s="282" t="s">
        <v>97</v>
      </c>
      <c r="C260" s="31"/>
      <c r="D260" s="31" t="s">
        <v>17</v>
      </c>
      <c r="E260" s="30" t="s">
        <v>150</v>
      </c>
      <c r="F260" s="31" t="s">
        <v>148</v>
      </c>
      <c r="G260" s="30" t="s">
        <v>98</v>
      </c>
      <c r="H260" s="60">
        <f>H261</f>
        <v>0</v>
      </c>
      <c r="I260" s="60">
        <v>0</v>
      </c>
      <c r="J260" s="60">
        <v>0</v>
      </c>
      <c r="K260" s="69"/>
    </row>
    <row r="261" spans="1:11" s="4" customFormat="1" ht="15" customHeight="1" hidden="1">
      <c r="A261" s="28"/>
      <c r="B261" s="282" t="s">
        <v>249</v>
      </c>
      <c r="C261" s="31"/>
      <c r="D261" s="31" t="s">
        <v>17</v>
      </c>
      <c r="E261" s="30" t="s">
        <v>150</v>
      </c>
      <c r="F261" s="31" t="s">
        <v>148</v>
      </c>
      <c r="G261" s="30" t="s">
        <v>250</v>
      </c>
      <c r="H261" s="60">
        <v>0</v>
      </c>
      <c r="I261" s="60">
        <v>0</v>
      </c>
      <c r="J261" s="60">
        <v>0</v>
      </c>
      <c r="K261" s="69"/>
    </row>
    <row r="262" spans="1:11" s="4" customFormat="1" ht="30" customHeight="1" hidden="1">
      <c r="A262" s="249"/>
      <c r="B262" s="306" t="s">
        <v>166</v>
      </c>
      <c r="C262" s="252"/>
      <c r="D262" s="252" t="s">
        <v>17</v>
      </c>
      <c r="E262" s="251" t="s">
        <v>150</v>
      </c>
      <c r="F262" s="252" t="s">
        <v>369</v>
      </c>
      <c r="G262" s="251"/>
      <c r="H262" s="257">
        <f>H264</f>
        <v>0</v>
      </c>
      <c r="I262" s="257">
        <f>I264</f>
        <v>0</v>
      </c>
      <c r="J262" s="257">
        <f>J264</f>
        <v>0</v>
      </c>
      <c r="K262" s="69"/>
    </row>
    <row r="263" spans="1:11" s="4" customFormat="1" ht="30" customHeight="1" hidden="1">
      <c r="A263" s="28"/>
      <c r="B263" s="287" t="s">
        <v>57</v>
      </c>
      <c r="C263" s="31"/>
      <c r="D263" s="31" t="s">
        <v>17</v>
      </c>
      <c r="E263" s="30" t="s">
        <v>150</v>
      </c>
      <c r="F263" s="31" t="s">
        <v>369</v>
      </c>
      <c r="G263" s="30" t="s">
        <v>76</v>
      </c>
      <c r="H263" s="60">
        <f>H264</f>
        <v>0</v>
      </c>
      <c r="I263" s="60">
        <f>I264</f>
        <v>0</v>
      </c>
      <c r="J263" s="60">
        <f>J264</f>
        <v>0</v>
      </c>
      <c r="K263" s="69"/>
    </row>
    <row r="264" spans="1:11" s="4" customFormat="1" ht="30" customHeight="1" hidden="1">
      <c r="A264" s="28"/>
      <c r="B264" s="282" t="s">
        <v>58</v>
      </c>
      <c r="C264" s="31"/>
      <c r="D264" s="31" t="s">
        <v>17</v>
      </c>
      <c r="E264" s="30" t="s">
        <v>150</v>
      </c>
      <c r="F264" s="31" t="s">
        <v>369</v>
      </c>
      <c r="G264" s="30" t="s">
        <v>59</v>
      </c>
      <c r="H264" s="60">
        <v>0</v>
      </c>
      <c r="I264" s="60">
        <v>0</v>
      </c>
      <c r="J264" s="60">
        <v>0</v>
      </c>
      <c r="K264" s="69"/>
    </row>
    <row r="265" spans="1:11" s="4" customFormat="1" ht="15" customHeight="1">
      <c r="A265" s="249"/>
      <c r="B265" s="306" t="s">
        <v>152</v>
      </c>
      <c r="C265" s="252"/>
      <c r="D265" s="252" t="s">
        <v>17</v>
      </c>
      <c r="E265" s="251" t="s">
        <v>150</v>
      </c>
      <c r="F265" s="252" t="s">
        <v>153</v>
      </c>
      <c r="G265" s="251"/>
      <c r="H265" s="257">
        <f>H267+H269</f>
        <v>1600</v>
      </c>
      <c r="I265" s="257">
        <f>I267+I269</f>
        <v>1600</v>
      </c>
      <c r="J265" s="257">
        <f>J267+J269</f>
        <v>1600</v>
      </c>
      <c r="K265" s="69"/>
    </row>
    <row r="266" spans="1:11" s="4" customFormat="1" ht="30" customHeight="1">
      <c r="A266" s="28"/>
      <c r="B266" s="287" t="s">
        <v>57</v>
      </c>
      <c r="C266" s="31"/>
      <c r="D266" s="31" t="s">
        <v>17</v>
      </c>
      <c r="E266" s="30" t="s">
        <v>150</v>
      </c>
      <c r="F266" s="31" t="s">
        <v>153</v>
      </c>
      <c r="G266" s="30" t="s">
        <v>76</v>
      </c>
      <c r="H266" s="60">
        <f>H267</f>
        <v>1600</v>
      </c>
      <c r="I266" s="60">
        <f>I267</f>
        <v>1600</v>
      </c>
      <c r="J266" s="60">
        <f>J267</f>
        <v>1600</v>
      </c>
      <c r="K266" s="69"/>
    </row>
    <row r="267" spans="1:11" s="4" customFormat="1" ht="30" customHeight="1">
      <c r="A267" s="28"/>
      <c r="B267" s="282" t="s">
        <v>58</v>
      </c>
      <c r="C267" s="31"/>
      <c r="D267" s="31" t="s">
        <v>17</v>
      </c>
      <c r="E267" s="30" t="s">
        <v>150</v>
      </c>
      <c r="F267" s="31" t="s">
        <v>153</v>
      </c>
      <c r="G267" s="30" t="s">
        <v>59</v>
      </c>
      <c r="H267" s="60">
        <v>1600</v>
      </c>
      <c r="I267" s="60">
        <v>1600</v>
      </c>
      <c r="J267" s="60">
        <v>1600</v>
      </c>
      <c r="K267" s="69"/>
    </row>
    <row r="268" spans="1:11" s="4" customFormat="1" ht="15" customHeight="1" hidden="1">
      <c r="A268" s="28"/>
      <c r="B268" s="284" t="s">
        <v>97</v>
      </c>
      <c r="C268" s="31"/>
      <c r="D268" s="31" t="s">
        <v>17</v>
      </c>
      <c r="E268" s="30" t="s">
        <v>150</v>
      </c>
      <c r="F268" s="31" t="s">
        <v>153</v>
      </c>
      <c r="G268" s="30" t="s">
        <v>98</v>
      </c>
      <c r="H268" s="60">
        <f>H269</f>
        <v>0</v>
      </c>
      <c r="I268" s="60">
        <f>I269</f>
        <v>0</v>
      </c>
      <c r="J268" s="60">
        <f>J269</f>
        <v>0</v>
      </c>
      <c r="K268" s="69"/>
    </row>
    <row r="269" spans="1:11" s="4" customFormat="1" ht="15" customHeight="1" hidden="1">
      <c r="A269" s="28"/>
      <c r="B269" s="282" t="s">
        <v>249</v>
      </c>
      <c r="C269" s="31"/>
      <c r="D269" s="31" t="s">
        <v>17</v>
      </c>
      <c r="E269" s="30" t="s">
        <v>150</v>
      </c>
      <c r="F269" s="31" t="s">
        <v>153</v>
      </c>
      <c r="G269" s="30" t="s">
        <v>250</v>
      </c>
      <c r="H269" s="60">
        <v>0</v>
      </c>
      <c r="I269" s="60">
        <v>0</v>
      </c>
      <c r="J269" s="60">
        <v>0</v>
      </c>
      <c r="K269" s="69"/>
    </row>
    <row r="270" spans="1:11" s="4" customFormat="1" ht="45" customHeight="1" hidden="1">
      <c r="A270" s="249"/>
      <c r="B270" s="311" t="s">
        <v>447</v>
      </c>
      <c r="C270" s="252"/>
      <c r="D270" s="252" t="s">
        <v>17</v>
      </c>
      <c r="E270" s="251" t="s">
        <v>150</v>
      </c>
      <c r="F270" s="252" t="s">
        <v>363</v>
      </c>
      <c r="G270" s="251"/>
      <c r="H270" s="257">
        <f aca="true" t="shared" si="27" ref="H270:J271">H271</f>
        <v>0</v>
      </c>
      <c r="I270" s="257">
        <f t="shared" si="27"/>
        <v>0</v>
      </c>
      <c r="J270" s="257">
        <f t="shared" si="27"/>
        <v>0</v>
      </c>
      <c r="K270" s="69"/>
    </row>
    <row r="271" spans="1:11" s="4" customFormat="1" ht="15" customHeight="1" hidden="1">
      <c r="A271" s="28"/>
      <c r="B271" s="284" t="s">
        <v>97</v>
      </c>
      <c r="C271" s="31"/>
      <c r="D271" s="31" t="s">
        <v>17</v>
      </c>
      <c r="E271" s="30" t="s">
        <v>150</v>
      </c>
      <c r="F271" s="31" t="s">
        <v>363</v>
      </c>
      <c r="G271" s="30" t="s">
        <v>98</v>
      </c>
      <c r="H271" s="60">
        <f t="shared" si="27"/>
        <v>0</v>
      </c>
      <c r="I271" s="60">
        <f t="shared" si="27"/>
        <v>0</v>
      </c>
      <c r="J271" s="60">
        <f t="shared" si="27"/>
        <v>0</v>
      </c>
      <c r="K271" s="69"/>
    </row>
    <row r="272" spans="1:11" s="4" customFormat="1" ht="45" customHeight="1" hidden="1">
      <c r="A272" s="28"/>
      <c r="B272" s="284" t="s">
        <v>151</v>
      </c>
      <c r="C272" s="31"/>
      <c r="D272" s="31" t="s">
        <v>17</v>
      </c>
      <c r="E272" s="30" t="s">
        <v>150</v>
      </c>
      <c r="F272" s="31" t="s">
        <v>363</v>
      </c>
      <c r="G272" s="30" t="s">
        <v>18</v>
      </c>
      <c r="H272" s="60">
        <v>0</v>
      </c>
      <c r="I272" s="60">
        <v>0</v>
      </c>
      <c r="J272" s="60">
        <v>0</v>
      </c>
      <c r="K272" s="69"/>
    </row>
    <row r="273" spans="1:11" s="4" customFormat="1" ht="45" customHeight="1">
      <c r="A273" s="249"/>
      <c r="B273" s="306" t="s">
        <v>147</v>
      </c>
      <c r="C273" s="252"/>
      <c r="D273" s="252" t="s">
        <v>17</v>
      </c>
      <c r="E273" s="251" t="s">
        <v>150</v>
      </c>
      <c r="F273" s="252" t="s">
        <v>446</v>
      </c>
      <c r="G273" s="251"/>
      <c r="H273" s="257">
        <f>H275</f>
        <v>500</v>
      </c>
      <c r="I273" s="257">
        <f>I275</f>
        <v>500</v>
      </c>
      <c r="J273" s="257">
        <f>J275</f>
        <v>500</v>
      </c>
      <c r="K273" s="69"/>
    </row>
    <row r="274" spans="1:11" s="4" customFormat="1" ht="30" customHeight="1">
      <c r="A274" s="28"/>
      <c r="B274" s="293" t="s">
        <v>65</v>
      </c>
      <c r="C274" s="31"/>
      <c r="D274" s="31" t="s">
        <v>17</v>
      </c>
      <c r="E274" s="30" t="s">
        <v>150</v>
      </c>
      <c r="F274" s="31" t="s">
        <v>446</v>
      </c>
      <c r="G274" s="30" t="s">
        <v>70</v>
      </c>
      <c r="H274" s="60">
        <f>H275</f>
        <v>500</v>
      </c>
      <c r="I274" s="60">
        <f>I275</f>
        <v>500</v>
      </c>
      <c r="J274" s="60">
        <f>J275</f>
        <v>500</v>
      </c>
      <c r="K274" s="69"/>
    </row>
    <row r="275" spans="1:11" s="4" customFormat="1" ht="15" customHeight="1">
      <c r="A275" s="28"/>
      <c r="B275" s="285" t="s">
        <v>66</v>
      </c>
      <c r="C275" s="31"/>
      <c r="D275" s="31" t="s">
        <v>17</v>
      </c>
      <c r="E275" s="30" t="s">
        <v>150</v>
      </c>
      <c r="F275" s="31" t="s">
        <v>446</v>
      </c>
      <c r="G275" s="30" t="s">
        <v>67</v>
      </c>
      <c r="H275" s="60">
        <v>500</v>
      </c>
      <c r="I275" s="60">
        <v>500</v>
      </c>
      <c r="J275" s="60">
        <v>500</v>
      </c>
      <c r="K275" s="69"/>
    </row>
    <row r="276" spans="1:10" ht="30" customHeight="1">
      <c r="A276" s="246"/>
      <c r="B276" s="331" t="s">
        <v>154</v>
      </c>
      <c r="C276" s="146"/>
      <c r="D276" s="146" t="s">
        <v>17</v>
      </c>
      <c r="E276" s="147" t="s">
        <v>150</v>
      </c>
      <c r="F276" s="146" t="s">
        <v>155</v>
      </c>
      <c r="G276" s="147"/>
      <c r="H276" s="243">
        <f>H277</f>
        <v>400</v>
      </c>
      <c r="I276" s="243">
        <f>I277</f>
        <v>400</v>
      </c>
      <c r="J276" s="243">
        <f>J277</f>
        <v>400</v>
      </c>
    </row>
    <row r="277" spans="1:11" ht="15" customHeight="1">
      <c r="A277" s="226"/>
      <c r="B277" s="329" t="s">
        <v>156</v>
      </c>
      <c r="C277" s="228"/>
      <c r="D277" s="228" t="s">
        <v>17</v>
      </c>
      <c r="E277" s="231" t="s">
        <v>150</v>
      </c>
      <c r="F277" s="228" t="s">
        <v>157</v>
      </c>
      <c r="G277" s="231" t="s">
        <v>37</v>
      </c>
      <c r="H277" s="229">
        <f>H278+H283+H286+H289</f>
        <v>400</v>
      </c>
      <c r="I277" s="229">
        <f>I278+I283+I286+I289</f>
        <v>400</v>
      </c>
      <c r="J277" s="229">
        <f>J278+J283+J286+J289</f>
        <v>400</v>
      </c>
      <c r="K277" s="68"/>
    </row>
    <row r="278" spans="1:11" ht="30" customHeight="1" hidden="1">
      <c r="A278" s="254"/>
      <c r="B278" s="302" t="s">
        <v>158</v>
      </c>
      <c r="C278" s="252"/>
      <c r="D278" s="252" t="s">
        <v>17</v>
      </c>
      <c r="E278" s="251" t="s">
        <v>150</v>
      </c>
      <c r="F278" s="252" t="s">
        <v>19</v>
      </c>
      <c r="G278" s="251"/>
      <c r="H278" s="253">
        <f>H280+H282</f>
        <v>0</v>
      </c>
      <c r="I278" s="253">
        <f>I280+I282</f>
        <v>0</v>
      </c>
      <c r="J278" s="253">
        <f>J280+J282</f>
        <v>0</v>
      </c>
      <c r="K278" s="68"/>
    </row>
    <row r="279" spans="1:11" ht="30" customHeight="1" hidden="1">
      <c r="A279" s="43"/>
      <c r="B279" s="282" t="s">
        <v>57</v>
      </c>
      <c r="C279" s="31"/>
      <c r="D279" s="31" t="s">
        <v>17</v>
      </c>
      <c r="E279" s="30" t="s">
        <v>150</v>
      </c>
      <c r="F279" s="31" t="s">
        <v>159</v>
      </c>
      <c r="G279" s="30" t="s">
        <v>76</v>
      </c>
      <c r="H279" s="59">
        <f>H280</f>
        <v>0</v>
      </c>
      <c r="I279" s="59">
        <f>I280</f>
        <v>0</v>
      </c>
      <c r="J279" s="59">
        <f>J280</f>
        <v>0</v>
      </c>
      <c r="K279" s="68"/>
    </row>
    <row r="280" spans="1:11" ht="30" customHeight="1" hidden="1">
      <c r="A280" s="43"/>
      <c r="B280" s="287" t="s">
        <v>58</v>
      </c>
      <c r="C280" s="31"/>
      <c r="D280" s="31" t="s">
        <v>17</v>
      </c>
      <c r="E280" s="30" t="s">
        <v>150</v>
      </c>
      <c r="F280" s="31" t="s">
        <v>159</v>
      </c>
      <c r="G280" s="30" t="s">
        <v>59</v>
      </c>
      <c r="H280" s="59">
        <v>0</v>
      </c>
      <c r="I280" s="59">
        <v>0</v>
      </c>
      <c r="J280" s="59">
        <v>0</v>
      </c>
      <c r="K280" s="68"/>
    </row>
    <row r="281" spans="1:11" ht="30" customHeight="1" hidden="1">
      <c r="A281" s="43"/>
      <c r="B281" s="293" t="s">
        <v>65</v>
      </c>
      <c r="C281" s="31"/>
      <c r="D281" s="31" t="s">
        <v>17</v>
      </c>
      <c r="E281" s="30" t="s">
        <v>150</v>
      </c>
      <c r="F281" s="31" t="s">
        <v>159</v>
      </c>
      <c r="G281" s="30" t="s">
        <v>70</v>
      </c>
      <c r="H281" s="59">
        <f>H282</f>
        <v>0</v>
      </c>
      <c r="I281" s="59">
        <f>I282</f>
        <v>0</v>
      </c>
      <c r="J281" s="59">
        <f>J282</f>
        <v>0</v>
      </c>
      <c r="K281" s="68"/>
    </row>
    <row r="282" spans="1:11" ht="15" customHeight="1" hidden="1">
      <c r="A282" s="43"/>
      <c r="B282" s="285" t="s">
        <v>66</v>
      </c>
      <c r="C282" s="31"/>
      <c r="D282" s="31" t="s">
        <v>17</v>
      </c>
      <c r="E282" s="30" t="s">
        <v>150</v>
      </c>
      <c r="F282" s="31" t="s">
        <v>159</v>
      </c>
      <c r="G282" s="30" t="s">
        <v>67</v>
      </c>
      <c r="H282" s="59">
        <v>0</v>
      </c>
      <c r="I282" s="59">
        <v>0</v>
      </c>
      <c r="J282" s="59">
        <v>0</v>
      </c>
      <c r="K282" s="68"/>
    </row>
    <row r="283" spans="1:11" ht="45" customHeight="1">
      <c r="A283" s="249"/>
      <c r="B283" s="302" t="s">
        <v>160</v>
      </c>
      <c r="C283" s="252"/>
      <c r="D283" s="252" t="s">
        <v>17</v>
      </c>
      <c r="E283" s="251" t="s">
        <v>150</v>
      </c>
      <c r="F283" s="252" t="s">
        <v>161</v>
      </c>
      <c r="G283" s="251"/>
      <c r="H283" s="253">
        <f>H285</f>
        <v>400</v>
      </c>
      <c r="I283" s="253">
        <f>I285</f>
        <v>400</v>
      </c>
      <c r="J283" s="253">
        <f>J285</f>
        <v>400</v>
      </c>
      <c r="K283" s="68"/>
    </row>
    <row r="284" spans="1:11" ht="30" customHeight="1">
      <c r="A284" s="28"/>
      <c r="B284" s="332" t="s">
        <v>57</v>
      </c>
      <c r="C284" s="31"/>
      <c r="D284" s="31" t="s">
        <v>17</v>
      </c>
      <c r="E284" s="30" t="s">
        <v>150</v>
      </c>
      <c r="F284" s="31" t="s">
        <v>161</v>
      </c>
      <c r="G284" s="30" t="s">
        <v>76</v>
      </c>
      <c r="H284" s="59">
        <f>H285</f>
        <v>400</v>
      </c>
      <c r="I284" s="59">
        <f>I285</f>
        <v>400</v>
      </c>
      <c r="J284" s="59">
        <f>J285</f>
        <v>400</v>
      </c>
      <c r="K284" s="68"/>
    </row>
    <row r="285" spans="1:11" ht="30" customHeight="1">
      <c r="A285" s="28"/>
      <c r="B285" s="282" t="s">
        <v>58</v>
      </c>
      <c r="C285" s="31"/>
      <c r="D285" s="31" t="s">
        <v>17</v>
      </c>
      <c r="E285" s="30" t="s">
        <v>150</v>
      </c>
      <c r="F285" s="31" t="s">
        <v>161</v>
      </c>
      <c r="G285" s="30" t="s">
        <v>59</v>
      </c>
      <c r="H285" s="350">
        <f>200+200</f>
        <v>400</v>
      </c>
      <c r="I285" s="350">
        <f>200+200</f>
        <v>400</v>
      </c>
      <c r="J285" s="350">
        <f>200+200</f>
        <v>400</v>
      </c>
      <c r="K285" s="68"/>
    </row>
    <row r="286" spans="1:10" ht="30" customHeight="1" hidden="1">
      <c r="A286" s="254"/>
      <c r="B286" s="302" t="s">
        <v>464</v>
      </c>
      <c r="C286" s="252"/>
      <c r="D286" s="252" t="s">
        <v>17</v>
      </c>
      <c r="E286" s="251" t="s">
        <v>150</v>
      </c>
      <c r="F286" s="252" t="s">
        <v>364</v>
      </c>
      <c r="G286" s="251"/>
      <c r="H286" s="253">
        <f aca="true" t="shared" si="28" ref="H286:J287">H287</f>
        <v>0</v>
      </c>
      <c r="I286" s="253">
        <f t="shared" si="28"/>
        <v>0</v>
      </c>
      <c r="J286" s="253">
        <f t="shared" si="28"/>
        <v>0</v>
      </c>
    </row>
    <row r="287" spans="1:10" ht="30" customHeight="1" hidden="1">
      <c r="A287" s="43"/>
      <c r="B287" s="284" t="s">
        <v>65</v>
      </c>
      <c r="C287" s="31"/>
      <c r="D287" s="31" t="s">
        <v>17</v>
      </c>
      <c r="E287" s="30" t="s">
        <v>150</v>
      </c>
      <c r="F287" s="31" t="s">
        <v>364</v>
      </c>
      <c r="G287" s="30" t="s">
        <v>70</v>
      </c>
      <c r="H287" s="59">
        <f t="shared" si="28"/>
        <v>0</v>
      </c>
      <c r="I287" s="59">
        <f t="shared" si="28"/>
        <v>0</v>
      </c>
      <c r="J287" s="59">
        <f t="shared" si="28"/>
        <v>0</v>
      </c>
    </row>
    <row r="288" spans="1:10" ht="15" customHeight="1" hidden="1">
      <c r="A288" s="43"/>
      <c r="B288" s="284" t="s">
        <v>66</v>
      </c>
      <c r="C288" s="31"/>
      <c r="D288" s="31" t="s">
        <v>17</v>
      </c>
      <c r="E288" s="30" t="s">
        <v>150</v>
      </c>
      <c r="F288" s="31" t="s">
        <v>364</v>
      </c>
      <c r="G288" s="30" t="s">
        <v>67</v>
      </c>
      <c r="H288" s="59">
        <v>0</v>
      </c>
      <c r="I288" s="59">
        <v>0</v>
      </c>
      <c r="J288" s="59">
        <v>0</v>
      </c>
    </row>
    <row r="289" spans="1:10" ht="45" customHeight="1" hidden="1">
      <c r="A289" s="254"/>
      <c r="B289" s="302" t="s">
        <v>366</v>
      </c>
      <c r="C289" s="252"/>
      <c r="D289" s="252" t="s">
        <v>17</v>
      </c>
      <c r="E289" s="251" t="s">
        <v>150</v>
      </c>
      <c r="F289" s="252" t="s">
        <v>365</v>
      </c>
      <c r="G289" s="251"/>
      <c r="H289" s="253">
        <f aca="true" t="shared" si="29" ref="H289:J290">H290</f>
        <v>0</v>
      </c>
      <c r="I289" s="253">
        <f t="shared" si="29"/>
        <v>0</v>
      </c>
      <c r="J289" s="253">
        <f t="shared" si="29"/>
        <v>0</v>
      </c>
    </row>
    <row r="290" spans="1:10" ht="30" customHeight="1" hidden="1">
      <c r="A290" s="43"/>
      <c r="B290" s="289" t="s">
        <v>57</v>
      </c>
      <c r="C290" s="31"/>
      <c r="D290" s="31" t="s">
        <v>17</v>
      </c>
      <c r="E290" s="30" t="s">
        <v>150</v>
      </c>
      <c r="F290" s="31" t="s">
        <v>365</v>
      </c>
      <c r="G290" s="30" t="s">
        <v>76</v>
      </c>
      <c r="H290" s="59">
        <f t="shared" si="29"/>
        <v>0</v>
      </c>
      <c r="I290" s="59">
        <f t="shared" si="29"/>
        <v>0</v>
      </c>
      <c r="J290" s="59">
        <f t="shared" si="29"/>
        <v>0</v>
      </c>
    </row>
    <row r="291" spans="1:10" ht="30" customHeight="1" hidden="1">
      <c r="A291" s="43"/>
      <c r="B291" s="282" t="s">
        <v>58</v>
      </c>
      <c r="C291" s="31"/>
      <c r="D291" s="31" t="s">
        <v>17</v>
      </c>
      <c r="E291" s="30" t="s">
        <v>150</v>
      </c>
      <c r="F291" s="31" t="s">
        <v>365</v>
      </c>
      <c r="G291" s="30" t="s">
        <v>59</v>
      </c>
      <c r="H291" s="59">
        <v>0</v>
      </c>
      <c r="I291" s="59">
        <v>0</v>
      </c>
      <c r="J291" s="59">
        <v>0</v>
      </c>
    </row>
    <row r="292" spans="1:10" ht="30" customHeight="1">
      <c r="A292" s="246"/>
      <c r="B292" s="331" t="s">
        <v>381</v>
      </c>
      <c r="C292" s="146"/>
      <c r="D292" s="146" t="s">
        <v>17</v>
      </c>
      <c r="E292" s="147" t="s">
        <v>150</v>
      </c>
      <c r="F292" s="146" t="s">
        <v>386</v>
      </c>
      <c r="G292" s="147"/>
      <c r="H292" s="247">
        <f aca="true" t="shared" si="30" ref="H292:J295">H293</f>
        <v>1300</v>
      </c>
      <c r="I292" s="247">
        <f t="shared" si="30"/>
        <v>100</v>
      </c>
      <c r="J292" s="247">
        <f t="shared" si="30"/>
        <v>100</v>
      </c>
    </row>
    <row r="293" spans="1:10" ht="15" customHeight="1">
      <c r="A293" s="226"/>
      <c r="B293" s="329" t="s">
        <v>382</v>
      </c>
      <c r="C293" s="228"/>
      <c r="D293" s="228" t="s">
        <v>17</v>
      </c>
      <c r="E293" s="231" t="s">
        <v>150</v>
      </c>
      <c r="F293" s="228" t="s">
        <v>385</v>
      </c>
      <c r="G293" s="231" t="s">
        <v>37</v>
      </c>
      <c r="H293" s="236">
        <f t="shared" si="30"/>
        <v>1300</v>
      </c>
      <c r="I293" s="236">
        <f t="shared" si="30"/>
        <v>100</v>
      </c>
      <c r="J293" s="236">
        <f t="shared" si="30"/>
        <v>100</v>
      </c>
    </row>
    <row r="294" spans="1:10" ht="30" customHeight="1">
      <c r="A294" s="254"/>
      <c r="B294" s="302" t="s">
        <v>387</v>
      </c>
      <c r="C294" s="252"/>
      <c r="D294" s="252" t="s">
        <v>17</v>
      </c>
      <c r="E294" s="251" t="s">
        <v>150</v>
      </c>
      <c r="F294" s="252" t="s">
        <v>384</v>
      </c>
      <c r="G294" s="251"/>
      <c r="H294" s="257">
        <f>H295+H297</f>
        <v>1300</v>
      </c>
      <c r="I294" s="257">
        <f t="shared" si="30"/>
        <v>100</v>
      </c>
      <c r="J294" s="257">
        <f t="shared" si="30"/>
        <v>100</v>
      </c>
    </row>
    <row r="295" spans="1:10" ht="30" customHeight="1">
      <c r="A295" s="43"/>
      <c r="B295" s="282" t="s">
        <v>57</v>
      </c>
      <c r="C295" s="31"/>
      <c r="D295" s="31" t="s">
        <v>17</v>
      </c>
      <c r="E295" s="30" t="s">
        <v>150</v>
      </c>
      <c r="F295" s="31" t="s">
        <v>384</v>
      </c>
      <c r="G295" s="30" t="s">
        <v>76</v>
      </c>
      <c r="H295" s="60">
        <f t="shared" si="30"/>
        <v>400</v>
      </c>
      <c r="I295" s="60">
        <f t="shared" si="30"/>
        <v>100</v>
      </c>
      <c r="J295" s="60">
        <f t="shared" si="30"/>
        <v>100</v>
      </c>
    </row>
    <row r="296" spans="1:10" ht="30" customHeight="1">
      <c r="A296" s="43"/>
      <c r="B296" s="287" t="s">
        <v>58</v>
      </c>
      <c r="C296" s="31"/>
      <c r="D296" s="31" t="s">
        <v>17</v>
      </c>
      <c r="E296" s="30" t="s">
        <v>150</v>
      </c>
      <c r="F296" s="31" t="s">
        <v>384</v>
      </c>
      <c r="G296" s="30" t="s">
        <v>59</v>
      </c>
      <c r="H296" s="350">
        <f>100+100+100+100</f>
        <v>400</v>
      </c>
      <c r="I296" s="350">
        <v>100</v>
      </c>
      <c r="J296" s="350">
        <v>100</v>
      </c>
    </row>
    <row r="297" spans="1:10" ht="30" customHeight="1">
      <c r="A297" s="43"/>
      <c r="B297" s="284" t="s">
        <v>65</v>
      </c>
      <c r="C297" s="31"/>
      <c r="D297" s="31" t="s">
        <v>17</v>
      </c>
      <c r="E297" s="30" t="s">
        <v>150</v>
      </c>
      <c r="F297" s="31" t="s">
        <v>384</v>
      </c>
      <c r="G297" s="30" t="s">
        <v>70</v>
      </c>
      <c r="H297" s="350">
        <f>H298</f>
        <v>900</v>
      </c>
      <c r="I297" s="350">
        <f>I298</f>
        <v>0</v>
      </c>
      <c r="J297" s="350">
        <f>J298</f>
        <v>0</v>
      </c>
    </row>
    <row r="298" spans="1:10" ht="15" customHeight="1">
      <c r="A298" s="43"/>
      <c r="B298" s="284" t="s">
        <v>66</v>
      </c>
      <c r="C298" s="31"/>
      <c r="D298" s="31" t="s">
        <v>17</v>
      </c>
      <c r="E298" s="30" t="s">
        <v>150</v>
      </c>
      <c r="F298" s="31" t="s">
        <v>384</v>
      </c>
      <c r="G298" s="30" t="s">
        <v>67</v>
      </c>
      <c r="H298" s="350">
        <v>900</v>
      </c>
      <c r="I298" s="350">
        <v>0</v>
      </c>
      <c r="J298" s="350">
        <v>0</v>
      </c>
    </row>
    <row r="299" spans="1:10" ht="45" customHeight="1" hidden="1">
      <c r="A299" s="212"/>
      <c r="B299" s="326" t="s">
        <v>519</v>
      </c>
      <c r="C299" s="199"/>
      <c r="D299" s="199" t="s">
        <v>17</v>
      </c>
      <c r="E299" s="206" t="s">
        <v>150</v>
      </c>
      <c r="F299" s="199" t="s">
        <v>194</v>
      </c>
      <c r="G299" s="206" t="s">
        <v>37</v>
      </c>
      <c r="H299" s="200">
        <f aca="true" t="shared" si="31" ref="H299:J300">H300</f>
        <v>0</v>
      </c>
      <c r="I299" s="200">
        <f t="shared" si="31"/>
        <v>0</v>
      </c>
      <c r="J299" s="200">
        <f t="shared" si="31"/>
        <v>0</v>
      </c>
    </row>
    <row r="300" spans="1:11" ht="15" customHeight="1" hidden="1">
      <c r="A300" s="226"/>
      <c r="B300" s="329" t="s">
        <v>195</v>
      </c>
      <c r="C300" s="228"/>
      <c r="D300" s="228" t="s">
        <v>17</v>
      </c>
      <c r="E300" s="231" t="s">
        <v>150</v>
      </c>
      <c r="F300" s="228" t="s">
        <v>196</v>
      </c>
      <c r="G300" s="231" t="s">
        <v>37</v>
      </c>
      <c r="H300" s="229">
        <f t="shared" si="31"/>
        <v>0</v>
      </c>
      <c r="I300" s="229">
        <f t="shared" si="31"/>
        <v>0</v>
      </c>
      <c r="J300" s="229">
        <f t="shared" si="31"/>
        <v>0</v>
      </c>
      <c r="K300" s="68"/>
    </row>
    <row r="301" spans="1:10" ht="30" customHeight="1" hidden="1">
      <c r="A301" s="249"/>
      <c r="B301" s="302" t="s">
        <v>197</v>
      </c>
      <c r="C301" s="252"/>
      <c r="D301" s="252" t="s">
        <v>17</v>
      </c>
      <c r="E301" s="251" t="s">
        <v>150</v>
      </c>
      <c r="F301" s="258" t="s">
        <v>198</v>
      </c>
      <c r="G301" s="251"/>
      <c r="H301" s="257">
        <f>H303+H305</f>
        <v>0</v>
      </c>
      <c r="I301" s="257">
        <f>I303+I305</f>
        <v>0</v>
      </c>
      <c r="J301" s="257">
        <f>J303+J305</f>
        <v>0</v>
      </c>
    </row>
    <row r="302" spans="1:10" ht="30" customHeight="1" hidden="1">
      <c r="A302" s="28"/>
      <c r="B302" s="332" t="s">
        <v>57</v>
      </c>
      <c r="C302" s="31"/>
      <c r="D302" s="31" t="s">
        <v>17</v>
      </c>
      <c r="E302" s="30" t="s">
        <v>150</v>
      </c>
      <c r="F302" s="33" t="s">
        <v>198</v>
      </c>
      <c r="G302" s="30" t="s">
        <v>76</v>
      </c>
      <c r="H302" s="60">
        <f>H303</f>
        <v>0</v>
      </c>
      <c r="I302" s="60">
        <f>I303</f>
        <v>0</v>
      </c>
      <c r="J302" s="60">
        <f>J303</f>
        <v>0</v>
      </c>
    </row>
    <row r="303" spans="1:10" ht="30" customHeight="1" hidden="1">
      <c r="A303" s="28"/>
      <c r="B303" s="282" t="s">
        <v>58</v>
      </c>
      <c r="C303" s="31"/>
      <c r="D303" s="31" t="s">
        <v>17</v>
      </c>
      <c r="E303" s="30" t="s">
        <v>150</v>
      </c>
      <c r="F303" s="33" t="s">
        <v>198</v>
      </c>
      <c r="G303" s="30" t="s">
        <v>59</v>
      </c>
      <c r="H303" s="60">
        <v>0</v>
      </c>
      <c r="I303" s="60">
        <v>0</v>
      </c>
      <c r="J303" s="60">
        <v>0</v>
      </c>
    </row>
    <row r="304" spans="1:10" ht="15" customHeight="1" hidden="1">
      <c r="A304" s="28"/>
      <c r="B304" s="282" t="s">
        <v>97</v>
      </c>
      <c r="C304" s="31"/>
      <c r="D304" s="31" t="s">
        <v>17</v>
      </c>
      <c r="E304" s="30" t="s">
        <v>150</v>
      </c>
      <c r="F304" s="33" t="s">
        <v>198</v>
      </c>
      <c r="G304" s="30" t="s">
        <v>98</v>
      </c>
      <c r="H304" s="60">
        <f>H305</f>
        <v>0</v>
      </c>
      <c r="I304" s="60">
        <f>I305</f>
        <v>0</v>
      </c>
      <c r="J304" s="60">
        <f>J305</f>
        <v>0</v>
      </c>
    </row>
    <row r="305" spans="1:10" ht="15" customHeight="1" hidden="1">
      <c r="A305" s="28"/>
      <c r="B305" s="282" t="s">
        <v>249</v>
      </c>
      <c r="C305" s="31"/>
      <c r="D305" s="31" t="s">
        <v>17</v>
      </c>
      <c r="E305" s="30" t="s">
        <v>150</v>
      </c>
      <c r="F305" s="33" t="s">
        <v>198</v>
      </c>
      <c r="G305" s="30" t="s">
        <v>250</v>
      </c>
      <c r="H305" s="60">
        <v>0</v>
      </c>
      <c r="I305" s="60">
        <v>0</v>
      </c>
      <c r="J305" s="60">
        <v>0</v>
      </c>
    </row>
    <row r="306" spans="1:10" ht="45" customHeight="1">
      <c r="A306" s="202"/>
      <c r="B306" s="323" t="s">
        <v>449</v>
      </c>
      <c r="C306" s="213"/>
      <c r="D306" s="213" t="s">
        <v>17</v>
      </c>
      <c r="E306" s="203" t="s">
        <v>150</v>
      </c>
      <c r="F306" s="203" t="s">
        <v>257</v>
      </c>
      <c r="G306" s="194"/>
      <c r="H306" s="196">
        <f aca="true" t="shared" si="32" ref="H306:J308">H307</f>
        <v>1050</v>
      </c>
      <c r="I306" s="196">
        <f t="shared" si="32"/>
        <v>1050</v>
      </c>
      <c r="J306" s="196">
        <f t="shared" si="32"/>
        <v>1050</v>
      </c>
    </row>
    <row r="307" spans="1:10" ht="15" customHeight="1">
      <c r="A307" s="28"/>
      <c r="B307" s="282" t="s">
        <v>209</v>
      </c>
      <c r="C307" s="34"/>
      <c r="D307" s="31" t="s">
        <v>17</v>
      </c>
      <c r="E307" s="30" t="s">
        <v>150</v>
      </c>
      <c r="F307" s="34" t="s">
        <v>258</v>
      </c>
      <c r="G307" s="26"/>
      <c r="H307" s="59">
        <f t="shared" si="32"/>
        <v>1050</v>
      </c>
      <c r="I307" s="59">
        <f t="shared" si="32"/>
        <v>1050</v>
      </c>
      <c r="J307" s="59">
        <f t="shared" si="32"/>
        <v>1050</v>
      </c>
    </row>
    <row r="308" spans="1:10" ht="15" customHeight="1">
      <c r="A308" s="28"/>
      <c r="B308" s="282" t="s">
        <v>209</v>
      </c>
      <c r="C308" s="34"/>
      <c r="D308" s="31" t="s">
        <v>17</v>
      </c>
      <c r="E308" s="30" t="s">
        <v>150</v>
      </c>
      <c r="F308" s="34" t="s">
        <v>259</v>
      </c>
      <c r="G308" s="26"/>
      <c r="H308" s="59">
        <f t="shared" si="32"/>
        <v>1050</v>
      </c>
      <c r="I308" s="59">
        <f t="shared" si="32"/>
        <v>1050</v>
      </c>
      <c r="J308" s="59">
        <f t="shared" si="32"/>
        <v>1050</v>
      </c>
    </row>
    <row r="309" spans="1:10" ht="45" customHeight="1">
      <c r="A309" s="249"/>
      <c r="B309" s="302" t="s">
        <v>277</v>
      </c>
      <c r="C309" s="252"/>
      <c r="D309" s="252" t="s">
        <v>17</v>
      </c>
      <c r="E309" s="251" t="s">
        <v>150</v>
      </c>
      <c r="F309" s="252" t="s">
        <v>276</v>
      </c>
      <c r="G309" s="251"/>
      <c r="H309" s="253">
        <f>H310+H312</f>
        <v>1050</v>
      </c>
      <c r="I309" s="253">
        <f>I310+I312</f>
        <v>1050</v>
      </c>
      <c r="J309" s="253">
        <f>J310+J312</f>
        <v>1050</v>
      </c>
    </row>
    <row r="310" spans="1:10" ht="30" customHeight="1">
      <c r="A310" s="28"/>
      <c r="B310" s="332" t="s">
        <v>57</v>
      </c>
      <c r="C310" s="31"/>
      <c r="D310" s="31" t="s">
        <v>17</v>
      </c>
      <c r="E310" s="30" t="s">
        <v>150</v>
      </c>
      <c r="F310" s="31" t="s">
        <v>276</v>
      </c>
      <c r="G310" s="30" t="s">
        <v>76</v>
      </c>
      <c r="H310" s="59">
        <f>H311</f>
        <v>1050</v>
      </c>
      <c r="I310" s="59">
        <f>I311</f>
        <v>1050</v>
      </c>
      <c r="J310" s="59">
        <f>J311</f>
        <v>1050</v>
      </c>
    </row>
    <row r="311" spans="1:10" ht="30" customHeight="1">
      <c r="A311" s="28"/>
      <c r="B311" s="282" t="s">
        <v>58</v>
      </c>
      <c r="C311" s="31"/>
      <c r="D311" s="31" t="s">
        <v>17</v>
      </c>
      <c r="E311" s="30" t="s">
        <v>150</v>
      </c>
      <c r="F311" s="31" t="s">
        <v>276</v>
      </c>
      <c r="G311" s="34" t="s">
        <v>59</v>
      </c>
      <c r="H311" s="60">
        <f>500+550</f>
        <v>1050</v>
      </c>
      <c r="I311" s="60">
        <v>1050</v>
      </c>
      <c r="J311" s="60">
        <v>1050</v>
      </c>
    </row>
    <row r="312" spans="1:10" ht="15" customHeight="1" hidden="1">
      <c r="A312" s="28"/>
      <c r="B312" s="284" t="s">
        <v>97</v>
      </c>
      <c r="C312" s="31"/>
      <c r="D312" s="31" t="s">
        <v>17</v>
      </c>
      <c r="E312" s="30" t="s">
        <v>150</v>
      </c>
      <c r="F312" s="31" t="s">
        <v>276</v>
      </c>
      <c r="G312" s="34" t="s">
        <v>98</v>
      </c>
      <c r="H312" s="60">
        <f>H313</f>
        <v>0</v>
      </c>
      <c r="I312" s="60">
        <f>I313</f>
        <v>0</v>
      </c>
      <c r="J312" s="60">
        <f>J313</f>
        <v>0</v>
      </c>
    </row>
    <row r="313" spans="1:10" ht="15" customHeight="1" hidden="1">
      <c r="A313" s="28"/>
      <c r="B313" s="282" t="s">
        <v>249</v>
      </c>
      <c r="C313" s="31"/>
      <c r="D313" s="31" t="s">
        <v>17</v>
      </c>
      <c r="E313" s="30" t="s">
        <v>150</v>
      </c>
      <c r="F313" s="31" t="s">
        <v>276</v>
      </c>
      <c r="G313" s="34" t="s">
        <v>250</v>
      </c>
      <c r="H313" s="60">
        <v>0</v>
      </c>
      <c r="I313" s="60">
        <v>0</v>
      </c>
      <c r="J313" s="60">
        <v>0</v>
      </c>
    </row>
    <row r="314" spans="1:10" s="5" customFormat="1" ht="15" customHeight="1">
      <c r="A314" s="22"/>
      <c r="B314" s="318" t="s">
        <v>140</v>
      </c>
      <c r="C314" s="24"/>
      <c r="D314" s="24" t="s">
        <v>17</v>
      </c>
      <c r="E314" s="23" t="s">
        <v>141</v>
      </c>
      <c r="F314" s="24"/>
      <c r="G314" s="23"/>
      <c r="H314" s="57">
        <f>H315+H323+H328+H333+H342+H350+H355+H369+H377+H398</f>
        <v>36577.69066</v>
      </c>
      <c r="I314" s="57">
        <f>I315+I323+I328+I333+I342+I350+I355+I369+I377+I398</f>
        <v>23264.7</v>
      </c>
      <c r="J314" s="57">
        <f>J315+J323+J328+J333+J342+J350+J355+J369+J377+J398</f>
        <v>23034.9</v>
      </c>
    </row>
    <row r="315" spans="1:10" s="5" customFormat="1" ht="60" customHeight="1">
      <c r="A315" s="197"/>
      <c r="B315" s="326" t="s">
        <v>537</v>
      </c>
      <c r="C315" s="199"/>
      <c r="D315" s="199" t="s">
        <v>17</v>
      </c>
      <c r="E315" s="206" t="s">
        <v>141</v>
      </c>
      <c r="F315" s="199" t="s">
        <v>120</v>
      </c>
      <c r="G315" s="206" t="s">
        <v>37</v>
      </c>
      <c r="H315" s="200">
        <f>H316</f>
        <v>316.578</v>
      </c>
      <c r="I315" s="200">
        <f>I316</f>
        <v>50</v>
      </c>
      <c r="J315" s="200">
        <f>J316</f>
        <v>0</v>
      </c>
    </row>
    <row r="316" spans="1:10" s="5" customFormat="1" ht="30" customHeight="1">
      <c r="A316" s="226"/>
      <c r="B316" s="329" t="s">
        <v>538</v>
      </c>
      <c r="C316" s="228"/>
      <c r="D316" s="228" t="s">
        <v>17</v>
      </c>
      <c r="E316" s="231" t="s">
        <v>141</v>
      </c>
      <c r="F316" s="228" t="s">
        <v>121</v>
      </c>
      <c r="G316" s="231" t="s">
        <v>37</v>
      </c>
      <c r="H316" s="229">
        <f>H317+H320</f>
        <v>316.578</v>
      </c>
      <c r="I316" s="229">
        <f>I317+I320</f>
        <v>50</v>
      </c>
      <c r="J316" s="229">
        <f>J317+J320</f>
        <v>0</v>
      </c>
    </row>
    <row r="317" spans="1:10" s="5" customFormat="1" ht="15" customHeight="1">
      <c r="A317" s="254"/>
      <c r="B317" s="306" t="s">
        <v>284</v>
      </c>
      <c r="C317" s="252"/>
      <c r="D317" s="252" t="s">
        <v>17</v>
      </c>
      <c r="E317" s="251" t="s">
        <v>141</v>
      </c>
      <c r="F317" s="252" t="s">
        <v>583</v>
      </c>
      <c r="G317" s="251"/>
      <c r="H317" s="257">
        <f>H319</f>
        <v>50</v>
      </c>
      <c r="I317" s="257">
        <f>I319</f>
        <v>0</v>
      </c>
      <c r="J317" s="257">
        <f>J319</f>
        <v>0</v>
      </c>
    </row>
    <row r="318" spans="1:10" s="5" customFormat="1" ht="30" customHeight="1">
      <c r="A318" s="42"/>
      <c r="B318" s="287" t="s">
        <v>57</v>
      </c>
      <c r="C318" s="31"/>
      <c r="D318" s="31" t="s">
        <v>17</v>
      </c>
      <c r="E318" s="30" t="s">
        <v>141</v>
      </c>
      <c r="F318" s="33" t="s">
        <v>583</v>
      </c>
      <c r="G318" s="30" t="s">
        <v>76</v>
      </c>
      <c r="H318" s="60">
        <f>H319</f>
        <v>50</v>
      </c>
      <c r="I318" s="60">
        <f>I319</f>
        <v>0</v>
      </c>
      <c r="J318" s="60">
        <f>J319</f>
        <v>0</v>
      </c>
    </row>
    <row r="319" spans="1:10" s="5" customFormat="1" ht="30" customHeight="1">
      <c r="A319" s="42"/>
      <c r="B319" s="282" t="s">
        <v>58</v>
      </c>
      <c r="C319" s="31"/>
      <c r="D319" s="31" t="s">
        <v>17</v>
      </c>
      <c r="E319" s="30" t="s">
        <v>141</v>
      </c>
      <c r="F319" s="33" t="s">
        <v>583</v>
      </c>
      <c r="G319" s="30" t="s">
        <v>59</v>
      </c>
      <c r="H319" s="60">
        <v>50</v>
      </c>
      <c r="I319" s="60">
        <v>0</v>
      </c>
      <c r="J319" s="60">
        <v>0</v>
      </c>
    </row>
    <row r="320" spans="1:10" s="5" customFormat="1" ht="30" customHeight="1">
      <c r="A320" s="254"/>
      <c r="B320" s="306" t="s">
        <v>362</v>
      </c>
      <c r="C320" s="252"/>
      <c r="D320" s="252" t="s">
        <v>17</v>
      </c>
      <c r="E320" s="251" t="s">
        <v>141</v>
      </c>
      <c r="F320" s="252" t="s">
        <v>539</v>
      </c>
      <c r="G320" s="251"/>
      <c r="H320" s="257">
        <f>H322</f>
        <v>266.578</v>
      </c>
      <c r="I320" s="257">
        <f>I322</f>
        <v>50</v>
      </c>
      <c r="J320" s="257">
        <f>J322</f>
        <v>0</v>
      </c>
    </row>
    <row r="321" spans="1:10" s="5" customFormat="1" ht="30" customHeight="1">
      <c r="A321" s="42"/>
      <c r="B321" s="287" t="s">
        <v>57</v>
      </c>
      <c r="C321" s="31"/>
      <c r="D321" s="31" t="s">
        <v>17</v>
      </c>
      <c r="E321" s="30" t="s">
        <v>141</v>
      </c>
      <c r="F321" s="33" t="s">
        <v>539</v>
      </c>
      <c r="G321" s="30" t="s">
        <v>76</v>
      </c>
      <c r="H321" s="60">
        <f>H322</f>
        <v>266.578</v>
      </c>
      <c r="I321" s="60">
        <f>I322</f>
        <v>50</v>
      </c>
      <c r="J321" s="60">
        <f>J322</f>
        <v>0</v>
      </c>
    </row>
    <row r="322" spans="1:10" s="5" customFormat="1" ht="30" customHeight="1">
      <c r="A322" s="42"/>
      <c r="B322" s="282" t="s">
        <v>58</v>
      </c>
      <c r="C322" s="31"/>
      <c r="D322" s="31" t="s">
        <v>17</v>
      </c>
      <c r="E322" s="30" t="s">
        <v>141</v>
      </c>
      <c r="F322" s="33" t="s">
        <v>539</v>
      </c>
      <c r="G322" s="30" t="s">
        <v>59</v>
      </c>
      <c r="H322" s="60">
        <f>16.578+250</f>
        <v>266.578</v>
      </c>
      <c r="I322" s="60">
        <v>50</v>
      </c>
      <c r="J322" s="60">
        <v>0</v>
      </c>
    </row>
    <row r="323" spans="1:10" s="5" customFormat="1" ht="45" customHeight="1">
      <c r="A323" s="208"/>
      <c r="B323" s="320" t="s">
        <v>414</v>
      </c>
      <c r="C323" s="206"/>
      <c r="D323" s="206" t="s">
        <v>17</v>
      </c>
      <c r="E323" s="206" t="s">
        <v>141</v>
      </c>
      <c r="F323" s="206" t="s">
        <v>125</v>
      </c>
      <c r="G323" s="206"/>
      <c r="H323" s="200">
        <f aca="true" t="shared" si="33" ref="H323:J324">H324</f>
        <v>11750</v>
      </c>
      <c r="I323" s="200">
        <f t="shared" si="33"/>
        <v>0</v>
      </c>
      <c r="J323" s="200">
        <f t="shared" si="33"/>
        <v>0</v>
      </c>
    </row>
    <row r="324" spans="1:10" s="5" customFormat="1" ht="75" customHeight="1">
      <c r="A324" s="235"/>
      <c r="B324" s="321" t="s">
        <v>126</v>
      </c>
      <c r="C324" s="231"/>
      <c r="D324" s="231" t="s">
        <v>17</v>
      </c>
      <c r="E324" s="231" t="s">
        <v>141</v>
      </c>
      <c r="F324" s="231" t="s">
        <v>127</v>
      </c>
      <c r="G324" s="231"/>
      <c r="H324" s="236">
        <f>H325</f>
        <v>11750</v>
      </c>
      <c r="I324" s="236">
        <f t="shared" si="33"/>
        <v>0</v>
      </c>
      <c r="J324" s="236">
        <f t="shared" si="33"/>
        <v>0</v>
      </c>
    </row>
    <row r="325" spans="1:10" s="5" customFormat="1" ht="30" customHeight="1">
      <c r="A325" s="249"/>
      <c r="B325" s="302" t="s">
        <v>128</v>
      </c>
      <c r="C325" s="251"/>
      <c r="D325" s="251" t="s">
        <v>17</v>
      </c>
      <c r="E325" s="251" t="s">
        <v>141</v>
      </c>
      <c r="F325" s="251" t="s">
        <v>129</v>
      </c>
      <c r="G325" s="251"/>
      <c r="H325" s="257">
        <f>H326</f>
        <v>11750</v>
      </c>
      <c r="I325" s="257">
        <f>I326</f>
        <v>0</v>
      </c>
      <c r="J325" s="257">
        <f>J326</f>
        <v>0</v>
      </c>
    </row>
    <row r="326" spans="1:10" s="5" customFormat="1" ht="30" customHeight="1">
      <c r="A326" s="28"/>
      <c r="B326" s="282" t="s">
        <v>57</v>
      </c>
      <c r="C326" s="30"/>
      <c r="D326" s="30" t="s">
        <v>17</v>
      </c>
      <c r="E326" s="30" t="s">
        <v>141</v>
      </c>
      <c r="F326" s="30" t="s">
        <v>129</v>
      </c>
      <c r="G326" s="30" t="s">
        <v>76</v>
      </c>
      <c r="H326" s="60">
        <f>H327</f>
        <v>11750</v>
      </c>
      <c r="I326" s="60">
        <f>I327</f>
        <v>0</v>
      </c>
      <c r="J326" s="60">
        <f>J327</f>
        <v>0</v>
      </c>
    </row>
    <row r="327" spans="1:10" s="5" customFormat="1" ht="30" customHeight="1">
      <c r="A327" s="28"/>
      <c r="B327" s="282" t="s">
        <v>58</v>
      </c>
      <c r="C327" s="30"/>
      <c r="D327" s="30" t="s">
        <v>17</v>
      </c>
      <c r="E327" s="30" t="s">
        <v>141</v>
      </c>
      <c r="F327" s="30" t="s">
        <v>129</v>
      </c>
      <c r="G327" s="30" t="s">
        <v>59</v>
      </c>
      <c r="H327" s="60">
        <f>300+300+500+6200+500+200+100+2100+1500+50</f>
        <v>11750</v>
      </c>
      <c r="I327" s="60">
        <v>0</v>
      </c>
      <c r="J327" s="60">
        <v>0</v>
      </c>
    </row>
    <row r="328" spans="1:10" s="6" customFormat="1" ht="75" customHeight="1">
      <c r="A328" s="197"/>
      <c r="B328" s="326" t="s">
        <v>518</v>
      </c>
      <c r="C328" s="199"/>
      <c r="D328" s="199" t="s">
        <v>17</v>
      </c>
      <c r="E328" s="206" t="s">
        <v>141</v>
      </c>
      <c r="F328" s="199" t="s">
        <v>136</v>
      </c>
      <c r="G328" s="206" t="s">
        <v>37</v>
      </c>
      <c r="H328" s="200">
        <f aca="true" t="shared" si="34" ref="H328:J329">H329</f>
        <v>100</v>
      </c>
      <c r="I328" s="200">
        <f t="shared" si="34"/>
        <v>800</v>
      </c>
      <c r="J328" s="200">
        <f t="shared" si="34"/>
        <v>800</v>
      </c>
    </row>
    <row r="329" spans="1:10" s="6" customFormat="1" ht="45" customHeight="1">
      <c r="A329" s="226"/>
      <c r="B329" s="329" t="s">
        <v>137</v>
      </c>
      <c r="C329" s="228"/>
      <c r="D329" s="228" t="s">
        <v>17</v>
      </c>
      <c r="E329" s="231" t="s">
        <v>141</v>
      </c>
      <c r="F329" s="228" t="s">
        <v>138</v>
      </c>
      <c r="G329" s="231" t="s">
        <v>37</v>
      </c>
      <c r="H329" s="229">
        <f t="shared" si="34"/>
        <v>100</v>
      </c>
      <c r="I329" s="229">
        <f t="shared" si="34"/>
        <v>800</v>
      </c>
      <c r="J329" s="229">
        <f t="shared" si="34"/>
        <v>800</v>
      </c>
    </row>
    <row r="330" spans="1:10" s="6" customFormat="1" ht="15" customHeight="1">
      <c r="A330" s="254"/>
      <c r="B330" s="306" t="s">
        <v>284</v>
      </c>
      <c r="C330" s="252"/>
      <c r="D330" s="252" t="s">
        <v>17</v>
      </c>
      <c r="E330" s="251" t="s">
        <v>141</v>
      </c>
      <c r="F330" s="252" t="s">
        <v>139</v>
      </c>
      <c r="G330" s="251"/>
      <c r="H330" s="257">
        <f>H332</f>
        <v>100</v>
      </c>
      <c r="I330" s="257">
        <f>I332</f>
        <v>800</v>
      </c>
      <c r="J330" s="257">
        <f>J332</f>
        <v>800</v>
      </c>
    </row>
    <row r="331" spans="1:10" s="6" customFormat="1" ht="30" customHeight="1">
      <c r="A331" s="42"/>
      <c r="B331" s="287" t="s">
        <v>57</v>
      </c>
      <c r="C331" s="31"/>
      <c r="D331" s="31" t="s">
        <v>17</v>
      </c>
      <c r="E331" s="30" t="s">
        <v>141</v>
      </c>
      <c r="F331" s="33" t="s">
        <v>139</v>
      </c>
      <c r="G331" s="30" t="s">
        <v>76</v>
      </c>
      <c r="H331" s="60">
        <f>H332</f>
        <v>100</v>
      </c>
      <c r="I331" s="60">
        <f>I332</f>
        <v>800</v>
      </c>
      <c r="J331" s="60">
        <f>J332</f>
        <v>800</v>
      </c>
    </row>
    <row r="332" spans="1:10" s="6" customFormat="1" ht="30" customHeight="1">
      <c r="A332" s="42"/>
      <c r="B332" s="282" t="s">
        <v>58</v>
      </c>
      <c r="C332" s="31"/>
      <c r="D332" s="31" t="s">
        <v>17</v>
      </c>
      <c r="E332" s="30" t="s">
        <v>141</v>
      </c>
      <c r="F332" s="33" t="s">
        <v>139</v>
      </c>
      <c r="G332" s="30" t="s">
        <v>59</v>
      </c>
      <c r="H332" s="60">
        <v>100</v>
      </c>
      <c r="I332" s="60">
        <f>100+600+100</f>
        <v>800</v>
      </c>
      <c r="J332" s="60">
        <f>100+600+100</f>
        <v>800</v>
      </c>
    </row>
    <row r="333" spans="1:10" ht="90" customHeight="1">
      <c r="A333" s="197"/>
      <c r="B333" s="326" t="s">
        <v>445</v>
      </c>
      <c r="C333" s="199"/>
      <c r="D333" s="199" t="s">
        <v>17</v>
      </c>
      <c r="E333" s="206" t="s">
        <v>141</v>
      </c>
      <c r="F333" s="199" t="s">
        <v>142</v>
      </c>
      <c r="G333" s="206" t="s">
        <v>37</v>
      </c>
      <c r="H333" s="200">
        <f aca="true" t="shared" si="35" ref="H333:J334">H334</f>
        <v>11900</v>
      </c>
      <c r="I333" s="200">
        <f t="shared" si="35"/>
        <v>11900</v>
      </c>
      <c r="J333" s="200">
        <f t="shared" si="35"/>
        <v>11900</v>
      </c>
    </row>
    <row r="334" spans="1:10" ht="45" customHeight="1">
      <c r="A334" s="244"/>
      <c r="B334" s="331" t="s">
        <v>162</v>
      </c>
      <c r="C334" s="146"/>
      <c r="D334" s="146" t="s">
        <v>17</v>
      </c>
      <c r="E334" s="147" t="s">
        <v>141</v>
      </c>
      <c r="F334" s="146" t="s">
        <v>163</v>
      </c>
      <c r="G334" s="147"/>
      <c r="H334" s="243">
        <f t="shared" si="35"/>
        <v>11900</v>
      </c>
      <c r="I334" s="243">
        <f t="shared" si="35"/>
        <v>11900</v>
      </c>
      <c r="J334" s="243">
        <f t="shared" si="35"/>
        <v>11900</v>
      </c>
    </row>
    <row r="335" spans="1:10" ht="30" customHeight="1">
      <c r="A335" s="226"/>
      <c r="B335" s="329" t="s">
        <v>164</v>
      </c>
      <c r="C335" s="228"/>
      <c r="D335" s="228" t="s">
        <v>17</v>
      </c>
      <c r="E335" s="231" t="s">
        <v>141</v>
      </c>
      <c r="F335" s="228" t="s">
        <v>165</v>
      </c>
      <c r="G335" s="231"/>
      <c r="H335" s="229">
        <f>H336+H339</f>
        <v>11900</v>
      </c>
      <c r="I335" s="229">
        <f>I336+I339</f>
        <v>11900</v>
      </c>
      <c r="J335" s="229">
        <f>J336+J339</f>
        <v>11900</v>
      </c>
    </row>
    <row r="336" spans="1:11" s="4" customFormat="1" ht="30" customHeight="1">
      <c r="A336" s="249"/>
      <c r="B336" s="306" t="s">
        <v>166</v>
      </c>
      <c r="C336" s="252"/>
      <c r="D336" s="252" t="s">
        <v>17</v>
      </c>
      <c r="E336" s="251" t="s">
        <v>141</v>
      </c>
      <c r="F336" s="252" t="s">
        <v>167</v>
      </c>
      <c r="G336" s="251"/>
      <c r="H336" s="257">
        <f>H338</f>
        <v>11900</v>
      </c>
      <c r="I336" s="257">
        <f>I338</f>
        <v>11900</v>
      </c>
      <c r="J336" s="257">
        <f>J338</f>
        <v>11900</v>
      </c>
      <c r="K336" s="71"/>
    </row>
    <row r="337" spans="1:11" s="4" customFormat="1" ht="30" customHeight="1">
      <c r="A337" s="28"/>
      <c r="B337" s="287" t="s">
        <v>57</v>
      </c>
      <c r="C337" s="31"/>
      <c r="D337" s="31" t="s">
        <v>17</v>
      </c>
      <c r="E337" s="30" t="s">
        <v>141</v>
      </c>
      <c r="F337" s="31" t="s">
        <v>167</v>
      </c>
      <c r="G337" s="30" t="s">
        <v>76</v>
      </c>
      <c r="H337" s="60">
        <f>H338</f>
        <v>11900</v>
      </c>
      <c r="I337" s="60">
        <f>I338</f>
        <v>11900</v>
      </c>
      <c r="J337" s="60">
        <f>J338</f>
        <v>11900</v>
      </c>
      <c r="K337" s="71"/>
    </row>
    <row r="338" spans="1:10" ht="30" customHeight="1">
      <c r="A338" s="28"/>
      <c r="B338" s="282" t="s">
        <v>58</v>
      </c>
      <c r="C338" s="31"/>
      <c r="D338" s="31" t="s">
        <v>17</v>
      </c>
      <c r="E338" s="30" t="s">
        <v>141</v>
      </c>
      <c r="F338" s="31" t="s">
        <v>167</v>
      </c>
      <c r="G338" s="30" t="s">
        <v>59</v>
      </c>
      <c r="H338" s="60">
        <f>10600+600+500+100+100</f>
        <v>11900</v>
      </c>
      <c r="I338" s="60">
        <f>10600+600+500+100+100</f>
        <v>11900</v>
      </c>
      <c r="J338" s="60">
        <f>10600+600+500+100+100</f>
        <v>11900</v>
      </c>
    </row>
    <row r="339" spans="1:10" ht="60" customHeight="1" hidden="1">
      <c r="A339" s="249"/>
      <c r="B339" s="312" t="s">
        <v>169</v>
      </c>
      <c r="C339" s="252"/>
      <c r="D339" s="252" t="s">
        <v>17</v>
      </c>
      <c r="E339" s="251" t="s">
        <v>141</v>
      </c>
      <c r="F339" s="252" t="s">
        <v>168</v>
      </c>
      <c r="G339" s="251"/>
      <c r="H339" s="257">
        <f>H341</f>
        <v>0</v>
      </c>
      <c r="I339" s="257">
        <f>I341</f>
        <v>0</v>
      </c>
      <c r="J339" s="257">
        <f>J341</f>
        <v>0</v>
      </c>
    </row>
    <row r="340" spans="1:10" ht="30" customHeight="1" hidden="1">
      <c r="A340" s="28"/>
      <c r="B340" s="298" t="s">
        <v>57</v>
      </c>
      <c r="C340" s="31"/>
      <c r="D340" s="31" t="s">
        <v>17</v>
      </c>
      <c r="E340" s="30" t="s">
        <v>141</v>
      </c>
      <c r="F340" s="31" t="s">
        <v>168</v>
      </c>
      <c r="G340" s="30" t="s">
        <v>76</v>
      </c>
      <c r="H340" s="60">
        <f>H341</f>
        <v>0</v>
      </c>
      <c r="I340" s="60">
        <f>I341</f>
        <v>0</v>
      </c>
      <c r="J340" s="60">
        <f>J341</f>
        <v>0</v>
      </c>
    </row>
    <row r="341" spans="1:10" ht="30" customHeight="1" hidden="1">
      <c r="A341" s="28"/>
      <c r="B341" s="282" t="s">
        <v>58</v>
      </c>
      <c r="C341" s="31"/>
      <c r="D341" s="31" t="s">
        <v>17</v>
      </c>
      <c r="E341" s="30" t="s">
        <v>141</v>
      </c>
      <c r="F341" s="31" t="s">
        <v>168</v>
      </c>
      <c r="G341" s="30" t="s">
        <v>59</v>
      </c>
      <c r="H341" s="60">
        <v>0</v>
      </c>
      <c r="I341" s="60">
        <v>0</v>
      </c>
      <c r="J341" s="60">
        <v>0</v>
      </c>
    </row>
    <row r="342" spans="1:10" ht="75" customHeight="1">
      <c r="A342" s="212"/>
      <c r="B342" s="320" t="s">
        <v>396</v>
      </c>
      <c r="C342" s="214"/>
      <c r="D342" s="199" t="s">
        <v>17</v>
      </c>
      <c r="E342" s="206" t="s">
        <v>141</v>
      </c>
      <c r="F342" s="199" t="s">
        <v>400</v>
      </c>
      <c r="G342" s="206"/>
      <c r="H342" s="215">
        <f>H343</f>
        <v>2141.46266</v>
      </c>
      <c r="I342" s="215">
        <f>I343</f>
        <v>190</v>
      </c>
      <c r="J342" s="215">
        <f>J343</f>
        <v>0</v>
      </c>
    </row>
    <row r="343" spans="1:10" ht="30" customHeight="1">
      <c r="A343" s="235"/>
      <c r="B343" s="321" t="s">
        <v>397</v>
      </c>
      <c r="C343" s="228"/>
      <c r="D343" s="228" t="s">
        <v>17</v>
      </c>
      <c r="E343" s="231" t="s">
        <v>141</v>
      </c>
      <c r="F343" s="228" t="s">
        <v>399</v>
      </c>
      <c r="G343" s="231"/>
      <c r="H343" s="236">
        <f>H344+H347</f>
        <v>2141.46266</v>
      </c>
      <c r="I343" s="236">
        <f>I344+I347</f>
        <v>190</v>
      </c>
      <c r="J343" s="236">
        <f>J344+J347</f>
        <v>0</v>
      </c>
    </row>
    <row r="344" spans="1:10" ht="15" customHeight="1">
      <c r="A344" s="249"/>
      <c r="B344" s="302" t="s">
        <v>284</v>
      </c>
      <c r="C344" s="252"/>
      <c r="D344" s="252" t="s">
        <v>17</v>
      </c>
      <c r="E344" s="251" t="s">
        <v>141</v>
      </c>
      <c r="F344" s="252" t="s">
        <v>585</v>
      </c>
      <c r="G344" s="251"/>
      <c r="H344" s="257">
        <f aca="true" t="shared" si="36" ref="H344:J345">H345</f>
        <v>150</v>
      </c>
      <c r="I344" s="257">
        <f t="shared" si="36"/>
        <v>0</v>
      </c>
      <c r="J344" s="257">
        <f t="shared" si="36"/>
        <v>0</v>
      </c>
    </row>
    <row r="345" spans="1:10" ht="30" customHeight="1">
      <c r="A345" s="28"/>
      <c r="B345" s="287" t="s">
        <v>57</v>
      </c>
      <c r="C345" s="31"/>
      <c r="D345" s="31" t="s">
        <v>17</v>
      </c>
      <c r="E345" s="30" t="s">
        <v>141</v>
      </c>
      <c r="F345" s="31" t="s">
        <v>585</v>
      </c>
      <c r="G345" s="30" t="s">
        <v>76</v>
      </c>
      <c r="H345" s="60">
        <f t="shared" si="36"/>
        <v>150</v>
      </c>
      <c r="I345" s="60">
        <f t="shared" si="36"/>
        <v>0</v>
      </c>
      <c r="J345" s="60">
        <f t="shared" si="36"/>
        <v>0</v>
      </c>
    </row>
    <row r="346" spans="1:10" ht="30" customHeight="1">
      <c r="A346" s="28"/>
      <c r="B346" s="282" t="s">
        <v>58</v>
      </c>
      <c r="C346" s="31"/>
      <c r="D346" s="31" t="s">
        <v>17</v>
      </c>
      <c r="E346" s="30" t="s">
        <v>141</v>
      </c>
      <c r="F346" s="31" t="s">
        <v>585</v>
      </c>
      <c r="G346" s="30" t="s">
        <v>59</v>
      </c>
      <c r="H346" s="60">
        <f>75+75</f>
        <v>150</v>
      </c>
      <c r="I346" s="60">
        <v>0</v>
      </c>
      <c r="J346" s="60">
        <v>0</v>
      </c>
    </row>
    <row r="347" spans="1:10" ht="75" customHeight="1">
      <c r="A347" s="249"/>
      <c r="B347" s="302" t="s">
        <v>466</v>
      </c>
      <c r="C347" s="252"/>
      <c r="D347" s="252" t="s">
        <v>17</v>
      </c>
      <c r="E347" s="251" t="s">
        <v>141</v>
      </c>
      <c r="F347" s="252" t="s">
        <v>398</v>
      </c>
      <c r="G347" s="251"/>
      <c r="H347" s="257">
        <f aca="true" t="shared" si="37" ref="H347:J348">H348</f>
        <v>1991.46266</v>
      </c>
      <c r="I347" s="257">
        <f t="shared" si="37"/>
        <v>190</v>
      </c>
      <c r="J347" s="257">
        <f t="shared" si="37"/>
        <v>0</v>
      </c>
    </row>
    <row r="348" spans="1:10" ht="30" customHeight="1">
      <c r="A348" s="28"/>
      <c r="B348" s="287" t="s">
        <v>57</v>
      </c>
      <c r="C348" s="31"/>
      <c r="D348" s="31" t="s">
        <v>17</v>
      </c>
      <c r="E348" s="30" t="s">
        <v>141</v>
      </c>
      <c r="F348" s="31" t="s">
        <v>398</v>
      </c>
      <c r="G348" s="30" t="s">
        <v>76</v>
      </c>
      <c r="H348" s="60">
        <f t="shared" si="37"/>
        <v>1991.46266</v>
      </c>
      <c r="I348" s="60">
        <f t="shared" si="37"/>
        <v>190</v>
      </c>
      <c r="J348" s="60">
        <f t="shared" si="37"/>
        <v>0</v>
      </c>
    </row>
    <row r="349" spans="1:10" ht="30" customHeight="1">
      <c r="A349" s="28"/>
      <c r="B349" s="282" t="s">
        <v>58</v>
      </c>
      <c r="C349" s="31"/>
      <c r="D349" s="31" t="s">
        <v>17</v>
      </c>
      <c r="E349" s="30" t="s">
        <v>141</v>
      </c>
      <c r="F349" s="31" t="s">
        <v>398</v>
      </c>
      <c r="G349" s="30" t="s">
        <v>59</v>
      </c>
      <c r="H349" s="60">
        <f>(570.9137+1124.49296)+(71.1146+140.06997)+84.87143</f>
        <v>1991.46266</v>
      </c>
      <c r="I349" s="60">
        <v>190</v>
      </c>
      <c r="J349" s="60">
        <v>0</v>
      </c>
    </row>
    <row r="350" spans="1:10" ht="60" customHeight="1" hidden="1">
      <c r="A350" s="212"/>
      <c r="B350" s="320" t="s">
        <v>520</v>
      </c>
      <c r="C350" s="206"/>
      <c r="D350" s="198" t="s">
        <v>17</v>
      </c>
      <c r="E350" s="216" t="s">
        <v>141</v>
      </c>
      <c r="F350" s="206" t="s">
        <v>170</v>
      </c>
      <c r="G350" s="206"/>
      <c r="H350" s="215">
        <f aca="true" t="shared" si="38" ref="H350:J353">H351</f>
        <v>0</v>
      </c>
      <c r="I350" s="215">
        <f t="shared" si="38"/>
        <v>0</v>
      </c>
      <c r="J350" s="215">
        <f t="shared" si="38"/>
        <v>0</v>
      </c>
    </row>
    <row r="351" spans="1:10" ht="30" customHeight="1" hidden="1">
      <c r="A351" s="235"/>
      <c r="B351" s="321" t="s">
        <v>471</v>
      </c>
      <c r="C351" s="234"/>
      <c r="D351" s="228" t="s">
        <v>17</v>
      </c>
      <c r="E351" s="231" t="s">
        <v>141</v>
      </c>
      <c r="F351" s="231" t="s">
        <v>171</v>
      </c>
      <c r="G351" s="231"/>
      <c r="H351" s="236">
        <f t="shared" si="38"/>
        <v>0</v>
      </c>
      <c r="I351" s="236">
        <f t="shared" si="38"/>
        <v>0</v>
      </c>
      <c r="J351" s="236">
        <f t="shared" si="38"/>
        <v>0</v>
      </c>
    </row>
    <row r="352" spans="1:10" ht="15" customHeight="1" hidden="1">
      <c r="A352" s="249"/>
      <c r="B352" s="302" t="s">
        <v>172</v>
      </c>
      <c r="C352" s="251"/>
      <c r="D352" s="252" t="s">
        <v>17</v>
      </c>
      <c r="E352" s="251" t="s">
        <v>141</v>
      </c>
      <c r="F352" s="251" t="s">
        <v>173</v>
      </c>
      <c r="G352" s="251"/>
      <c r="H352" s="257">
        <f t="shared" si="38"/>
        <v>0</v>
      </c>
      <c r="I352" s="257">
        <f t="shared" si="38"/>
        <v>0</v>
      </c>
      <c r="J352" s="257">
        <f t="shared" si="38"/>
        <v>0</v>
      </c>
    </row>
    <row r="353" spans="1:10" ht="30" customHeight="1" hidden="1">
      <c r="A353" s="28"/>
      <c r="B353" s="282" t="s">
        <v>57</v>
      </c>
      <c r="C353" s="30"/>
      <c r="D353" s="31" t="s">
        <v>17</v>
      </c>
      <c r="E353" s="30" t="s">
        <v>141</v>
      </c>
      <c r="F353" s="30" t="s">
        <v>173</v>
      </c>
      <c r="G353" s="30" t="s">
        <v>76</v>
      </c>
      <c r="H353" s="60">
        <f t="shared" si="38"/>
        <v>0</v>
      </c>
      <c r="I353" s="60">
        <f t="shared" si="38"/>
        <v>0</v>
      </c>
      <c r="J353" s="60">
        <f t="shared" si="38"/>
        <v>0</v>
      </c>
    </row>
    <row r="354" spans="1:10" ht="30" customHeight="1" hidden="1">
      <c r="A354" s="28"/>
      <c r="B354" s="282" t="s">
        <v>58</v>
      </c>
      <c r="C354" s="30"/>
      <c r="D354" s="31" t="s">
        <v>17</v>
      </c>
      <c r="E354" s="30" t="s">
        <v>141</v>
      </c>
      <c r="F354" s="30" t="s">
        <v>173</v>
      </c>
      <c r="G354" s="30" t="s">
        <v>59</v>
      </c>
      <c r="H354" s="60">
        <v>0</v>
      </c>
      <c r="I354" s="60">
        <v>0</v>
      </c>
      <c r="J354" s="60">
        <v>0</v>
      </c>
    </row>
    <row r="355" spans="1:10" ht="45" customHeight="1">
      <c r="A355" s="212"/>
      <c r="B355" s="326" t="s">
        <v>519</v>
      </c>
      <c r="C355" s="199"/>
      <c r="D355" s="199" t="s">
        <v>17</v>
      </c>
      <c r="E355" s="206" t="s">
        <v>141</v>
      </c>
      <c r="F355" s="199" t="s">
        <v>194</v>
      </c>
      <c r="G355" s="206" t="s">
        <v>37</v>
      </c>
      <c r="H355" s="200">
        <f>H356</f>
        <v>7923.2</v>
      </c>
      <c r="I355" s="200">
        <f>I356</f>
        <v>9200</v>
      </c>
      <c r="J355" s="200">
        <f>J356</f>
        <v>8648</v>
      </c>
    </row>
    <row r="356" spans="1:10" ht="15" customHeight="1">
      <c r="A356" s="226"/>
      <c r="B356" s="329" t="s">
        <v>195</v>
      </c>
      <c r="C356" s="228"/>
      <c r="D356" s="228" t="s">
        <v>17</v>
      </c>
      <c r="E356" s="231" t="s">
        <v>141</v>
      </c>
      <c r="F356" s="228" t="s">
        <v>196</v>
      </c>
      <c r="G356" s="231" t="s">
        <v>37</v>
      </c>
      <c r="H356" s="229">
        <f>H357+H360+H363+H366</f>
        <v>7923.2</v>
      </c>
      <c r="I356" s="229">
        <f>I357+I360+I363+I366</f>
        <v>9200</v>
      </c>
      <c r="J356" s="229">
        <f>J357+J360+J363+J366</f>
        <v>8648</v>
      </c>
    </row>
    <row r="357" spans="1:10" ht="15" customHeight="1">
      <c r="A357" s="249"/>
      <c r="B357" s="302" t="s">
        <v>284</v>
      </c>
      <c r="C357" s="252"/>
      <c r="D357" s="252" t="s">
        <v>17</v>
      </c>
      <c r="E357" s="251" t="s">
        <v>141</v>
      </c>
      <c r="F357" s="258" t="s">
        <v>370</v>
      </c>
      <c r="G357" s="251"/>
      <c r="H357" s="257">
        <f>H359</f>
        <v>4400</v>
      </c>
      <c r="I357" s="257">
        <f>I359</f>
        <v>4200</v>
      </c>
      <c r="J357" s="257">
        <f>J359</f>
        <v>4200</v>
      </c>
    </row>
    <row r="358" spans="1:10" ht="30" customHeight="1">
      <c r="A358" s="28"/>
      <c r="B358" s="332" t="s">
        <v>57</v>
      </c>
      <c r="C358" s="31"/>
      <c r="D358" s="31" t="s">
        <v>17</v>
      </c>
      <c r="E358" s="30" t="s">
        <v>141</v>
      </c>
      <c r="F358" s="33" t="s">
        <v>370</v>
      </c>
      <c r="G358" s="30" t="s">
        <v>76</v>
      </c>
      <c r="H358" s="60">
        <f>H359</f>
        <v>4400</v>
      </c>
      <c r="I358" s="60">
        <f>I359</f>
        <v>4200</v>
      </c>
      <c r="J358" s="60">
        <f>J359</f>
        <v>4200</v>
      </c>
    </row>
    <row r="359" spans="1:10" ht="30" customHeight="1">
      <c r="A359" s="28"/>
      <c r="B359" s="282" t="s">
        <v>58</v>
      </c>
      <c r="C359" s="31"/>
      <c r="D359" s="31" t="s">
        <v>17</v>
      </c>
      <c r="E359" s="30" t="s">
        <v>141</v>
      </c>
      <c r="F359" s="33" t="s">
        <v>370</v>
      </c>
      <c r="G359" s="30" t="s">
        <v>59</v>
      </c>
      <c r="H359" s="60">
        <f>600+3500+100+200</f>
        <v>4400</v>
      </c>
      <c r="I359" s="60">
        <f>600+3500+100</f>
        <v>4200</v>
      </c>
      <c r="J359" s="60">
        <f>600+3500+100</f>
        <v>4200</v>
      </c>
    </row>
    <row r="360" spans="1:10" ht="30" customHeight="1">
      <c r="A360" s="249"/>
      <c r="B360" s="302" t="s">
        <v>197</v>
      </c>
      <c r="C360" s="252"/>
      <c r="D360" s="252" t="s">
        <v>17</v>
      </c>
      <c r="E360" s="251" t="s">
        <v>141</v>
      </c>
      <c r="F360" s="258" t="s">
        <v>198</v>
      </c>
      <c r="G360" s="251"/>
      <c r="H360" s="257">
        <f aca="true" t="shared" si="39" ref="H360:J367">H361</f>
        <v>3400</v>
      </c>
      <c r="I360" s="257">
        <f t="shared" si="39"/>
        <v>4400</v>
      </c>
      <c r="J360" s="257">
        <f t="shared" si="39"/>
        <v>4400</v>
      </c>
    </row>
    <row r="361" spans="1:10" ht="30" customHeight="1">
      <c r="A361" s="28"/>
      <c r="B361" s="332" t="s">
        <v>57</v>
      </c>
      <c r="C361" s="31"/>
      <c r="D361" s="31" t="s">
        <v>17</v>
      </c>
      <c r="E361" s="30" t="s">
        <v>141</v>
      </c>
      <c r="F361" s="33" t="s">
        <v>198</v>
      </c>
      <c r="G361" s="30" t="s">
        <v>76</v>
      </c>
      <c r="H361" s="60">
        <f t="shared" si="39"/>
        <v>3400</v>
      </c>
      <c r="I361" s="60">
        <f t="shared" si="39"/>
        <v>4400</v>
      </c>
      <c r="J361" s="60">
        <f t="shared" si="39"/>
        <v>4400</v>
      </c>
    </row>
    <row r="362" spans="1:10" ht="30" customHeight="1">
      <c r="A362" s="28"/>
      <c r="B362" s="282" t="s">
        <v>58</v>
      </c>
      <c r="C362" s="31"/>
      <c r="D362" s="31" t="s">
        <v>17</v>
      </c>
      <c r="E362" s="30" t="s">
        <v>141</v>
      </c>
      <c r="F362" s="33" t="s">
        <v>198</v>
      </c>
      <c r="G362" s="30" t="s">
        <v>59</v>
      </c>
      <c r="H362" s="60">
        <f>1000+400+2000</f>
        <v>3400</v>
      </c>
      <c r="I362" s="60">
        <f>1000+400+3000</f>
        <v>4400</v>
      </c>
      <c r="J362" s="60">
        <f>1000+400+3000</f>
        <v>4400</v>
      </c>
    </row>
    <row r="363" spans="1:10" ht="30" customHeight="1">
      <c r="A363" s="249"/>
      <c r="B363" s="302" t="s">
        <v>549</v>
      </c>
      <c r="C363" s="252"/>
      <c r="D363" s="252" t="s">
        <v>17</v>
      </c>
      <c r="E363" s="251" t="s">
        <v>141</v>
      </c>
      <c r="F363" s="258" t="s">
        <v>550</v>
      </c>
      <c r="G363" s="251"/>
      <c r="H363" s="257">
        <f t="shared" si="39"/>
        <v>0</v>
      </c>
      <c r="I363" s="257">
        <f t="shared" si="39"/>
        <v>600</v>
      </c>
      <c r="J363" s="257">
        <f t="shared" si="39"/>
        <v>48</v>
      </c>
    </row>
    <row r="364" spans="1:10" ht="30" customHeight="1">
      <c r="A364" s="28"/>
      <c r="B364" s="332" t="s">
        <v>57</v>
      </c>
      <c r="C364" s="31"/>
      <c r="D364" s="31" t="s">
        <v>17</v>
      </c>
      <c r="E364" s="30" t="s">
        <v>141</v>
      </c>
      <c r="F364" s="33" t="s">
        <v>550</v>
      </c>
      <c r="G364" s="30" t="s">
        <v>76</v>
      </c>
      <c r="H364" s="60">
        <f t="shared" si="39"/>
        <v>0</v>
      </c>
      <c r="I364" s="60">
        <f t="shared" si="39"/>
        <v>600</v>
      </c>
      <c r="J364" s="60">
        <f t="shared" si="39"/>
        <v>48</v>
      </c>
    </row>
    <row r="365" spans="1:10" ht="30" customHeight="1">
      <c r="A365" s="28"/>
      <c r="B365" s="282" t="s">
        <v>58</v>
      </c>
      <c r="C365" s="31"/>
      <c r="D365" s="31" t="s">
        <v>17</v>
      </c>
      <c r="E365" s="30" t="s">
        <v>141</v>
      </c>
      <c r="F365" s="33" t="s">
        <v>550</v>
      </c>
      <c r="G365" s="30" t="s">
        <v>59</v>
      </c>
      <c r="H365" s="60">
        <v>0</v>
      </c>
      <c r="I365" s="60">
        <f>552+48</f>
        <v>600</v>
      </c>
      <c r="J365" s="60">
        <f>48</f>
        <v>48</v>
      </c>
    </row>
    <row r="366" spans="1:10" ht="15" customHeight="1">
      <c r="A366" s="249"/>
      <c r="B366" s="302" t="s">
        <v>553</v>
      </c>
      <c r="C366" s="252"/>
      <c r="D366" s="252" t="s">
        <v>17</v>
      </c>
      <c r="E366" s="251" t="s">
        <v>141</v>
      </c>
      <c r="F366" s="258" t="s">
        <v>552</v>
      </c>
      <c r="G366" s="251"/>
      <c r="H366" s="257">
        <f t="shared" si="39"/>
        <v>123.2</v>
      </c>
      <c r="I366" s="257">
        <f t="shared" si="39"/>
        <v>0</v>
      </c>
      <c r="J366" s="257">
        <f t="shared" si="39"/>
        <v>0</v>
      </c>
    </row>
    <row r="367" spans="1:10" ht="30" customHeight="1">
      <c r="A367" s="28"/>
      <c r="B367" s="332" t="s">
        <v>57</v>
      </c>
      <c r="C367" s="31"/>
      <c r="D367" s="31" t="s">
        <v>17</v>
      </c>
      <c r="E367" s="30" t="s">
        <v>141</v>
      </c>
      <c r="F367" s="33" t="s">
        <v>552</v>
      </c>
      <c r="G367" s="30" t="s">
        <v>76</v>
      </c>
      <c r="H367" s="60">
        <f t="shared" si="39"/>
        <v>123.2</v>
      </c>
      <c r="I367" s="60">
        <f t="shared" si="39"/>
        <v>0</v>
      </c>
      <c r="J367" s="60">
        <f>J368</f>
        <v>0</v>
      </c>
    </row>
    <row r="368" spans="1:10" ht="30" customHeight="1">
      <c r="A368" s="28"/>
      <c r="B368" s="282" t="s">
        <v>58</v>
      </c>
      <c r="C368" s="31"/>
      <c r="D368" s="31" t="s">
        <v>17</v>
      </c>
      <c r="E368" s="30" t="s">
        <v>141</v>
      </c>
      <c r="F368" s="33" t="s">
        <v>552</v>
      </c>
      <c r="G368" s="30" t="s">
        <v>59</v>
      </c>
      <c r="H368" s="60">
        <v>123.2</v>
      </c>
      <c r="I368" s="60">
        <v>0</v>
      </c>
      <c r="J368" s="60">
        <v>0</v>
      </c>
    </row>
    <row r="369" spans="1:10" ht="60" customHeight="1">
      <c r="A369" s="212"/>
      <c r="B369" s="320" t="s">
        <v>578</v>
      </c>
      <c r="C369" s="206"/>
      <c r="D369" s="198" t="s">
        <v>17</v>
      </c>
      <c r="E369" s="216" t="s">
        <v>141</v>
      </c>
      <c r="F369" s="206" t="s">
        <v>579</v>
      </c>
      <c r="G369" s="206"/>
      <c r="H369" s="215">
        <f aca="true" t="shared" si="40" ref="H369:J375">H370</f>
        <v>66.45</v>
      </c>
      <c r="I369" s="215">
        <f t="shared" si="40"/>
        <v>63.7</v>
      </c>
      <c r="J369" s="215">
        <f t="shared" si="40"/>
        <v>60.9</v>
      </c>
    </row>
    <row r="370" spans="1:10" ht="45" customHeight="1">
      <c r="A370" s="235"/>
      <c r="B370" s="321" t="s">
        <v>582</v>
      </c>
      <c r="C370" s="234"/>
      <c r="D370" s="228" t="s">
        <v>17</v>
      </c>
      <c r="E370" s="231" t="s">
        <v>141</v>
      </c>
      <c r="F370" s="231" t="s">
        <v>580</v>
      </c>
      <c r="G370" s="231"/>
      <c r="H370" s="236">
        <f>H371+H374</f>
        <v>66.45</v>
      </c>
      <c r="I370" s="236">
        <f>I371+I374</f>
        <v>63.7</v>
      </c>
      <c r="J370" s="236">
        <f>J371+J374</f>
        <v>60.9</v>
      </c>
    </row>
    <row r="371" spans="1:10" ht="45" customHeight="1">
      <c r="A371" s="249"/>
      <c r="B371" s="302" t="s">
        <v>600</v>
      </c>
      <c r="C371" s="251"/>
      <c r="D371" s="252" t="s">
        <v>17</v>
      </c>
      <c r="E371" s="251" t="s">
        <v>141</v>
      </c>
      <c r="F371" s="251" t="s">
        <v>587</v>
      </c>
      <c r="G371" s="251"/>
      <c r="H371" s="257">
        <f t="shared" si="40"/>
        <v>50</v>
      </c>
      <c r="I371" s="257">
        <f t="shared" si="40"/>
        <v>50</v>
      </c>
      <c r="J371" s="257">
        <f t="shared" si="40"/>
        <v>50</v>
      </c>
    </row>
    <row r="372" spans="1:10" ht="30" customHeight="1">
      <c r="A372" s="28"/>
      <c r="B372" s="282" t="s">
        <v>57</v>
      </c>
      <c r="C372" s="30"/>
      <c r="D372" s="31" t="s">
        <v>17</v>
      </c>
      <c r="E372" s="30" t="s">
        <v>141</v>
      </c>
      <c r="F372" s="30" t="s">
        <v>587</v>
      </c>
      <c r="G372" s="30" t="s">
        <v>76</v>
      </c>
      <c r="H372" s="60">
        <f t="shared" si="40"/>
        <v>50</v>
      </c>
      <c r="I372" s="60">
        <f t="shared" si="40"/>
        <v>50</v>
      </c>
      <c r="J372" s="60">
        <f t="shared" si="40"/>
        <v>50</v>
      </c>
    </row>
    <row r="373" spans="1:10" ht="30" customHeight="1">
      <c r="A373" s="28"/>
      <c r="B373" s="282" t="s">
        <v>58</v>
      </c>
      <c r="C373" s="30"/>
      <c r="D373" s="31" t="s">
        <v>17</v>
      </c>
      <c r="E373" s="30" t="s">
        <v>141</v>
      </c>
      <c r="F373" s="30" t="s">
        <v>587</v>
      </c>
      <c r="G373" s="30" t="s">
        <v>59</v>
      </c>
      <c r="H373" s="60">
        <f>15+20+15</f>
        <v>50</v>
      </c>
      <c r="I373" s="60">
        <f>15+20+15</f>
        <v>50</v>
      </c>
      <c r="J373" s="60">
        <f>15+20+15</f>
        <v>50</v>
      </c>
    </row>
    <row r="374" spans="1:10" ht="45" customHeight="1">
      <c r="A374" s="249"/>
      <c r="B374" s="302" t="s">
        <v>601</v>
      </c>
      <c r="C374" s="251"/>
      <c r="D374" s="252" t="s">
        <v>17</v>
      </c>
      <c r="E374" s="251" t="s">
        <v>141</v>
      </c>
      <c r="F374" s="251" t="s">
        <v>581</v>
      </c>
      <c r="G374" s="251"/>
      <c r="H374" s="257">
        <f t="shared" si="40"/>
        <v>16.45</v>
      </c>
      <c r="I374" s="257">
        <f t="shared" si="40"/>
        <v>13.7</v>
      </c>
      <c r="J374" s="257">
        <f t="shared" si="40"/>
        <v>10.9</v>
      </c>
    </row>
    <row r="375" spans="1:10" ht="30" customHeight="1">
      <c r="A375" s="28"/>
      <c r="B375" s="282" t="s">
        <v>57</v>
      </c>
      <c r="C375" s="30"/>
      <c r="D375" s="31" t="s">
        <v>17</v>
      </c>
      <c r="E375" s="30" t="s">
        <v>141</v>
      </c>
      <c r="F375" s="30" t="s">
        <v>581</v>
      </c>
      <c r="G375" s="30" t="s">
        <v>76</v>
      </c>
      <c r="H375" s="60">
        <f t="shared" si="40"/>
        <v>16.45</v>
      </c>
      <c r="I375" s="60">
        <f t="shared" si="40"/>
        <v>13.7</v>
      </c>
      <c r="J375" s="60">
        <f t="shared" si="40"/>
        <v>10.9</v>
      </c>
    </row>
    <row r="376" spans="1:10" ht="30" customHeight="1">
      <c r="A376" s="28"/>
      <c r="B376" s="282" t="s">
        <v>58</v>
      </c>
      <c r="C376" s="30"/>
      <c r="D376" s="31" t="s">
        <v>17</v>
      </c>
      <c r="E376" s="30" t="s">
        <v>141</v>
      </c>
      <c r="F376" s="30" t="s">
        <v>581</v>
      </c>
      <c r="G376" s="30" t="s">
        <v>59</v>
      </c>
      <c r="H376" s="60">
        <f>15.1+1.35</f>
        <v>16.45</v>
      </c>
      <c r="I376" s="60">
        <f>12.6+1.1</f>
        <v>13.7</v>
      </c>
      <c r="J376" s="60">
        <f>9.9+1</f>
        <v>10.9</v>
      </c>
    </row>
    <row r="377" spans="1:10" ht="45" customHeight="1">
      <c r="A377" s="212"/>
      <c r="B377" s="326" t="s">
        <v>508</v>
      </c>
      <c r="C377" s="199"/>
      <c r="D377" s="199" t="s">
        <v>17</v>
      </c>
      <c r="E377" s="206" t="s">
        <v>141</v>
      </c>
      <c r="F377" s="199" t="s">
        <v>440</v>
      </c>
      <c r="G377" s="206" t="s">
        <v>37</v>
      </c>
      <c r="H377" s="200">
        <f>H378+H394</f>
        <v>900</v>
      </c>
      <c r="I377" s="200">
        <f>I378+I394</f>
        <v>0</v>
      </c>
      <c r="J377" s="200">
        <f>J378+J394</f>
        <v>1000</v>
      </c>
    </row>
    <row r="378" spans="1:10" ht="30" customHeight="1">
      <c r="A378" s="226"/>
      <c r="B378" s="329" t="s">
        <v>442</v>
      </c>
      <c r="C378" s="228"/>
      <c r="D378" s="228" t="s">
        <v>17</v>
      </c>
      <c r="E378" s="231" t="s">
        <v>141</v>
      </c>
      <c r="F378" s="228" t="s">
        <v>441</v>
      </c>
      <c r="G378" s="231" t="s">
        <v>37</v>
      </c>
      <c r="H378" s="229">
        <f>H379+H382+H385+H388+H391</f>
        <v>900</v>
      </c>
      <c r="I378" s="229">
        <f>I379+I382+I385+I388+I391</f>
        <v>0</v>
      </c>
      <c r="J378" s="229">
        <f>J379+J382+J385+J388+J391</f>
        <v>1000</v>
      </c>
    </row>
    <row r="379" spans="1:10" ht="45" customHeight="1" hidden="1">
      <c r="A379" s="249"/>
      <c r="B379" s="302" t="s">
        <v>134</v>
      </c>
      <c r="C379" s="251"/>
      <c r="D379" s="251" t="s">
        <v>17</v>
      </c>
      <c r="E379" s="251" t="s">
        <v>141</v>
      </c>
      <c r="F379" s="251" t="s">
        <v>455</v>
      </c>
      <c r="G379" s="251"/>
      <c r="H379" s="257">
        <f>H381</f>
        <v>0</v>
      </c>
      <c r="I379" s="257">
        <f>I381</f>
        <v>0</v>
      </c>
      <c r="J379" s="257">
        <f>J381</f>
        <v>0</v>
      </c>
    </row>
    <row r="380" spans="1:10" ht="30" customHeight="1" hidden="1">
      <c r="A380" s="28"/>
      <c r="B380" s="282" t="s">
        <v>57</v>
      </c>
      <c r="C380" s="30"/>
      <c r="D380" s="30" t="s">
        <v>17</v>
      </c>
      <c r="E380" s="30" t="s">
        <v>141</v>
      </c>
      <c r="F380" s="30" t="s">
        <v>455</v>
      </c>
      <c r="G380" s="30" t="s">
        <v>76</v>
      </c>
      <c r="H380" s="60">
        <f>H381</f>
        <v>0</v>
      </c>
      <c r="I380" s="60">
        <f>I381</f>
        <v>0</v>
      </c>
      <c r="J380" s="60">
        <f>J381</f>
        <v>0</v>
      </c>
    </row>
    <row r="381" spans="1:10" ht="30" customHeight="1" hidden="1">
      <c r="A381" s="28"/>
      <c r="B381" s="282" t="s">
        <v>58</v>
      </c>
      <c r="C381" s="30"/>
      <c r="D381" s="30" t="s">
        <v>17</v>
      </c>
      <c r="E381" s="30" t="s">
        <v>141</v>
      </c>
      <c r="F381" s="30" t="s">
        <v>455</v>
      </c>
      <c r="G381" s="30" t="s">
        <v>59</v>
      </c>
      <c r="H381" s="60">
        <v>0</v>
      </c>
      <c r="I381" s="60">
        <v>0</v>
      </c>
      <c r="J381" s="60">
        <v>0</v>
      </c>
    </row>
    <row r="382" spans="1:10" ht="15" customHeight="1">
      <c r="A382" s="249"/>
      <c r="B382" s="302" t="s">
        <v>284</v>
      </c>
      <c r="C382" s="251"/>
      <c r="D382" s="251" t="s">
        <v>17</v>
      </c>
      <c r="E382" s="251" t="s">
        <v>141</v>
      </c>
      <c r="F382" s="251" t="s">
        <v>488</v>
      </c>
      <c r="G382" s="251"/>
      <c r="H382" s="257">
        <f aca="true" t="shared" si="41" ref="H382:J383">H383</f>
        <v>400</v>
      </c>
      <c r="I382" s="257">
        <f t="shared" si="41"/>
        <v>0</v>
      </c>
      <c r="J382" s="257">
        <f t="shared" si="41"/>
        <v>0</v>
      </c>
    </row>
    <row r="383" spans="1:10" ht="30" customHeight="1">
      <c r="A383" s="28"/>
      <c r="B383" s="282" t="s">
        <v>57</v>
      </c>
      <c r="C383" s="30"/>
      <c r="D383" s="30" t="s">
        <v>17</v>
      </c>
      <c r="E383" s="30" t="s">
        <v>141</v>
      </c>
      <c r="F383" s="30" t="s">
        <v>488</v>
      </c>
      <c r="G383" s="30" t="s">
        <v>76</v>
      </c>
      <c r="H383" s="60">
        <f t="shared" si="41"/>
        <v>400</v>
      </c>
      <c r="I383" s="60">
        <f t="shared" si="41"/>
        <v>0</v>
      </c>
      <c r="J383" s="60">
        <f t="shared" si="41"/>
        <v>0</v>
      </c>
    </row>
    <row r="384" spans="1:10" ht="30" customHeight="1">
      <c r="A384" s="28"/>
      <c r="B384" s="282" t="s">
        <v>58</v>
      </c>
      <c r="C384" s="30"/>
      <c r="D384" s="30" t="s">
        <v>17</v>
      </c>
      <c r="E384" s="30" t="s">
        <v>141</v>
      </c>
      <c r="F384" s="30" t="s">
        <v>488</v>
      </c>
      <c r="G384" s="30" t="s">
        <v>59</v>
      </c>
      <c r="H384" s="60">
        <f>150+250</f>
        <v>400</v>
      </c>
      <c r="I384" s="60">
        <v>0</v>
      </c>
      <c r="J384" s="60">
        <v>0</v>
      </c>
    </row>
    <row r="385" spans="1:10" ht="30" customHeight="1">
      <c r="A385" s="249"/>
      <c r="B385" s="302" t="s">
        <v>534</v>
      </c>
      <c r="C385" s="252"/>
      <c r="D385" s="252" t="s">
        <v>17</v>
      </c>
      <c r="E385" s="251" t="s">
        <v>141</v>
      </c>
      <c r="F385" s="258" t="s">
        <v>523</v>
      </c>
      <c r="G385" s="251"/>
      <c r="H385" s="257">
        <f>H387</f>
        <v>500</v>
      </c>
      <c r="I385" s="257">
        <f>I387</f>
        <v>0</v>
      </c>
      <c r="J385" s="257">
        <f>J387</f>
        <v>1000</v>
      </c>
    </row>
    <row r="386" spans="1:10" ht="30" customHeight="1">
      <c r="A386" s="28"/>
      <c r="B386" s="332" t="s">
        <v>57</v>
      </c>
      <c r="C386" s="31"/>
      <c r="D386" s="31" t="s">
        <v>17</v>
      </c>
      <c r="E386" s="30" t="s">
        <v>141</v>
      </c>
      <c r="F386" s="33" t="s">
        <v>523</v>
      </c>
      <c r="G386" s="30" t="s">
        <v>76</v>
      </c>
      <c r="H386" s="60">
        <f>H387</f>
        <v>500</v>
      </c>
      <c r="I386" s="60">
        <f>I387</f>
        <v>0</v>
      </c>
      <c r="J386" s="60">
        <f>J387</f>
        <v>1000</v>
      </c>
    </row>
    <row r="387" spans="1:10" ht="30" customHeight="1">
      <c r="A387" s="28"/>
      <c r="B387" s="282" t="s">
        <v>58</v>
      </c>
      <c r="C387" s="31"/>
      <c r="D387" s="31" t="s">
        <v>17</v>
      </c>
      <c r="E387" s="30" t="s">
        <v>141</v>
      </c>
      <c r="F387" s="33" t="s">
        <v>523</v>
      </c>
      <c r="G387" s="30" t="s">
        <v>59</v>
      </c>
      <c r="H387" s="60">
        <v>500</v>
      </c>
      <c r="I387" s="60">
        <v>0</v>
      </c>
      <c r="J387" s="60">
        <v>1000</v>
      </c>
    </row>
    <row r="388" spans="1:10" ht="30" customHeight="1" hidden="1">
      <c r="A388" s="249"/>
      <c r="B388" s="302" t="s">
        <v>636</v>
      </c>
      <c r="C388" s="252"/>
      <c r="D388" s="252" t="s">
        <v>17</v>
      </c>
      <c r="E388" s="251" t="s">
        <v>141</v>
      </c>
      <c r="F388" s="258" t="s">
        <v>635</v>
      </c>
      <c r="G388" s="251"/>
      <c r="H388" s="257">
        <f>H390</f>
        <v>0</v>
      </c>
      <c r="I388" s="257">
        <f>I390</f>
        <v>0</v>
      </c>
      <c r="J388" s="257">
        <f>J390</f>
        <v>0</v>
      </c>
    </row>
    <row r="389" spans="1:10" ht="30" customHeight="1" hidden="1">
      <c r="A389" s="28"/>
      <c r="B389" s="332" t="s">
        <v>57</v>
      </c>
      <c r="C389" s="31"/>
      <c r="D389" s="31" t="s">
        <v>17</v>
      </c>
      <c r="E389" s="30" t="s">
        <v>141</v>
      </c>
      <c r="F389" s="33" t="s">
        <v>635</v>
      </c>
      <c r="G389" s="30" t="s">
        <v>76</v>
      </c>
      <c r="H389" s="60">
        <f>H390</f>
        <v>0</v>
      </c>
      <c r="I389" s="60">
        <f>I390</f>
        <v>0</v>
      </c>
      <c r="J389" s="60">
        <f>J390</f>
        <v>0</v>
      </c>
    </row>
    <row r="390" spans="1:10" ht="30" customHeight="1" hidden="1">
      <c r="A390" s="28"/>
      <c r="B390" s="282" t="s">
        <v>58</v>
      </c>
      <c r="C390" s="31"/>
      <c r="D390" s="31" t="s">
        <v>17</v>
      </c>
      <c r="E390" s="30" t="s">
        <v>141</v>
      </c>
      <c r="F390" s="33" t="s">
        <v>635</v>
      </c>
      <c r="G390" s="30" t="s">
        <v>59</v>
      </c>
      <c r="H390" s="60">
        <v>0</v>
      </c>
      <c r="I390" s="60">
        <v>0</v>
      </c>
      <c r="J390" s="60">
        <v>0</v>
      </c>
    </row>
    <row r="391" spans="1:10" ht="45" customHeight="1" hidden="1">
      <c r="A391" s="249"/>
      <c r="B391" s="302" t="s">
        <v>444</v>
      </c>
      <c r="C391" s="252"/>
      <c r="D391" s="252" t="s">
        <v>17</v>
      </c>
      <c r="E391" s="251" t="s">
        <v>141</v>
      </c>
      <c r="F391" s="258" t="s">
        <v>443</v>
      </c>
      <c r="G391" s="251"/>
      <c r="H391" s="257">
        <f>H393</f>
        <v>0</v>
      </c>
      <c r="I391" s="257">
        <f>I393</f>
        <v>0</v>
      </c>
      <c r="J391" s="257">
        <f>J393</f>
        <v>0</v>
      </c>
    </row>
    <row r="392" spans="1:10" ht="30" customHeight="1" hidden="1">
      <c r="A392" s="28"/>
      <c r="B392" s="332" t="s">
        <v>57</v>
      </c>
      <c r="C392" s="31"/>
      <c r="D392" s="31" t="s">
        <v>17</v>
      </c>
      <c r="E392" s="30" t="s">
        <v>141</v>
      </c>
      <c r="F392" s="33" t="s">
        <v>443</v>
      </c>
      <c r="G392" s="30" t="s">
        <v>76</v>
      </c>
      <c r="H392" s="60">
        <f>H393</f>
        <v>0</v>
      </c>
      <c r="I392" s="60">
        <f>I393</f>
        <v>0</v>
      </c>
      <c r="J392" s="60">
        <f>J393</f>
        <v>0</v>
      </c>
    </row>
    <row r="393" spans="1:10" ht="30" customHeight="1" hidden="1">
      <c r="A393" s="28"/>
      <c r="B393" s="282" t="s">
        <v>58</v>
      </c>
      <c r="C393" s="31"/>
      <c r="D393" s="31" t="s">
        <v>17</v>
      </c>
      <c r="E393" s="30" t="s">
        <v>141</v>
      </c>
      <c r="F393" s="33" t="s">
        <v>443</v>
      </c>
      <c r="G393" s="30" t="s">
        <v>59</v>
      </c>
      <c r="H393" s="60">
        <v>0</v>
      </c>
      <c r="I393" s="60">
        <v>0</v>
      </c>
      <c r="J393" s="60">
        <v>0</v>
      </c>
    </row>
    <row r="394" spans="1:10" ht="30" customHeight="1" hidden="1">
      <c r="A394" s="226"/>
      <c r="B394" s="329" t="s">
        <v>509</v>
      </c>
      <c r="C394" s="228"/>
      <c r="D394" s="228" t="s">
        <v>17</v>
      </c>
      <c r="E394" s="231" t="s">
        <v>141</v>
      </c>
      <c r="F394" s="228" t="s">
        <v>505</v>
      </c>
      <c r="G394" s="231" t="s">
        <v>37</v>
      </c>
      <c r="H394" s="229">
        <f>H395</f>
        <v>0</v>
      </c>
      <c r="I394" s="229">
        <f>I395</f>
        <v>0</v>
      </c>
      <c r="J394" s="229">
        <f>J395</f>
        <v>0</v>
      </c>
    </row>
    <row r="395" spans="1:10" ht="30" customHeight="1" hidden="1">
      <c r="A395" s="249"/>
      <c r="B395" s="302" t="s">
        <v>506</v>
      </c>
      <c r="C395" s="252"/>
      <c r="D395" s="252" t="s">
        <v>17</v>
      </c>
      <c r="E395" s="251" t="s">
        <v>141</v>
      </c>
      <c r="F395" s="258" t="s">
        <v>507</v>
      </c>
      <c r="G395" s="251"/>
      <c r="H395" s="257">
        <f>H397</f>
        <v>0</v>
      </c>
      <c r="I395" s="257">
        <f>I397</f>
        <v>0</v>
      </c>
      <c r="J395" s="257">
        <f>J397</f>
        <v>0</v>
      </c>
    </row>
    <row r="396" spans="1:10" ht="30" customHeight="1" hidden="1">
      <c r="A396" s="28"/>
      <c r="B396" s="332" t="s">
        <v>57</v>
      </c>
      <c r="C396" s="31"/>
      <c r="D396" s="31" t="s">
        <v>17</v>
      </c>
      <c r="E396" s="30" t="s">
        <v>141</v>
      </c>
      <c r="F396" s="33" t="s">
        <v>507</v>
      </c>
      <c r="G396" s="30" t="s">
        <v>76</v>
      </c>
      <c r="H396" s="60">
        <f>H397</f>
        <v>0</v>
      </c>
      <c r="I396" s="60">
        <f>I397</f>
        <v>0</v>
      </c>
      <c r="J396" s="60">
        <f>J397</f>
        <v>0</v>
      </c>
    </row>
    <row r="397" spans="1:10" ht="30" customHeight="1" hidden="1">
      <c r="A397" s="28"/>
      <c r="B397" s="282" t="s">
        <v>58</v>
      </c>
      <c r="C397" s="31"/>
      <c r="D397" s="31" t="s">
        <v>17</v>
      </c>
      <c r="E397" s="30" t="s">
        <v>141</v>
      </c>
      <c r="F397" s="33" t="s">
        <v>507</v>
      </c>
      <c r="G397" s="30" t="s">
        <v>59</v>
      </c>
      <c r="H397" s="60">
        <f>4000-4000</f>
        <v>0</v>
      </c>
      <c r="I397" s="60">
        <v>0</v>
      </c>
      <c r="J397" s="60">
        <v>0</v>
      </c>
    </row>
    <row r="398" spans="1:10" ht="45" customHeight="1">
      <c r="A398" s="202"/>
      <c r="B398" s="323" t="s">
        <v>449</v>
      </c>
      <c r="C398" s="217"/>
      <c r="D398" s="217" t="s">
        <v>17</v>
      </c>
      <c r="E398" s="218" t="s">
        <v>141</v>
      </c>
      <c r="F398" s="203" t="s">
        <v>257</v>
      </c>
      <c r="G398" s="219"/>
      <c r="H398" s="220">
        <f aca="true" t="shared" si="42" ref="H398:J399">H399</f>
        <v>1480</v>
      </c>
      <c r="I398" s="220">
        <f t="shared" si="42"/>
        <v>1061</v>
      </c>
      <c r="J398" s="220">
        <f t="shared" si="42"/>
        <v>626</v>
      </c>
    </row>
    <row r="399" spans="1:10" ht="15" customHeight="1">
      <c r="A399" s="28"/>
      <c r="B399" s="282" t="s">
        <v>209</v>
      </c>
      <c r="C399" s="50"/>
      <c r="D399" s="31" t="s">
        <v>17</v>
      </c>
      <c r="E399" s="30" t="s">
        <v>141</v>
      </c>
      <c r="F399" s="34" t="s">
        <v>258</v>
      </c>
      <c r="G399" s="51"/>
      <c r="H399" s="59">
        <f t="shared" si="42"/>
        <v>1480</v>
      </c>
      <c r="I399" s="59">
        <f t="shared" si="42"/>
        <v>1061</v>
      </c>
      <c r="J399" s="59">
        <f t="shared" si="42"/>
        <v>626</v>
      </c>
    </row>
    <row r="400" spans="1:10" ht="15" customHeight="1">
      <c r="A400" s="28"/>
      <c r="B400" s="282" t="s">
        <v>209</v>
      </c>
      <c r="C400" s="50"/>
      <c r="D400" s="31" t="s">
        <v>17</v>
      </c>
      <c r="E400" s="30" t="s">
        <v>141</v>
      </c>
      <c r="F400" s="34" t="s">
        <v>259</v>
      </c>
      <c r="G400" s="51"/>
      <c r="H400" s="59">
        <f>H401+H404+H409+H414</f>
        <v>1480</v>
      </c>
      <c r="I400" s="59">
        <f>I401+I404+I409+I414</f>
        <v>1061</v>
      </c>
      <c r="J400" s="59">
        <f>J401+J404+J409+J414</f>
        <v>626</v>
      </c>
    </row>
    <row r="401" spans="1:10" ht="30" customHeight="1" hidden="1">
      <c r="A401" s="249"/>
      <c r="B401" s="302" t="s">
        <v>547</v>
      </c>
      <c r="C401" s="252"/>
      <c r="D401" s="252" t="s">
        <v>17</v>
      </c>
      <c r="E401" s="251" t="s">
        <v>141</v>
      </c>
      <c r="F401" s="260" t="s">
        <v>546</v>
      </c>
      <c r="G401" s="251"/>
      <c r="H401" s="257">
        <f>H403+H405</f>
        <v>0</v>
      </c>
      <c r="I401" s="257">
        <f>I403+I405</f>
        <v>0</v>
      </c>
      <c r="J401" s="257">
        <f>J403+J405</f>
        <v>0</v>
      </c>
    </row>
    <row r="402" spans="1:10" ht="30" customHeight="1" hidden="1">
      <c r="A402" s="28"/>
      <c r="B402" s="282" t="s">
        <v>57</v>
      </c>
      <c r="C402" s="31"/>
      <c r="D402" s="31" t="s">
        <v>17</v>
      </c>
      <c r="E402" s="30" t="s">
        <v>141</v>
      </c>
      <c r="F402" s="34" t="s">
        <v>546</v>
      </c>
      <c r="G402" s="30" t="s">
        <v>76</v>
      </c>
      <c r="H402" s="60">
        <f>H403</f>
        <v>0</v>
      </c>
      <c r="I402" s="60">
        <f>I403</f>
        <v>0</v>
      </c>
      <c r="J402" s="60">
        <f>J403</f>
        <v>0</v>
      </c>
    </row>
    <row r="403" spans="1:10" ht="30" customHeight="1" hidden="1">
      <c r="A403" s="28"/>
      <c r="B403" s="282" t="s">
        <v>58</v>
      </c>
      <c r="C403" s="31"/>
      <c r="D403" s="31" t="s">
        <v>17</v>
      </c>
      <c r="E403" s="30" t="s">
        <v>141</v>
      </c>
      <c r="F403" s="34" t="s">
        <v>546</v>
      </c>
      <c r="G403" s="34" t="s">
        <v>59</v>
      </c>
      <c r="H403" s="60">
        <v>0</v>
      </c>
      <c r="I403" s="60">
        <v>0</v>
      </c>
      <c r="J403" s="60">
        <v>0</v>
      </c>
    </row>
    <row r="404" spans="1:10" ht="30" customHeight="1" hidden="1">
      <c r="A404" s="249"/>
      <c r="B404" s="306" t="s">
        <v>166</v>
      </c>
      <c r="C404" s="265"/>
      <c r="D404" s="252" t="s">
        <v>17</v>
      </c>
      <c r="E404" s="251" t="s">
        <v>141</v>
      </c>
      <c r="F404" s="260" t="s">
        <v>283</v>
      </c>
      <c r="G404" s="266"/>
      <c r="H404" s="253">
        <f>H406+H408</f>
        <v>0</v>
      </c>
      <c r="I404" s="253">
        <f>I406+I408</f>
        <v>0</v>
      </c>
      <c r="J404" s="253">
        <f>J406+J408</f>
        <v>0</v>
      </c>
    </row>
    <row r="405" spans="1:10" ht="30" customHeight="1" hidden="1">
      <c r="A405" s="28"/>
      <c r="B405" s="287" t="s">
        <v>57</v>
      </c>
      <c r="C405" s="50"/>
      <c r="D405" s="31" t="s">
        <v>17</v>
      </c>
      <c r="E405" s="30" t="s">
        <v>141</v>
      </c>
      <c r="F405" s="34" t="s">
        <v>283</v>
      </c>
      <c r="G405" s="30" t="s">
        <v>76</v>
      </c>
      <c r="H405" s="59">
        <f>H406</f>
        <v>0</v>
      </c>
      <c r="I405" s="59">
        <f>I406</f>
        <v>0</v>
      </c>
      <c r="J405" s="59">
        <f>J406</f>
        <v>0</v>
      </c>
    </row>
    <row r="406" spans="1:10" ht="30" customHeight="1" hidden="1">
      <c r="A406" s="28"/>
      <c r="B406" s="282" t="s">
        <v>58</v>
      </c>
      <c r="C406" s="50"/>
      <c r="D406" s="31" t="s">
        <v>17</v>
      </c>
      <c r="E406" s="30" t="s">
        <v>141</v>
      </c>
      <c r="F406" s="34" t="s">
        <v>283</v>
      </c>
      <c r="G406" s="30" t="s">
        <v>59</v>
      </c>
      <c r="H406" s="59">
        <v>0</v>
      </c>
      <c r="I406" s="59">
        <v>0</v>
      </c>
      <c r="J406" s="59">
        <v>0</v>
      </c>
    </row>
    <row r="407" spans="1:10" ht="15" customHeight="1" hidden="1">
      <c r="A407" s="28"/>
      <c r="B407" s="282" t="s">
        <v>97</v>
      </c>
      <c r="C407" s="50"/>
      <c r="D407" s="31" t="s">
        <v>17</v>
      </c>
      <c r="E407" s="30" t="s">
        <v>141</v>
      </c>
      <c r="F407" s="34" t="s">
        <v>283</v>
      </c>
      <c r="G407" s="30" t="s">
        <v>98</v>
      </c>
      <c r="H407" s="59">
        <f aca="true" t="shared" si="43" ref="H407:J412">H408</f>
        <v>0</v>
      </c>
      <c r="I407" s="59">
        <f t="shared" si="43"/>
        <v>0</v>
      </c>
      <c r="J407" s="59">
        <f t="shared" si="43"/>
        <v>0</v>
      </c>
    </row>
    <row r="408" spans="1:10" ht="15" customHeight="1" hidden="1">
      <c r="A408" s="28"/>
      <c r="B408" s="282" t="s">
        <v>249</v>
      </c>
      <c r="C408" s="50"/>
      <c r="D408" s="31" t="s">
        <v>17</v>
      </c>
      <c r="E408" s="30" t="s">
        <v>141</v>
      </c>
      <c r="F408" s="34" t="s">
        <v>283</v>
      </c>
      <c r="G408" s="30" t="s">
        <v>250</v>
      </c>
      <c r="H408" s="59">
        <v>0</v>
      </c>
      <c r="I408" s="59">
        <v>0</v>
      </c>
      <c r="J408" s="59">
        <v>0</v>
      </c>
    </row>
    <row r="409" spans="1:10" ht="15" customHeight="1">
      <c r="A409" s="249"/>
      <c r="B409" s="302" t="s">
        <v>284</v>
      </c>
      <c r="C409" s="252"/>
      <c r="D409" s="252" t="s">
        <v>17</v>
      </c>
      <c r="E409" s="251" t="s">
        <v>141</v>
      </c>
      <c r="F409" s="260" t="s">
        <v>285</v>
      </c>
      <c r="G409" s="251"/>
      <c r="H409" s="257">
        <f>H411+H413</f>
        <v>1480</v>
      </c>
      <c r="I409" s="257">
        <f>I411+I413</f>
        <v>1061</v>
      </c>
      <c r="J409" s="257">
        <f>J411+J413</f>
        <v>626</v>
      </c>
    </row>
    <row r="410" spans="1:10" ht="30" customHeight="1">
      <c r="A410" s="28"/>
      <c r="B410" s="282" t="s">
        <v>57</v>
      </c>
      <c r="C410" s="31"/>
      <c r="D410" s="31" t="s">
        <v>17</v>
      </c>
      <c r="E410" s="30" t="s">
        <v>141</v>
      </c>
      <c r="F410" s="34" t="s">
        <v>285</v>
      </c>
      <c r="G410" s="30" t="s">
        <v>76</v>
      </c>
      <c r="H410" s="60">
        <f t="shared" si="43"/>
        <v>1480</v>
      </c>
      <c r="I410" s="60">
        <f t="shared" si="43"/>
        <v>1061</v>
      </c>
      <c r="J410" s="60">
        <f t="shared" si="43"/>
        <v>626</v>
      </c>
    </row>
    <row r="411" spans="1:10" ht="30" customHeight="1">
      <c r="A411" s="28"/>
      <c r="B411" s="282" t="s">
        <v>58</v>
      </c>
      <c r="C411" s="31"/>
      <c r="D411" s="31" t="s">
        <v>17</v>
      </c>
      <c r="E411" s="30" t="s">
        <v>141</v>
      </c>
      <c r="F411" s="34" t="s">
        <v>285</v>
      </c>
      <c r="G411" s="34" t="s">
        <v>59</v>
      </c>
      <c r="H411" s="60">
        <f>300+30+(1000+150)</f>
        <v>1480</v>
      </c>
      <c r="I411" s="60">
        <f>330+3000-2040-229</f>
        <v>1061</v>
      </c>
      <c r="J411" s="60">
        <f>330+5000-4198-506</f>
        <v>626</v>
      </c>
    </row>
    <row r="412" spans="1:10" ht="15" customHeight="1" hidden="1">
      <c r="A412" s="28"/>
      <c r="B412" s="282" t="s">
        <v>97</v>
      </c>
      <c r="C412" s="31"/>
      <c r="D412" s="31" t="s">
        <v>17</v>
      </c>
      <c r="E412" s="30" t="s">
        <v>141</v>
      </c>
      <c r="F412" s="34" t="s">
        <v>285</v>
      </c>
      <c r="G412" s="34" t="s">
        <v>98</v>
      </c>
      <c r="H412" s="60">
        <f t="shared" si="43"/>
        <v>0</v>
      </c>
      <c r="I412" s="60">
        <f t="shared" si="43"/>
        <v>0</v>
      </c>
      <c r="J412" s="60">
        <f t="shared" si="43"/>
        <v>0</v>
      </c>
    </row>
    <row r="413" spans="1:10" ht="15" customHeight="1" hidden="1">
      <c r="A413" s="28"/>
      <c r="B413" s="282" t="s">
        <v>249</v>
      </c>
      <c r="C413" s="31"/>
      <c r="D413" s="31" t="s">
        <v>17</v>
      </c>
      <c r="E413" s="30" t="s">
        <v>141</v>
      </c>
      <c r="F413" s="34" t="s">
        <v>285</v>
      </c>
      <c r="G413" s="34" t="s">
        <v>250</v>
      </c>
      <c r="H413" s="60">
        <v>0</v>
      </c>
      <c r="I413" s="60">
        <v>0</v>
      </c>
      <c r="J413" s="60">
        <v>0</v>
      </c>
    </row>
    <row r="414" spans="1:10" ht="30" customHeight="1" hidden="1">
      <c r="A414" s="249"/>
      <c r="B414" s="302" t="s">
        <v>362</v>
      </c>
      <c r="C414" s="252"/>
      <c r="D414" s="252" t="s">
        <v>17</v>
      </c>
      <c r="E414" s="251" t="s">
        <v>141</v>
      </c>
      <c r="F414" s="251" t="s">
        <v>521</v>
      </c>
      <c r="G414" s="251"/>
      <c r="H414" s="257">
        <f aca="true" t="shared" si="44" ref="H414:J415">H415</f>
        <v>0</v>
      </c>
      <c r="I414" s="257">
        <f t="shared" si="44"/>
        <v>0</v>
      </c>
      <c r="J414" s="257">
        <f t="shared" si="44"/>
        <v>0</v>
      </c>
    </row>
    <row r="415" spans="1:10" ht="30" customHeight="1" hidden="1">
      <c r="A415" s="28"/>
      <c r="B415" s="282" t="s">
        <v>57</v>
      </c>
      <c r="C415" s="31"/>
      <c r="D415" s="31" t="s">
        <v>17</v>
      </c>
      <c r="E415" s="30" t="s">
        <v>141</v>
      </c>
      <c r="F415" s="34" t="s">
        <v>521</v>
      </c>
      <c r="G415" s="31">
        <v>200</v>
      </c>
      <c r="H415" s="60">
        <f t="shared" si="44"/>
        <v>0</v>
      </c>
      <c r="I415" s="60">
        <f t="shared" si="44"/>
        <v>0</v>
      </c>
      <c r="J415" s="60">
        <f t="shared" si="44"/>
        <v>0</v>
      </c>
    </row>
    <row r="416" spans="1:10" ht="30" customHeight="1" hidden="1">
      <c r="A416" s="28"/>
      <c r="B416" s="282" t="s">
        <v>58</v>
      </c>
      <c r="C416" s="31"/>
      <c r="D416" s="31" t="s">
        <v>17</v>
      </c>
      <c r="E416" s="30" t="s">
        <v>141</v>
      </c>
      <c r="F416" s="34" t="s">
        <v>521</v>
      </c>
      <c r="G416" s="31">
        <v>240</v>
      </c>
      <c r="H416" s="60">
        <f>20+350-20-350</f>
        <v>0</v>
      </c>
      <c r="I416" s="60">
        <v>0</v>
      </c>
      <c r="J416" s="60">
        <v>0</v>
      </c>
    </row>
    <row r="417" spans="1:10" ht="15" customHeight="1">
      <c r="A417" s="19" t="s">
        <v>499</v>
      </c>
      <c r="B417" s="317" t="s">
        <v>20</v>
      </c>
      <c r="C417" s="41"/>
      <c r="D417" s="41" t="s">
        <v>21</v>
      </c>
      <c r="E417" s="41"/>
      <c r="F417" s="41"/>
      <c r="G417" s="41"/>
      <c r="H417" s="64">
        <f aca="true" t="shared" si="45" ref="H417:J419">H418</f>
        <v>525</v>
      </c>
      <c r="I417" s="64">
        <f t="shared" si="45"/>
        <v>525</v>
      </c>
      <c r="J417" s="64">
        <f t="shared" si="45"/>
        <v>525</v>
      </c>
    </row>
    <row r="418" spans="1:10" ht="15" customHeight="1">
      <c r="A418" s="22"/>
      <c r="B418" s="333" t="s">
        <v>469</v>
      </c>
      <c r="C418" s="52"/>
      <c r="D418" s="52" t="s">
        <v>21</v>
      </c>
      <c r="E418" s="52" t="s">
        <v>203</v>
      </c>
      <c r="F418" s="52"/>
      <c r="G418" s="52"/>
      <c r="H418" s="70">
        <f t="shared" si="45"/>
        <v>525</v>
      </c>
      <c r="I418" s="70">
        <f t="shared" si="45"/>
        <v>525</v>
      </c>
      <c r="J418" s="70">
        <f t="shared" si="45"/>
        <v>525</v>
      </c>
    </row>
    <row r="419" spans="1:10" ht="60" customHeight="1">
      <c r="A419" s="221"/>
      <c r="B419" s="320" t="s">
        <v>577</v>
      </c>
      <c r="C419" s="206"/>
      <c r="D419" s="206" t="s">
        <v>21</v>
      </c>
      <c r="E419" s="206" t="s">
        <v>203</v>
      </c>
      <c r="F419" s="205" t="s">
        <v>199</v>
      </c>
      <c r="G419" s="206"/>
      <c r="H419" s="200">
        <f t="shared" si="45"/>
        <v>525</v>
      </c>
      <c r="I419" s="200">
        <f t="shared" si="45"/>
        <v>525</v>
      </c>
      <c r="J419" s="200">
        <f t="shared" si="45"/>
        <v>525</v>
      </c>
    </row>
    <row r="420" spans="1:10" ht="15" customHeight="1">
      <c r="A420" s="239"/>
      <c r="B420" s="329" t="s">
        <v>412</v>
      </c>
      <c r="C420" s="234"/>
      <c r="D420" s="231" t="s">
        <v>21</v>
      </c>
      <c r="E420" s="231" t="s">
        <v>203</v>
      </c>
      <c r="F420" s="231" t="s">
        <v>200</v>
      </c>
      <c r="G420" s="234"/>
      <c r="H420" s="229">
        <f>H421+H424</f>
        <v>525</v>
      </c>
      <c r="I420" s="229">
        <f>I421+I424</f>
        <v>525</v>
      </c>
      <c r="J420" s="229">
        <f>J421+J424</f>
        <v>525</v>
      </c>
    </row>
    <row r="421" spans="1:10" ht="15" customHeight="1">
      <c r="A421" s="249"/>
      <c r="B421" s="306" t="s">
        <v>411</v>
      </c>
      <c r="C421" s="251"/>
      <c r="D421" s="251" t="s">
        <v>21</v>
      </c>
      <c r="E421" s="251" t="s">
        <v>203</v>
      </c>
      <c r="F421" s="251" t="s">
        <v>410</v>
      </c>
      <c r="G421" s="251"/>
      <c r="H421" s="253">
        <f>H423</f>
        <v>295</v>
      </c>
      <c r="I421" s="253">
        <f>I423</f>
        <v>295</v>
      </c>
      <c r="J421" s="253">
        <f>J423</f>
        <v>295</v>
      </c>
    </row>
    <row r="422" spans="1:10" ht="30" customHeight="1">
      <c r="A422" s="28"/>
      <c r="B422" s="287" t="s">
        <v>57</v>
      </c>
      <c r="C422" s="30"/>
      <c r="D422" s="30" t="s">
        <v>21</v>
      </c>
      <c r="E422" s="30" t="s">
        <v>203</v>
      </c>
      <c r="F422" s="30" t="s">
        <v>410</v>
      </c>
      <c r="G422" s="30" t="s">
        <v>76</v>
      </c>
      <c r="H422" s="59">
        <f>H423</f>
        <v>295</v>
      </c>
      <c r="I422" s="59">
        <f>I423</f>
        <v>295</v>
      </c>
      <c r="J422" s="59">
        <f>J423</f>
        <v>295</v>
      </c>
    </row>
    <row r="423" spans="1:10" ht="30" customHeight="1">
      <c r="A423" s="28"/>
      <c r="B423" s="282" t="s">
        <v>58</v>
      </c>
      <c r="C423" s="30"/>
      <c r="D423" s="30" t="s">
        <v>21</v>
      </c>
      <c r="E423" s="30" t="s">
        <v>203</v>
      </c>
      <c r="F423" s="30" t="s">
        <v>410</v>
      </c>
      <c r="G423" s="30" t="s">
        <v>59</v>
      </c>
      <c r="H423" s="60">
        <v>295</v>
      </c>
      <c r="I423" s="60">
        <v>295</v>
      </c>
      <c r="J423" s="60">
        <v>295</v>
      </c>
    </row>
    <row r="424" spans="1:10" ht="15" customHeight="1">
      <c r="A424" s="249"/>
      <c r="B424" s="306" t="s">
        <v>201</v>
      </c>
      <c r="C424" s="251"/>
      <c r="D424" s="251" t="s">
        <v>21</v>
      </c>
      <c r="E424" s="251" t="s">
        <v>203</v>
      </c>
      <c r="F424" s="251" t="s">
        <v>202</v>
      </c>
      <c r="G424" s="251"/>
      <c r="H424" s="253">
        <f>H426</f>
        <v>230</v>
      </c>
      <c r="I424" s="253">
        <f>I426</f>
        <v>230</v>
      </c>
      <c r="J424" s="253">
        <f>J426</f>
        <v>230</v>
      </c>
    </row>
    <row r="425" spans="1:10" ht="30" customHeight="1">
      <c r="A425" s="28"/>
      <c r="B425" s="287" t="s">
        <v>57</v>
      </c>
      <c r="C425" s="30"/>
      <c r="D425" s="30" t="s">
        <v>21</v>
      </c>
      <c r="E425" s="30" t="s">
        <v>203</v>
      </c>
      <c r="F425" s="30" t="s">
        <v>202</v>
      </c>
      <c r="G425" s="30" t="s">
        <v>76</v>
      </c>
      <c r="H425" s="59">
        <f>H426</f>
        <v>230</v>
      </c>
      <c r="I425" s="59">
        <f>I426</f>
        <v>230</v>
      </c>
      <c r="J425" s="59">
        <f>J426</f>
        <v>230</v>
      </c>
    </row>
    <row r="426" spans="1:10" ht="30" customHeight="1">
      <c r="A426" s="28"/>
      <c r="B426" s="282" t="s">
        <v>58</v>
      </c>
      <c r="C426" s="30"/>
      <c r="D426" s="30" t="s">
        <v>21</v>
      </c>
      <c r="E426" s="30" t="s">
        <v>203</v>
      </c>
      <c r="F426" s="30" t="s">
        <v>202</v>
      </c>
      <c r="G426" s="30" t="s">
        <v>59</v>
      </c>
      <c r="H426" s="60">
        <v>230</v>
      </c>
      <c r="I426" s="60">
        <v>230</v>
      </c>
      <c r="J426" s="60">
        <v>230</v>
      </c>
    </row>
    <row r="427" spans="1:10" ht="15" customHeight="1" hidden="1">
      <c r="A427" s="19" t="s">
        <v>500</v>
      </c>
      <c r="B427" s="317" t="s">
        <v>22</v>
      </c>
      <c r="C427" s="41"/>
      <c r="D427" s="41" t="s">
        <v>23</v>
      </c>
      <c r="E427" s="41"/>
      <c r="F427" s="41"/>
      <c r="G427" s="41"/>
      <c r="H427" s="64">
        <f>H428</f>
        <v>0</v>
      </c>
      <c r="I427" s="64">
        <f>I428</f>
        <v>0</v>
      </c>
      <c r="J427" s="64">
        <f>J428</f>
        <v>0</v>
      </c>
    </row>
    <row r="428" spans="1:10" ht="15" customHeight="1" hidden="1">
      <c r="A428" s="22"/>
      <c r="B428" s="333" t="s">
        <v>95</v>
      </c>
      <c r="C428" s="52"/>
      <c r="D428" s="52" t="s">
        <v>23</v>
      </c>
      <c r="E428" s="52" t="s">
        <v>96</v>
      </c>
      <c r="F428" s="52"/>
      <c r="G428" s="52"/>
      <c r="H428" s="70">
        <f>H429+H434</f>
        <v>0</v>
      </c>
      <c r="I428" s="70">
        <f>I429+I434</f>
        <v>0</v>
      </c>
      <c r="J428" s="70">
        <f>J429+J434</f>
        <v>0</v>
      </c>
    </row>
    <row r="429" spans="1:10" ht="60" customHeight="1" hidden="1">
      <c r="A429" s="197"/>
      <c r="B429" s="326" t="s">
        <v>537</v>
      </c>
      <c r="C429" s="199"/>
      <c r="D429" s="206" t="s">
        <v>23</v>
      </c>
      <c r="E429" s="206" t="s">
        <v>96</v>
      </c>
      <c r="F429" s="199" t="s">
        <v>120</v>
      </c>
      <c r="G429" s="206" t="s">
        <v>37</v>
      </c>
      <c r="H429" s="200">
        <f aca="true" t="shared" si="46" ref="H429:J430">H430</f>
        <v>0</v>
      </c>
      <c r="I429" s="200">
        <f t="shared" si="46"/>
        <v>0</v>
      </c>
      <c r="J429" s="200">
        <f t="shared" si="46"/>
        <v>0</v>
      </c>
    </row>
    <row r="430" spans="1:10" ht="30" customHeight="1" hidden="1">
      <c r="A430" s="226"/>
      <c r="B430" s="329" t="s">
        <v>538</v>
      </c>
      <c r="C430" s="228"/>
      <c r="D430" s="231" t="s">
        <v>23</v>
      </c>
      <c r="E430" s="231" t="s">
        <v>96</v>
      </c>
      <c r="F430" s="228" t="s">
        <v>121</v>
      </c>
      <c r="G430" s="231" t="s">
        <v>37</v>
      </c>
      <c r="H430" s="229">
        <f t="shared" si="46"/>
        <v>0</v>
      </c>
      <c r="I430" s="229">
        <f t="shared" si="46"/>
        <v>0</v>
      </c>
      <c r="J430" s="229">
        <f t="shared" si="46"/>
        <v>0</v>
      </c>
    </row>
    <row r="431" spans="1:10" ht="30" customHeight="1" hidden="1">
      <c r="A431" s="254"/>
      <c r="B431" s="306" t="s">
        <v>362</v>
      </c>
      <c r="C431" s="252"/>
      <c r="D431" s="251" t="s">
        <v>23</v>
      </c>
      <c r="E431" s="251" t="s">
        <v>96</v>
      </c>
      <c r="F431" s="252" t="s">
        <v>539</v>
      </c>
      <c r="G431" s="251"/>
      <c r="H431" s="257">
        <f>H433</f>
        <v>0</v>
      </c>
      <c r="I431" s="257">
        <f>I433</f>
        <v>0</v>
      </c>
      <c r="J431" s="257">
        <f>J433</f>
        <v>0</v>
      </c>
    </row>
    <row r="432" spans="1:10" ht="30" customHeight="1" hidden="1">
      <c r="A432" s="42"/>
      <c r="B432" s="287" t="s">
        <v>57</v>
      </c>
      <c r="C432" s="31"/>
      <c r="D432" s="30" t="s">
        <v>23</v>
      </c>
      <c r="E432" s="30" t="s">
        <v>96</v>
      </c>
      <c r="F432" s="33" t="s">
        <v>539</v>
      </c>
      <c r="G432" s="30" t="s">
        <v>76</v>
      </c>
      <c r="H432" s="60">
        <f>H433</f>
        <v>0</v>
      </c>
      <c r="I432" s="60">
        <f>I433</f>
        <v>0</v>
      </c>
      <c r="J432" s="60">
        <f>J433</f>
        <v>0</v>
      </c>
    </row>
    <row r="433" spans="1:10" ht="30" customHeight="1" hidden="1">
      <c r="A433" s="42"/>
      <c r="B433" s="282" t="s">
        <v>58</v>
      </c>
      <c r="C433" s="31"/>
      <c r="D433" s="30" t="s">
        <v>23</v>
      </c>
      <c r="E433" s="30" t="s">
        <v>96</v>
      </c>
      <c r="F433" s="33" t="s">
        <v>539</v>
      </c>
      <c r="G433" s="30" t="s">
        <v>59</v>
      </c>
      <c r="H433" s="60">
        <v>0</v>
      </c>
      <c r="I433" s="60">
        <v>0</v>
      </c>
      <c r="J433" s="60">
        <v>0</v>
      </c>
    </row>
    <row r="434" spans="1:10" ht="60" customHeight="1" hidden="1">
      <c r="A434" s="212"/>
      <c r="B434" s="326" t="s">
        <v>413</v>
      </c>
      <c r="C434" s="199"/>
      <c r="D434" s="206" t="s">
        <v>23</v>
      </c>
      <c r="E434" s="206" t="s">
        <v>96</v>
      </c>
      <c r="F434" s="205" t="s">
        <v>178</v>
      </c>
      <c r="G434" s="199"/>
      <c r="H434" s="222">
        <f aca="true" t="shared" si="47" ref="H434:J436">H435</f>
        <v>0</v>
      </c>
      <c r="I434" s="222">
        <f t="shared" si="47"/>
        <v>0</v>
      </c>
      <c r="J434" s="222">
        <f t="shared" si="47"/>
        <v>0</v>
      </c>
    </row>
    <row r="435" spans="1:10" ht="60" customHeight="1" hidden="1">
      <c r="A435" s="246"/>
      <c r="B435" s="331" t="s">
        <v>191</v>
      </c>
      <c r="C435" s="147"/>
      <c r="D435" s="147" t="s">
        <v>23</v>
      </c>
      <c r="E435" s="147" t="s">
        <v>96</v>
      </c>
      <c r="F435" s="147" t="s">
        <v>187</v>
      </c>
      <c r="G435" s="147"/>
      <c r="H435" s="247">
        <f t="shared" si="47"/>
        <v>0</v>
      </c>
      <c r="I435" s="247">
        <f t="shared" si="47"/>
        <v>0</v>
      </c>
      <c r="J435" s="247">
        <f t="shared" si="47"/>
        <v>0</v>
      </c>
    </row>
    <row r="436" spans="1:10" ht="30" customHeight="1" hidden="1">
      <c r="A436" s="235"/>
      <c r="B436" s="329" t="s">
        <v>192</v>
      </c>
      <c r="C436" s="231"/>
      <c r="D436" s="231" t="s">
        <v>23</v>
      </c>
      <c r="E436" s="231" t="s">
        <v>96</v>
      </c>
      <c r="F436" s="231" t="s">
        <v>189</v>
      </c>
      <c r="G436" s="231"/>
      <c r="H436" s="236">
        <f t="shared" si="47"/>
        <v>0</v>
      </c>
      <c r="I436" s="236">
        <f t="shared" si="47"/>
        <v>0</v>
      </c>
      <c r="J436" s="236">
        <f t="shared" si="47"/>
        <v>0</v>
      </c>
    </row>
    <row r="437" spans="1:10" ht="15" customHeight="1" hidden="1">
      <c r="A437" s="249"/>
      <c r="B437" s="306" t="s">
        <v>193</v>
      </c>
      <c r="C437" s="251"/>
      <c r="D437" s="251" t="s">
        <v>23</v>
      </c>
      <c r="E437" s="251" t="s">
        <v>96</v>
      </c>
      <c r="F437" s="251" t="s">
        <v>419</v>
      </c>
      <c r="G437" s="251"/>
      <c r="H437" s="257">
        <f>H439</f>
        <v>0</v>
      </c>
      <c r="I437" s="257">
        <f>I439</f>
        <v>0</v>
      </c>
      <c r="J437" s="257">
        <f>J439</f>
        <v>0</v>
      </c>
    </row>
    <row r="438" spans="1:10" ht="30" customHeight="1" hidden="1">
      <c r="A438" s="28"/>
      <c r="B438" s="287" t="s">
        <v>57</v>
      </c>
      <c r="C438" s="30"/>
      <c r="D438" s="30" t="s">
        <v>23</v>
      </c>
      <c r="E438" s="30" t="s">
        <v>96</v>
      </c>
      <c r="F438" s="30" t="s">
        <v>419</v>
      </c>
      <c r="G438" s="30" t="s">
        <v>76</v>
      </c>
      <c r="H438" s="60">
        <f aca="true" t="shared" si="48" ref="H438:J444">H439</f>
        <v>0</v>
      </c>
      <c r="I438" s="60">
        <f t="shared" si="48"/>
        <v>0</v>
      </c>
      <c r="J438" s="60">
        <f t="shared" si="48"/>
        <v>0</v>
      </c>
    </row>
    <row r="439" spans="1:10" ht="30" customHeight="1" hidden="1">
      <c r="A439" s="28"/>
      <c r="B439" s="282" t="s">
        <v>58</v>
      </c>
      <c r="C439" s="30"/>
      <c r="D439" s="30" t="s">
        <v>23</v>
      </c>
      <c r="E439" s="30" t="s">
        <v>96</v>
      </c>
      <c r="F439" s="30" t="s">
        <v>419</v>
      </c>
      <c r="G439" s="30" t="s">
        <v>59</v>
      </c>
      <c r="H439" s="60">
        <v>0</v>
      </c>
      <c r="I439" s="60">
        <v>0</v>
      </c>
      <c r="J439" s="60">
        <v>0</v>
      </c>
    </row>
    <row r="440" spans="1:11" ht="15" customHeight="1">
      <c r="A440" s="19" t="s">
        <v>500</v>
      </c>
      <c r="B440" s="317" t="s">
        <v>24</v>
      </c>
      <c r="C440" s="41"/>
      <c r="D440" s="41" t="s">
        <v>25</v>
      </c>
      <c r="E440" s="41"/>
      <c r="F440" s="41"/>
      <c r="G440" s="41"/>
      <c r="H440" s="64">
        <f>H441+H448</f>
        <v>537.556</v>
      </c>
      <c r="I440" s="64">
        <f>I441+I448</f>
        <v>573.294</v>
      </c>
      <c r="J440" s="64">
        <f>J441+J448</f>
        <v>596.226</v>
      </c>
      <c r="K440" s="67"/>
    </row>
    <row r="441" spans="1:11" ht="15" customHeight="1">
      <c r="A441" s="35"/>
      <c r="B441" s="318" t="s">
        <v>267</v>
      </c>
      <c r="C441" s="24"/>
      <c r="D441" s="24" t="s">
        <v>25</v>
      </c>
      <c r="E441" s="24">
        <v>1001</v>
      </c>
      <c r="F441" s="24" t="s">
        <v>63</v>
      </c>
      <c r="G441" s="24" t="s">
        <v>63</v>
      </c>
      <c r="H441" s="57">
        <f t="shared" si="48"/>
        <v>537.556</v>
      </c>
      <c r="I441" s="57">
        <f t="shared" si="48"/>
        <v>573.294</v>
      </c>
      <c r="J441" s="57">
        <f t="shared" si="48"/>
        <v>596.226</v>
      </c>
      <c r="K441" s="67"/>
    </row>
    <row r="442" spans="1:11" s="2" customFormat="1" ht="45" customHeight="1">
      <c r="A442" s="223"/>
      <c r="B442" s="323" t="s">
        <v>449</v>
      </c>
      <c r="C442" s="195"/>
      <c r="D442" s="195">
        <v>1000</v>
      </c>
      <c r="E442" s="195">
        <v>1001</v>
      </c>
      <c r="F442" s="203" t="s">
        <v>257</v>
      </c>
      <c r="G442" s="195"/>
      <c r="H442" s="196">
        <f t="shared" si="48"/>
        <v>537.556</v>
      </c>
      <c r="I442" s="196">
        <f t="shared" si="48"/>
        <v>573.294</v>
      </c>
      <c r="J442" s="196">
        <f t="shared" si="48"/>
        <v>596.226</v>
      </c>
      <c r="K442" s="72"/>
    </row>
    <row r="443" spans="1:11" s="2" customFormat="1" ht="15">
      <c r="A443" s="39"/>
      <c r="B443" s="282" t="s">
        <v>209</v>
      </c>
      <c r="C443" s="27"/>
      <c r="D443" s="31">
        <v>1000</v>
      </c>
      <c r="E443" s="31">
        <v>1001</v>
      </c>
      <c r="F443" s="34" t="s">
        <v>258</v>
      </c>
      <c r="G443" s="27"/>
      <c r="H443" s="59">
        <f t="shared" si="48"/>
        <v>537.556</v>
      </c>
      <c r="I443" s="59">
        <f t="shared" si="48"/>
        <v>573.294</v>
      </c>
      <c r="J443" s="59">
        <f t="shared" si="48"/>
        <v>596.226</v>
      </c>
      <c r="K443" s="72"/>
    </row>
    <row r="444" spans="1:11" s="2" customFormat="1" ht="15">
      <c r="A444" s="39"/>
      <c r="B444" s="282" t="s">
        <v>209</v>
      </c>
      <c r="C444" s="27"/>
      <c r="D444" s="31">
        <v>1000</v>
      </c>
      <c r="E444" s="31">
        <v>1001</v>
      </c>
      <c r="F444" s="34" t="s">
        <v>259</v>
      </c>
      <c r="G444" s="27"/>
      <c r="H444" s="59">
        <f t="shared" si="48"/>
        <v>537.556</v>
      </c>
      <c r="I444" s="59">
        <f t="shared" si="48"/>
        <v>573.294</v>
      </c>
      <c r="J444" s="59">
        <f t="shared" si="48"/>
        <v>596.226</v>
      </c>
      <c r="K444" s="72"/>
    </row>
    <row r="445" spans="1:11" ht="30" customHeight="1">
      <c r="A445" s="249"/>
      <c r="B445" s="302" t="s">
        <v>262</v>
      </c>
      <c r="C445" s="252"/>
      <c r="D445" s="252">
        <v>1000</v>
      </c>
      <c r="E445" s="252">
        <v>1001</v>
      </c>
      <c r="F445" s="252" t="s">
        <v>263</v>
      </c>
      <c r="G445" s="251"/>
      <c r="H445" s="253">
        <f>H447</f>
        <v>537.556</v>
      </c>
      <c r="I445" s="253">
        <f>I447</f>
        <v>573.294</v>
      </c>
      <c r="J445" s="253">
        <f>J447</f>
        <v>596.226</v>
      </c>
      <c r="K445" s="73"/>
    </row>
    <row r="446" spans="1:11" ht="15" customHeight="1">
      <c r="A446" s="28"/>
      <c r="B446" s="282" t="s">
        <v>264</v>
      </c>
      <c r="C446" s="31"/>
      <c r="D446" s="31">
        <v>1000</v>
      </c>
      <c r="E446" s="31">
        <v>1001</v>
      </c>
      <c r="F446" s="31" t="s">
        <v>263</v>
      </c>
      <c r="G446" s="30" t="s">
        <v>280</v>
      </c>
      <c r="H446" s="59">
        <f>H447</f>
        <v>537.556</v>
      </c>
      <c r="I446" s="59">
        <f>I447</f>
        <v>573.294</v>
      </c>
      <c r="J446" s="59">
        <f>J447</f>
        <v>596.226</v>
      </c>
      <c r="K446" s="73"/>
    </row>
    <row r="447" spans="1:11" ht="30" customHeight="1">
      <c r="A447" s="28"/>
      <c r="B447" s="282" t="s">
        <v>265</v>
      </c>
      <c r="C447" s="31"/>
      <c r="D447" s="31">
        <v>1000</v>
      </c>
      <c r="E447" s="31">
        <v>1001</v>
      </c>
      <c r="F447" s="31" t="s">
        <v>263</v>
      </c>
      <c r="G447" s="30" t="s">
        <v>266</v>
      </c>
      <c r="H447" s="350">
        <v>537.556</v>
      </c>
      <c r="I447" s="350">
        <v>573.294</v>
      </c>
      <c r="J447" s="350">
        <v>596.226</v>
      </c>
      <c r="K447" s="73"/>
    </row>
    <row r="448" spans="1:11" ht="15" customHeight="1" hidden="1">
      <c r="A448" s="35"/>
      <c r="B448" s="318" t="s">
        <v>124</v>
      </c>
      <c r="C448" s="24"/>
      <c r="D448" s="24" t="s">
        <v>25</v>
      </c>
      <c r="E448" s="24">
        <v>1003</v>
      </c>
      <c r="F448" s="24" t="s">
        <v>63</v>
      </c>
      <c r="G448" s="24" t="s">
        <v>63</v>
      </c>
      <c r="H448" s="57">
        <f>H449+H458+H463</f>
        <v>0</v>
      </c>
      <c r="I448" s="57">
        <f>I449+I458+I463</f>
        <v>0</v>
      </c>
      <c r="J448" s="57">
        <f>J449+J458+J463</f>
        <v>0</v>
      </c>
      <c r="K448" s="67"/>
    </row>
    <row r="449" spans="1:11" ht="75" customHeight="1" hidden="1">
      <c r="A449" s="211"/>
      <c r="B449" s="326" t="s">
        <v>415</v>
      </c>
      <c r="C449" s="199"/>
      <c r="D449" s="199">
        <v>1000</v>
      </c>
      <c r="E449" s="206" t="s">
        <v>279</v>
      </c>
      <c r="F449" s="206" t="s">
        <v>421</v>
      </c>
      <c r="G449" s="199"/>
      <c r="H449" s="200">
        <f>H450+H454</f>
        <v>0</v>
      </c>
      <c r="I449" s="200">
        <f>I450+I454</f>
        <v>0</v>
      </c>
      <c r="J449" s="200">
        <f>J450+J454</f>
        <v>0</v>
      </c>
      <c r="K449" s="67"/>
    </row>
    <row r="450" spans="1:11" ht="45" customHeight="1" hidden="1">
      <c r="A450" s="238"/>
      <c r="B450" s="329" t="s">
        <v>416</v>
      </c>
      <c r="C450" s="228"/>
      <c r="D450" s="228">
        <v>1000</v>
      </c>
      <c r="E450" s="231" t="s">
        <v>279</v>
      </c>
      <c r="F450" s="231" t="s">
        <v>422</v>
      </c>
      <c r="G450" s="231" t="s">
        <v>37</v>
      </c>
      <c r="H450" s="229">
        <f>H451</f>
        <v>0</v>
      </c>
      <c r="I450" s="229">
        <f>I451</f>
        <v>0</v>
      </c>
      <c r="J450" s="229">
        <f>J451</f>
        <v>0</v>
      </c>
      <c r="K450" s="67"/>
    </row>
    <row r="451" spans="1:11" ht="60" customHeight="1" hidden="1">
      <c r="A451" s="263"/>
      <c r="B451" s="306" t="s">
        <v>456</v>
      </c>
      <c r="C451" s="252"/>
      <c r="D451" s="252">
        <v>1000</v>
      </c>
      <c r="E451" s="251" t="s">
        <v>279</v>
      </c>
      <c r="F451" s="251" t="s">
        <v>423</v>
      </c>
      <c r="G451" s="251"/>
      <c r="H451" s="253">
        <f aca="true" t="shared" si="49" ref="H451:J452">H452</f>
        <v>0</v>
      </c>
      <c r="I451" s="253">
        <f t="shared" si="49"/>
        <v>0</v>
      </c>
      <c r="J451" s="253">
        <f t="shared" si="49"/>
        <v>0</v>
      </c>
      <c r="K451" s="67"/>
    </row>
    <row r="452" spans="1:11" ht="15" customHeight="1" hidden="1">
      <c r="A452" s="49"/>
      <c r="B452" s="282" t="s">
        <v>264</v>
      </c>
      <c r="C452" s="27"/>
      <c r="D452" s="31">
        <v>1000</v>
      </c>
      <c r="E452" s="30" t="s">
        <v>279</v>
      </c>
      <c r="F452" s="30" t="s">
        <v>423</v>
      </c>
      <c r="G452" s="30" t="s">
        <v>280</v>
      </c>
      <c r="H452" s="155">
        <f t="shared" si="49"/>
        <v>0</v>
      </c>
      <c r="I452" s="155">
        <f t="shared" si="49"/>
        <v>0</v>
      </c>
      <c r="J452" s="155">
        <f t="shared" si="49"/>
        <v>0</v>
      </c>
      <c r="K452" s="67"/>
    </row>
    <row r="453" spans="1:11" ht="30" customHeight="1" hidden="1">
      <c r="A453" s="156"/>
      <c r="B453" s="282" t="s">
        <v>265</v>
      </c>
      <c r="C453" s="153"/>
      <c r="D453" s="154">
        <v>1000</v>
      </c>
      <c r="E453" s="154">
        <v>1003</v>
      </c>
      <c r="F453" s="30" t="s">
        <v>423</v>
      </c>
      <c r="G453" s="154">
        <v>320</v>
      </c>
      <c r="H453" s="155">
        <v>0</v>
      </c>
      <c r="I453" s="155">
        <v>0</v>
      </c>
      <c r="J453" s="155">
        <v>0</v>
      </c>
      <c r="K453" s="67"/>
    </row>
    <row r="454" spans="1:11" ht="15" customHeight="1" hidden="1">
      <c r="A454" s="238"/>
      <c r="B454" s="329" t="s">
        <v>417</v>
      </c>
      <c r="C454" s="228"/>
      <c r="D454" s="228">
        <v>1000</v>
      </c>
      <c r="E454" s="231" t="s">
        <v>279</v>
      </c>
      <c r="F454" s="231" t="s">
        <v>424</v>
      </c>
      <c r="G454" s="231" t="s">
        <v>37</v>
      </c>
      <c r="H454" s="229">
        <f>H455</f>
        <v>0</v>
      </c>
      <c r="I454" s="229">
        <f>I455</f>
        <v>0</v>
      </c>
      <c r="J454" s="229">
        <f>J455</f>
        <v>0</v>
      </c>
      <c r="K454" s="67"/>
    </row>
    <row r="455" spans="1:11" ht="90" customHeight="1" hidden="1">
      <c r="A455" s="263"/>
      <c r="B455" s="306" t="s">
        <v>457</v>
      </c>
      <c r="C455" s="252"/>
      <c r="D455" s="252">
        <v>1000</v>
      </c>
      <c r="E455" s="251" t="s">
        <v>279</v>
      </c>
      <c r="F455" s="251" t="s">
        <v>425</v>
      </c>
      <c r="G455" s="251"/>
      <c r="H455" s="253">
        <f aca="true" t="shared" si="50" ref="H455:J456">H456</f>
        <v>0</v>
      </c>
      <c r="I455" s="253">
        <f t="shared" si="50"/>
        <v>0</v>
      </c>
      <c r="J455" s="253">
        <f t="shared" si="50"/>
        <v>0</v>
      </c>
      <c r="K455" s="67"/>
    </row>
    <row r="456" spans="1:11" ht="15" customHeight="1" hidden="1">
      <c r="A456" s="49"/>
      <c r="B456" s="282" t="s">
        <v>264</v>
      </c>
      <c r="C456" s="27"/>
      <c r="D456" s="31">
        <v>1000</v>
      </c>
      <c r="E456" s="30" t="s">
        <v>279</v>
      </c>
      <c r="F456" s="30" t="s">
        <v>425</v>
      </c>
      <c r="G456" s="30" t="s">
        <v>280</v>
      </c>
      <c r="H456" s="155">
        <f t="shared" si="50"/>
        <v>0</v>
      </c>
      <c r="I456" s="155">
        <f t="shared" si="50"/>
        <v>0</v>
      </c>
      <c r="J456" s="155">
        <f t="shared" si="50"/>
        <v>0</v>
      </c>
      <c r="K456" s="67"/>
    </row>
    <row r="457" spans="1:11" ht="30" customHeight="1" hidden="1">
      <c r="A457" s="156"/>
      <c r="B457" s="282" t="s">
        <v>265</v>
      </c>
      <c r="C457" s="153"/>
      <c r="D457" s="154">
        <v>1000</v>
      </c>
      <c r="E457" s="154">
        <v>1003</v>
      </c>
      <c r="F457" s="30" t="s">
        <v>425</v>
      </c>
      <c r="G457" s="154">
        <v>320</v>
      </c>
      <c r="H457" s="155">
        <v>0</v>
      </c>
      <c r="I457" s="155">
        <v>0</v>
      </c>
      <c r="J457" s="155">
        <v>0</v>
      </c>
      <c r="K457" s="67"/>
    </row>
    <row r="458" spans="1:11" s="7" customFormat="1" ht="60" customHeight="1" hidden="1">
      <c r="A458" s="204"/>
      <c r="B458" s="326" t="s">
        <v>119</v>
      </c>
      <c r="C458" s="199"/>
      <c r="D458" s="199">
        <v>1000</v>
      </c>
      <c r="E458" s="199">
        <v>1003</v>
      </c>
      <c r="F458" s="206" t="s">
        <v>120</v>
      </c>
      <c r="G458" s="199"/>
      <c r="H458" s="200">
        <f aca="true" t="shared" si="51" ref="H458:J459">H459</f>
        <v>0</v>
      </c>
      <c r="I458" s="200">
        <f t="shared" si="51"/>
        <v>0</v>
      </c>
      <c r="J458" s="200">
        <f t="shared" si="51"/>
        <v>0</v>
      </c>
      <c r="K458" s="74"/>
    </row>
    <row r="459" spans="1:11" s="7" customFormat="1" ht="30" customHeight="1" hidden="1">
      <c r="A459" s="230"/>
      <c r="B459" s="329" t="s">
        <v>26</v>
      </c>
      <c r="C459" s="233"/>
      <c r="D459" s="228">
        <v>1000</v>
      </c>
      <c r="E459" s="228">
        <v>1003</v>
      </c>
      <c r="F459" s="231" t="s">
        <v>121</v>
      </c>
      <c r="G459" s="233"/>
      <c r="H459" s="229">
        <f t="shared" si="51"/>
        <v>0</v>
      </c>
      <c r="I459" s="229">
        <f t="shared" si="51"/>
        <v>0</v>
      </c>
      <c r="J459" s="229">
        <f t="shared" si="51"/>
        <v>0</v>
      </c>
      <c r="K459" s="74"/>
    </row>
    <row r="460" spans="1:11" s="7" customFormat="1" ht="15" customHeight="1" hidden="1">
      <c r="A460" s="259"/>
      <c r="B460" s="302" t="s">
        <v>122</v>
      </c>
      <c r="C460" s="252"/>
      <c r="D460" s="252">
        <v>1000</v>
      </c>
      <c r="E460" s="252">
        <v>1003</v>
      </c>
      <c r="F460" s="251" t="s">
        <v>123</v>
      </c>
      <c r="G460" s="255"/>
      <c r="H460" s="253">
        <f>H462</f>
        <v>0</v>
      </c>
      <c r="I460" s="253">
        <f>I462</f>
        <v>0</v>
      </c>
      <c r="J460" s="253">
        <f>J462</f>
        <v>0</v>
      </c>
      <c r="K460" s="74"/>
    </row>
    <row r="461" spans="1:11" s="7" customFormat="1" ht="30" customHeight="1" hidden="1">
      <c r="A461" s="38"/>
      <c r="B461" s="282" t="s">
        <v>57</v>
      </c>
      <c r="C461" s="31"/>
      <c r="D461" s="31">
        <v>1000</v>
      </c>
      <c r="E461" s="31">
        <v>1003</v>
      </c>
      <c r="F461" s="30" t="s">
        <v>123</v>
      </c>
      <c r="G461" s="31">
        <v>200</v>
      </c>
      <c r="H461" s="59">
        <f>H462</f>
        <v>0</v>
      </c>
      <c r="I461" s="59">
        <f>I462</f>
        <v>0</v>
      </c>
      <c r="J461" s="59">
        <f>J462</f>
        <v>0</v>
      </c>
      <c r="K461" s="74"/>
    </row>
    <row r="462" spans="1:11" s="7" customFormat="1" ht="30" customHeight="1" hidden="1">
      <c r="A462" s="38"/>
      <c r="B462" s="282" t="s">
        <v>58</v>
      </c>
      <c r="C462" s="31"/>
      <c r="D462" s="31">
        <v>1000</v>
      </c>
      <c r="E462" s="31">
        <v>1003</v>
      </c>
      <c r="F462" s="30" t="s">
        <v>123</v>
      </c>
      <c r="G462" s="30" t="s">
        <v>59</v>
      </c>
      <c r="H462" s="60">
        <f>300-300</f>
        <v>0</v>
      </c>
      <c r="I462" s="60">
        <f>300-300</f>
        <v>0</v>
      </c>
      <c r="J462" s="60">
        <f>300-300</f>
        <v>0</v>
      </c>
      <c r="K462" s="74"/>
    </row>
    <row r="463" spans="1:11" s="2" customFormat="1" ht="45" customHeight="1" hidden="1">
      <c r="A463" s="223"/>
      <c r="B463" s="323" t="s">
        <v>449</v>
      </c>
      <c r="C463" s="213"/>
      <c r="D463" s="213">
        <v>1000</v>
      </c>
      <c r="E463" s="213">
        <v>1003</v>
      </c>
      <c r="F463" s="203" t="s">
        <v>257</v>
      </c>
      <c r="G463" s="195"/>
      <c r="H463" s="196">
        <f aca="true" t="shared" si="52" ref="H463:J465">H464</f>
        <v>0</v>
      </c>
      <c r="I463" s="196">
        <f t="shared" si="52"/>
        <v>0</v>
      </c>
      <c r="J463" s="196">
        <f t="shared" si="52"/>
        <v>0</v>
      </c>
      <c r="K463" s="72"/>
    </row>
    <row r="464" spans="1:11" s="2" customFormat="1" ht="15" hidden="1">
      <c r="A464" s="39"/>
      <c r="B464" s="282" t="s">
        <v>209</v>
      </c>
      <c r="C464" s="40"/>
      <c r="D464" s="31">
        <v>1000</v>
      </c>
      <c r="E464" s="31">
        <v>1003</v>
      </c>
      <c r="F464" s="34" t="s">
        <v>258</v>
      </c>
      <c r="G464" s="27"/>
      <c r="H464" s="59">
        <f t="shared" si="52"/>
        <v>0</v>
      </c>
      <c r="I464" s="59">
        <f t="shared" si="52"/>
        <v>0</v>
      </c>
      <c r="J464" s="59">
        <f t="shared" si="52"/>
        <v>0</v>
      </c>
      <c r="K464" s="72"/>
    </row>
    <row r="465" spans="1:11" s="2" customFormat="1" ht="15" hidden="1">
      <c r="A465" s="39"/>
      <c r="B465" s="282" t="s">
        <v>209</v>
      </c>
      <c r="C465" s="40"/>
      <c r="D465" s="31">
        <v>1000</v>
      </c>
      <c r="E465" s="31">
        <v>1003</v>
      </c>
      <c r="F465" s="34" t="s">
        <v>259</v>
      </c>
      <c r="G465" s="27"/>
      <c r="H465" s="59">
        <f t="shared" si="52"/>
        <v>0</v>
      </c>
      <c r="I465" s="59">
        <f t="shared" si="52"/>
        <v>0</v>
      </c>
      <c r="J465" s="59">
        <f t="shared" si="52"/>
        <v>0</v>
      </c>
      <c r="K465" s="72"/>
    </row>
    <row r="466" spans="1:11" ht="15" hidden="1">
      <c r="A466" s="267"/>
      <c r="B466" s="302" t="s">
        <v>122</v>
      </c>
      <c r="C466" s="252"/>
      <c r="D466" s="252">
        <v>1000</v>
      </c>
      <c r="E466" s="252">
        <v>1003</v>
      </c>
      <c r="F466" s="260" t="s">
        <v>295</v>
      </c>
      <c r="G466" s="252" t="s">
        <v>37</v>
      </c>
      <c r="H466" s="253">
        <f>H468+H470</f>
        <v>0</v>
      </c>
      <c r="I466" s="253">
        <f>I468+I470</f>
        <v>0</v>
      </c>
      <c r="J466" s="253">
        <f>J468+J470</f>
        <v>0</v>
      </c>
      <c r="K466" s="75"/>
    </row>
    <row r="467" spans="1:11" ht="30" customHeight="1" hidden="1">
      <c r="A467" s="39"/>
      <c r="B467" s="282" t="s">
        <v>57</v>
      </c>
      <c r="C467" s="31"/>
      <c r="D467" s="31">
        <v>1000</v>
      </c>
      <c r="E467" s="31">
        <v>1003</v>
      </c>
      <c r="F467" s="34" t="s">
        <v>295</v>
      </c>
      <c r="G467" s="31">
        <v>200</v>
      </c>
      <c r="H467" s="59">
        <f aca="true" t="shared" si="53" ref="H467:J474">H468</f>
        <v>0</v>
      </c>
      <c r="I467" s="59">
        <f t="shared" si="53"/>
        <v>0</v>
      </c>
      <c r="J467" s="59">
        <f t="shared" si="53"/>
        <v>0</v>
      </c>
      <c r="K467" s="75"/>
    </row>
    <row r="468" spans="1:11" ht="30" customHeight="1" hidden="1">
      <c r="A468" s="39"/>
      <c r="B468" s="282" t="s">
        <v>58</v>
      </c>
      <c r="C468" s="31"/>
      <c r="D468" s="31">
        <v>1000</v>
      </c>
      <c r="E468" s="31">
        <v>1003</v>
      </c>
      <c r="F468" s="34" t="s">
        <v>295</v>
      </c>
      <c r="G468" s="31">
        <v>240</v>
      </c>
      <c r="H468" s="59">
        <v>0</v>
      </c>
      <c r="I468" s="59">
        <v>0</v>
      </c>
      <c r="J468" s="59">
        <v>0</v>
      </c>
      <c r="K468" s="75"/>
    </row>
    <row r="469" spans="1:11" ht="15" hidden="1">
      <c r="A469" s="39"/>
      <c r="B469" s="284" t="s">
        <v>264</v>
      </c>
      <c r="C469" s="31"/>
      <c r="D469" s="31">
        <v>1000</v>
      </c>
      <c r="E469" s="31">
        <v>1003</v>
      </c>
      <c r="F469" s="34" t="s">
        <v>295</v>
      </c>
      <c r="G469" s="31">
        <v>300</v>
      </c>
      <c r="H469" s="59">
        <f t="shared" si="53"/>
        <v>0</v>
      </c>
      <c r="I469" s="59">
        <f t="shared" si="53"/>
        <v>0</v>
      </c>
      <c r="J469" s="59">
        <f t="shared" si="53"/>
        <v>0</v>
      </c>
      <c r="K469" s="75"/>
    </row>
    <row r="470" spans="1:11" ht="15" customHeight="1" hidden="1">
      <c r="A470" s="28"/>
      <c r="B470" s="282" t="s">
        <v>281</v>
      </c>
      <c r="C470" s="31"/>
      <c r="D470" s="31">
        <v>1000</v>
      </c>
      <c r="E470" s="31">
        <v>1003</v>
      </c>
      <c r="F470" s="34" t="s">
        <v>295</v>
      </c>
      <c r="G470" s="30" t="s">
        <v>282</v>
      </c>
      <c r="H470" s="60">
        <v>0</v>
      </c>
      <c r="I470" s="60">
        <v>0</v>
      </c>
      <c r="J470" s="60">
        <v>0</v>
      </c>
      <c r="K470" s="73"/>
    </row>
    <row r="471" spans="1:11" ht="15" customHeight="1">
      <c r="A471" s="19" t="s">
        <v>501</v>
      </c>
      <c r="B471" s="317" t="s">
        <v>470</v>
      </c>
      <c r="C471" s="48"/>
      <c r="D471" s="48">
        <v>1100</v>
      </c>
      <c r="E471" s="41"/>
      <c r="F471" s="41"/>
      <c r="G471" s="41"/>
      <c r="H471" s="64">
        <f t="shared" si="53"/>
        <v>400</v>
      </c>
      <c r="I471" s="64">
        <f t="shared" si="53"/>
        <v>400</v>
      </c>
      <c r="J471" s="64">
        <f t="shared" si="53"/>
        <v>400</v>
      </c>
      <c r="K471" s="67"/>
    </row>
    <row r="472" spans="1:10" ht="15" customHeight="1">
      <c r="A472" s="22"/>
      <c r="B472" s="318" t="s">
        <v>60</v>
      </c>
      <c r="C472" s="23"/>
      <c r="D472" s="23" t="s">
        <v>27</v>
      </c>
      <c r="E472" s="23" t="s">
        <v>61</v>
      </c>
      <c r="F472" s="23"/>
      <c r="G472" s="23"/>
      <c r="H472" s="57">
        <f t="shared" si="53"/>
        <v>400</v>
      </c>
      <c r="I472" s="57">
        <f t="shared" si="53"/>
        <v>400</v>
      </c>
      <c r="J472" s="57">
        <f t="shared" si="53"/>
        <v>400</v>
      </c>
    </row>
    <row r="473" spans="1:10" ht="60" customHeight="1">
      <c r="A473" s="221"/>
      <c r="B473" s="326" t="s">
        <v>576</v>
      </c>
      <c r="C473" s="206"/>
      <c r="D473" s="206" t="s">
        <v>27</v>
      </c>
      <c r="E473" s="205" t="s">
        <v>61</v>
      </c>
      <c r="F473" s="224" t="s">
        <v>52</v>
      </c>
      <c r="G473" s="206"/>
      <c r="H473" s="200">
        <f t="shared" si="53"/>
        <v>400</v>
      </c>
      <c r="I473" s="200">
        <f t="shared" si="53"/>
        <v>400</v>
      </c>
      <c r="J473" s="200">
        <f t="shared" si="53"/>
        <v>400</v>
      </c>
    </row>
    <row r="474" spans="1:10" ht="30" customHeight="1">
      <c r="A474" s="239"/>
      <c r="B474" s="334" t="s">
        <v>53</v>
      </c>
      <c r="C474" s="234"/>
      <c r="D474" s="231" t="s">
        <v>27</v>
      </c>
      <c r="E474" s="231" t="s">
        <v>61</v>
      </c>
      <c r="F474" s="231" t="s">
        <v>54</v>
      </c>
      <c r="G474" s="234"/>
      <c r="H474" s="229">
        <f t="shared" si="53"/>
        <v>400</v>
      </c>
      <c r="I474" s="229">
        <f t="shared" si="53"/>
        <v>400</v>
      </c>
      <c r="J474" s="229">
        <f t="shared" si="53"/>
        <v>400</v>
      </c>
    </row>
    <row r="475" spans="1:10" ht="30" customHeight="1">
      <c r="A475" s="249"/>
      <c r="B475" s="302" t="s">
        <v>55</v>
      </c>
      <c r="C475" s="251"/>
      <c r="D475" s="251" t="s">
        <v>27</v>
      </c>
      <c r="E475" s="251" t="s">
        <v>61</v>
      </c>
      <c r="F475" s="251" t="s">
        <v>56</v>
      </c>
      <c r="G475" s="251"/>
      <c r="H475" s="253">
        <f>H477</f>
        <v>400</v>
      </c>
      <c r="I475" s="253">
        <f>I477</f>
        <v>400</v>
      </c>
      <c r="J475" s="253">
        <f>J477</f>
        <v>400</v>
      </c>
    </row>
    <row r="476" spans="1:10" ht="30" customHeight="1">
      <c r="A476" s="28"/>
      <c r="B476" s="332" t="s">
        <v>57</v>
      </c>
      <c r="C476" s="30"/>
      <c r="D476" s="30" t="s">
        <v>27</v>
      </c>
      <c r="E476" s="30" t="s">
        <v>61</v>
      </c>
      <c r="F476" s="30" t="s">
        <v>56</v>
      </c>
      <c r="G476" s="30" t="s">
        <v>76</v>
      </c>
      <c r="H476" s="59">
        <f aca="true" t="shared" si="54" ref="H476:J482">H477</f>
        <v>400</v>
      </c>
      <c r="I476" s="59">
        <f t="shared" si="54"/>
        <v>400</v>
      </c>
      <c r="J476" s="59">
        <f t="shared" si="54"/>
        <v>400</v>
      </c>
    </row>
    <row r="477" spans="1:10" ht="30" customHeight="1">
      <c r="A477" s="28"/>
      <c r="B477" s="282" t="s">
        <v>58</v>
      </c>
      <c r="C477" s="30"/>
      <c r="D477" s="30" t="s">
        <v>27</v>
      </c>
      <c r="E477" s="30" t="s">
        <v>61</v>
      </c>
      <c r="F477" s="30" t="s">
        <v>56</v>
      </c>
      <c r="G477" s="30" t="s">
        <v>59</v>
      </c>
      <c r="H477" s="60">
        <f>260+140</f>
        <v>400</v>
      </c>
      <c r="I477" s="60">
        <f>260+140</f>
        <v>400</v>
      </c>
      <c r="J477" s="60">
        <f>260+140</f>
        <v>400</v>
      </c>
    </row>
    <row r="478" spans="1:10" ht="15" customHeight="1" hidden="1">
      <c r="A478" s="19" t="s">
        <v>502</v>
      </c>
      <c r="B478" s="317" t="s">
        <v>28</v>
      </c>
      <c r="C478" s="48"/>
      <c r="D478" s="41" t="s">
        <v>29</v>
      </c>
      <c r="E478" s="41"/>
      <c r="F478" s="41"/>
      <c r="G478" s="41"/>
      <c r="H478" s="64">
        <f t="shared" si="54"/>
        <v>0</v>
      </c>
      <c r="I478" s="64">
        <f t="shared" si="54"/>
        <v>0</v>
      </c>
      <c r="J478" s="64">
        <f>J479</f>
        <v>0</v>
      </c>
    </row>
    <row r="479" spans="1:10" ht="15" customHeight="1" hidden="1">
      <c r="A479" s="22"/>
      <c r="B479" s="333" t="s">
        <v>288</v>
      </c>
      <c r="C479" s="23"/>
      <c r="D479" s="52" t="s">
        <v>29</v>
      </c>
      <c r="E479" s="52" t="s">
        <v>289</v>
      </c>
      <c r="F479" s="52"/>
      <c r="G479" s="52"/>
      <c r="H479" s="70">
        <f t="shared" si="54"/>
        <v>0</v>
      </c>
      <c r="I479" s="70">
        <f t="shared" si="54"/>
        <v>0</v>
      </c>
      <c r="J479" s="70">
        <f t="shared" si="54"/>
        <v>0</v>
      </c>
    </row>
    <row r="480" spans="1:10" ht="45" customHeight="1" hidden="1">
      <c r="A480" s="193"/>
      <c r="B480" s="323" t="s">
        <v>449</v>
      </c>
      <c r="C480" s="225"/>
      <c r="D480" s="203" t="s">
        <v>29</v>
      </c>
      <c r="E480" s="203" t="s">
        <v>289</v>
      </c>
      <c r="F480" s="213" t="s">
        <v>257</v>
      </c>
      <c r="G480" s="194"/>
      <c r="H480" s="196">
        <f t="shared" si="54"/>
        <v>0</v>
      </c>
      <c r="I480" s="196">
        <f t="shared" si="54"/>
        <v>0</v>
      </c>
      <c r="J480" s="196">
        <f t="shared" si="54"/>
        <v>0</v>
      </c>
    </row>
    <row r="481" spans="1:10" ht="15" customHeight="1" hidden="1">
      <c r="A481" s="25"/>
      <c r="B481" s="282" t="s">
        <v>209</v>
      </c>
      <c r="C481" s="30"/>
      <c r="D481" s="30" t="s">
        <v>29</v>
      </c>
      <c r="E481" s="30" t="s">
        <v>289</v>
      </c>
      <c r="F481" s="34" t="s">
        <v>258</v>
      </c>
      <c r="G481" s="26"/>
      <c r="H481" s="58">
        <f t="shared" si="54"/>
        <v>0</v>
      </c>
      <c r="I481" s="58">
        <f t="shared" si="54"/>
        <v>0</v>
      </c>
      <c r="J481" s="58">
        <f t="shared" si="54"/>
        <v>0</v>
      </c>
    </row>
    <row r="482" spans="1:10" ht="15" customHeight="1" hidden="1">
      <c r="A482" s="25"/>
      <c r="B482" s="282" t="s">
        <v>209</v>
      </c>
      <c r="C482" s="30"/>
      <c r="D482" s="30" t="s">
        <v>29</v>
      </c>
      <c r="E482" s="30" t="s">
        <v>289</v>
      </c>
      <c r="F482" s="34" t="s">
        <v>259</v>
      </c>
      <c r="G482" s="26"/>
      <c r="H482" s="58">
        <f t="shared" si="54"/>
        <v>0</v>
      </c>
      <c r="I482" s="58">
        <f t="shared" si="54"/>
        <v>0</v>
      </c>
      <c r="J482" s="58">
        <f t="shared" si="54"/>
        <v>0</v>
      </c>
    </row>
    <row r="483" spans="1:10" ht="45" customHeight="1" hidden="1">
      <c r="A483" s="249"/>
      <c r="B483" s="302" t="s">
        <v>286</v>
      </c>
      <c r="C483" s="251"/>
      <c r="D483" s="251" t="s">
        <v>29</v>
      </c>
      <c r="E483" s="251" t="s">
        <v>289</v>
      </c>
      <c r="F483" s="260" t="s">
        <v>287</v>
      </c>
      <c r="G483" s="251" t="s">
        <v>63</v>
      </c>
      <c r="H483" s="253">
        <f>H485</f>
        <v>0</v>
      </c>
      <c r="I483" s="253">
        <f>I485</f>
        <v>0</v>
      </c>
      <c r="J483" s="253">
        <f>J485</f>
        <v>0</v>
      </c>
    </row>
    <row r="484" spans="1:10" ht="30" customHeight="1" hidden="1">
      <c r="A484" s="28"/>
      <c r="B484" s="282" t="s">
        <v>57</v>
      </c>
      <c r="C484" s="30"/>
      <c r="D484" s="30" t="s">
        <v>29</v>
      </c>
      <c r="E484" s="30" t="s">
        <v>289</v>
      </c>
      <c r="F484" s="34" t="s">
        <v>287</v>
      </c>
      <c r="G484" s="30" t="s">
        <v>76</v>
      </c>
      <c r="H484" s="59">
        <f>H485</f>
        <v>0</v>
      </c>
      <c r="I484" s="59">
        <f>I485</f>
        <v>0</v>
      </c>
      <c r="J484" s="59">
        <f>J485</f>
        <v>0</v>
      </c>
    </row>
    <row r="485" spans="1:10" ht="30" customHeight="1" hidden="1">
      <c r="A485" s="28"/>
      <c r="B485" s="282" t="s">
        <v>58</v>
      </c>
      <c r="C485" s="30"/>
      <c r="D485" s="30" t="s">
        <v>29</v>
      </c>
      <c r="E485" s="30" t="s">
        <v>289</v>
      </c>
      <c r="F485" s="34" t="s">
        <v>287</v>
      </c>
      <c r="G485" s="30" t="s">
        <v>59</v>
      </c>
      <c r="H485" s="60">
        <v>0</v>
      </c>
      <c r="I485" s="60">
        <v>0</v>
      </c>
      <c r="J485" s="60">
        <v>0</v>
      </c>
    </row>
    <row r="486" spans="1:11" ht="30" customHeight="1" hidden="1">
      <c r="A486" s="15"/>
      <c r="B486" s="316" t="s">
        <v>30</v>
      </c>
      <c r="C486" s="16"/>
      <c r="D486" s="18"/>
      <c r="E486" s="18"/>
      <c r="F486" s="18"/>
      <c r="G486" s="18"/>
      <c r="H486" s="55">
        <f aca="true" t="shared" si="55" ref="H486:J491">H487</f>
        <v>0</v>
      </c>
      <c r="I486" s="55">
        <f t="shared" si="55"/>
        <v>0</v>
      </c>
      <c r="J486" s="55">
        <f t="shared" si="55"/>
        <v>0</v>
      </c>
      <c r="K486" s="67"/>
    </row>
    <row r="487" spans="1:11" ht="15" customHeight="1" hidden="1">
      <c r="A487" s="19"/>
      <c r="B487" s="317" t="s">
        <v>16</v>
      </c>
      <c r="C487" s="48"/>
      <c r="D487" s="48" t="s">
        <v>17</v>
      </c>
      <c r="E487" s="48"/>
      <c r="F487" s="48" t="s">
        <v>63</v>
      </c>
      <c r="G487" s="48" t="s">
        <v>63</v>
      </c>
      <c r="H487" s="64">
        <f t="shared" si="55"/>
        <v>0</v>
      </c>
      <c r="I487" s="64">
        <f t="shared" si="55"/>
        <v>0</v>
      </c>
      <c r="J487" s="64">
        <f t="shared" si="55"/>
        <v>0</v>
      </c>
      <c r="K487" s="67"/>
    </row>
    <row r="488" spans="1:11" ht="30" customHeight="1" hidden="1">
      <c r="A488" s="22"/>
      <c r="B488" s="318" t="s">
        <v>255</v>
      </c>
      <c r="C488" s="24"/>
      <c r="D488" s="24" t="s">
        <v>17</v>
      </c>
      <c r="E488" s="23" t="s">
        <v>256</v>
      </c>
      <c r="F488" s="24"/>
      <c r="G488" s="23"/>
      <c r="H488" s="57">
        <f t="shared" si="55"/>
        <v>0</v>
      </c>
      <c r="I488" s="57">
        <f t="shared" si="55"/>
        <v>0</v>
      </c>
      <c r="J488" s="57">
        <f t="shared" si="55"/>
        <v>0</v>
      </c>
      <c r="K488" s="67"/>
    </row>
    <row r="489" spans="1:11" ht="30" customHeight="1" hidden="1">
      <c r="A489" s="201"/>
      <c r="B489" s="319" t="s">
        <v>251</v>
      </c>
      <c r="C489" s="194"/>
      <c r="D489" s="194" t="s">
        <v>17</v>
      </c>
      <c r="E489" s="194" t="s">
        <v>256</v>
      </c>
      <c r="F489" s="195" t="s">
        <v>252</v>
      </c>
      <c r="G489" s="194"/>
      <c r="H489" s="196">
        <f t="shared" si="55"/>
        <v>0</v>
      </c>
      <c r="I489" s="196">
        <f t="shared" si="55"/>
        <v>0</v>
      </c>
      <c r="J489" s="196">
        <f t="shared" si="55"/>
        <v>0</v>
      </c>
      <c r="K489" s="67"/>
    </row>
    <row r="490" spans="1:11" ht="15" customHeight="1" hidden="1">
      <c r="A490" s="43"/>
      <c r="B490" s="282" t="s">
        <v>209</v>
      </c>
      <c r="C490" s="30"/>
      <c r="D490" s="30" t="s">
        <v>17</v>
      </c>
      <c r="E490" s="30" t="s">
        <v>256</v>
      </c>
      <c r="F490" s="30" t="s">
        <v>388</v>
      </c>
      <c r="G490" s="26"/>
      <c r="H490" s="58">
        <f t="shared" si="55"/>
        <v>0</v>
      </c>
      <c r="I490" s="58">
        <f t="shared" si="55"/>
        <v>0</v>
      </c>
      <c r="J490" s="58">
        <f t="shared" si="55"/>
        <v>0</v>
      </c>
      <c r="K490" s="67"/>
    </row>
    <row r="491" spans="1:11" ht="15" customHeight="1" hidden="1">
      <c r="A491" s="43"/>
      <c r="B491" s="282" t="s">
        <v>209</v>
      </c>
      <c r="C491" s="30"/>
      <c r="D491" s="30" t="s">
        <v>17</v>
      </c>
      <c r="E491" s="30" t="s">
        <v>256</v>
      </c>
      <c r="F491" s="30" t="s">
        <v>253</v>
      </c>
      <c r="G491" s="26"/>
      <c r="H491" s="58">
        <f t="shared" si="55"/>
        <v>0</v>
      </c>
      <c r="I491" s="58">
        <f t="shared" si="55"/>
        <v>0</v>
      </c>
      <c r="J491" s="58">
        <f t="shared" si="55"/>
        <v>0</v>
      </c>
      <c r="K491" s="67"/>
    </row>
    <row r="492" spans="1:11" ht="30" customHeight="1" hidden="1">
      <c r="A492" s="254"/>
      <c r="B492" s="302" t="s">
        <v>90</v>
      </c>
      <c r="C492" s="252"/>
      <c r="D492" s="252" t="s">
        <v>17</v>
      </c>
      <c r="E492" s="251" t="s">
        <v>256</v>
      </c>
      <c r="F492" s="251" t="s">
        <v>254</v>
      </c>
      <c r="G492" s="251"/>
      <c r="H492" s="253">
        <f>H493+H495+H497</f>
        <v>0</v>
      </c>
      <c r="I492" s="253">
        <f>I493+I495+I497</f>
        <v>0</v>
      </c>
      <c r="J492" s="253">
        <f>J493+J495+J497</f>
        <v>0</v>
      </c>
      <c r="K492" s="67"/>
    </row>
    <row r="493" spans="1:11" ht="60" customHeight="1" hidden="1">
      <c r="A493" s="43"/>
      <c r="B493" s="292" t="s">
        <v>92</v>
      </c>
      <c r="C493" s="31"/>
      <c r="D493" s="31" t="s">
        <v>17</v>
      </c>
      <c r="E493" s="30" t="s">
        <v>256</v>
      </c>
      <c r="F493" s="30" t="s">
        <v>254</v>
      </c>
      <c r="G493" s="30" t="s">
        <v>93</v>
      </c>
      <c r="H493" s="59">
        <f>H494</f>
        <v>0</v>
      </c>
      <c r="I493" s="59">
        <f>I494</f>
        <v>0</v>
      </c>
      <c r="J493" s="59">
        <f>J494</f>
        <v>0</v>
      </c>
      <c r="K493" s="67"/>
    </row>
    <row r="494" spans="1:11" ht="15" customHeight="1" hidden="1">
      <c r="A494" s="28"/>
      <c r="B494" s="282" t="s">
        <v>94</v>
      </c>
      <c r="C494" s="31"/>
      <c r="D494" s="31" t="s">
        <v>17</v>
      </c>
      <c r="E494" s="30" t="s">
        <v>256</v>
      </c>
      <c r="F494" s="30" t="s">
        <v>254</v>
      </c>
      <c r="G494" s="30" t="s">
        <v>101</v>
      </c>
      <c r="H494" s="60">
        <v>0</v>
      </c>
      <c r="I494" s="60">
        <v>0</v>
      </c>
      <c r="J494" s="60">
        <v>0</v>
      </c>
      <c r="K494" s="67"/>
    </row>
    <row r="495" spans="1:11" ht="30" customHeight="1" hidden="1">
      <c r="A495" s="28"/>
      <c r="B495" s="282" t="s">
        <v>57</v>
      </c>
      <c r="C495" s="31"/>
      <c r="D495" s="31" t="s">
        <v>17</v>
      </c>
      <c r="E495" s="30" t="s">
        <v>256</v>
      </c>
      <c r="F495" s="30" t="s">
        <v>254</v>
      </c>
      <c r="G495" s="30" t="s">
        <v>76</v>
      </c>
      <c r="H495" s="60">
        <f>H496</f>
        <v>0</v>
      </c>
      <c r="I495" s="60">
        <f>I496</f>
        <v>0</v>
      </c>
      <c r="J495" s="60">
        <f>J496</f>
        <v>0</v>
      </c>
      <c r="K495" s="67"/>
    </row>
    <row r="496" spans="1:11" ht="30" customHeight="1" hidden="1">
      <c r="A496" s="28"/>
      <c r="B496" s="282" t="s">
        <v>58</v>
      </c>
      <c r="C496" s="31"/>
      <c r="D496" s="31" t="s">
        <v>17</v>
      </c>
      <c r="E496" s="30" t="s">
        <v>256</v>
      </c>
      <c r="F496" s="30" t="s">
        <v>254</v>
      </c>
      <c r="G496" s="30" t="s">
        <v>59</v>
      </c>
      <c r="H496" s="60">
        <v>0</v>
      </c>
      <c r="I496" s="60">
        <v>0</v>
      </c>
      <c r="J496" s="60">
        <v>0</v>
      </c>
      <c r="K496" s="67"/>
    </row>
    <row r="497" spans="1:11" ht="15" customHeight="1" hidden="1">
      <c r="A497" s="28"/>
      <c r="B497" s="282" t="s">
        <v>97</v>
      </c>
      <c r="C497" s="31"/>
      <c r="D497" s="31" t="s">
        <v>17</v>
      </c>
      <c r="E497" s="30" t="s">
        <v>256</v>
      </c>
      <c r="F497" s="30" t="s">
        <v>254</v>
      </c>
      <c r="G497" s="30" t="s">
        <v>98</v>
      </c>
      <c r="H497" s="60">
        <f>H498</f>
        <v>0</v>
      </c>
      <c r="I497" s="60">
        <f>I498</f>
        <v>0</v>
      </c>
      <c r="J497" s="60">
        <f>J498</f>
        <v>0</v>
      </c>
      <c r="K497" s="67"/>
    </row>
    <row r="498" spans="1:11" ht="15" customHeight="1" hidden="1">
      <c r="A498" s="28"/>
      <c r="B498" s="282" t="s">
        <v>99</v>
      </c>
      <c r="C498" s="31"/>
      <c r="D498" s="31" t="s">
        <v>17</v>
      </c>
      <c r="E498" s="30" t="s">
        <v>256</v>
      </c>
      <c r="F498" s="30" t="s">
        <v>254</v>
      </c>
      <c r="G498" s="30" t="s">
        <v>100</v>
      </c>
      <c r="H498" s="60">
        <v>0</v>
      </c>
      <c r="I498" s="60">
        <v>0</v>
      </c>
      <c r="J498" s="60">
        <v>0</v>
      </c>
      <c r="K498" s="67"/>
    </row>
    <row r="499" spans="1:11" ht="15" customHeight="1">
      <c r="A499" s="15" t="s">
        <v>503</v>
      </c>
      <c r="B499" s="316" t="s">
        <v>31</v>
      </c>
      <c r="C499" s="16"/>
      <c r="D499" s="18"/>
      <c r="E499" s="18"/>
      <c r="F499" s="18"/>
      <c r="G499" s="18"/>
      <c r="H499" s="55">
        <f aca="true" t="shared" si="56" ref="H499:J500">H500</f>
        <v>20004.822</v>
      </c>
      <c r="I499" s="55">
        <f t="shared" si="56"/>
        <v>13000</v>
      </c>
      <c r="J499" s="55">
        <f t="shared" si="56"/>
        <v>13000.000000000002</v>
      </c>
      <c r="K499" s="67"/>
    </row>
    <row r="500" spans="1:11" ht="15" customHeight="1">
      <c r="A500" s="19" t="s">
        <v>504</v>
      </c>
      <c r="B500" s="317" t="s">
        <v>472</v>
      </c>
      <c r="C500" s="41"/>
      <c r="D500" s="41" t="s">
        <v>23</v>
      </c>
      <c r="E500" s="41"/>
      <c r="F500" s="41"/>
      <c r="G500" s="41"/>
      <c r="H500" s="64">
        <f t="shared" si="56"/>
        <v>20004.822</v>
      </c>
      <c r="I500" s="64">
        <f t="shared" si="56"/>
        <v>13000</v>
      </c>
      <c r="J500" s="64">
        <f t="shared" si="56"/>
        <v>13000.000000000002</v>
      </c>
      <c r="K500" s="67"/>
    </row>
    <row r="501" spans="1:11" ht="15" customHeight="1">
      <c r="A501" s="22"/>
      <c r="B501" s="333" t="s">
        <v>95</v>
      </c>
      <c r="C501" s="52"/>
      <c r="D501" s="52" t="s">
        <v>23</v>
      </c>
      <c r="E501" s="52" t="s">
        <v>96</v>
      </c>
      <c r="F501" s="52"/>
      <c r="G501" s="52"/>
      <c r="H501" s="70">
        <f>H502+H516+H521</f>
        <v>20004.822</v>
      </c>
      <c r="I501" s="70">
        <f>I502+I521</f>
        <v>13000</v>
      </c>
      <c r="J501" s="70">
        <f>J502+J521</f>
        <v>13000.000000000002</v>
      </c>
      <c r="K501" s="67"/>
    </row>
    <row r="502" spans="1:11" ht="45" customHeight="1">
      <c r="A502" s="221"/>
      <c r="B502" s="320" t="s">
        <v>420</v>
      </c>
      <c r="C502" s="206"/>
      <c r="D502" s="206" t="s">
        <v>23</v>
      </c>
      <c r="E502" s="206" t="s">
        <v>96</v>
      </c>
      <c r="F502" s="206" t="s">
        <v>87</v>
      </c>
      <c r="G502" s="206"/>
      <c r="H502" s="200">
        <f>H503</f>
        <v>18886</v>
      </c>
      <c r="I502" s="200">
        <f>I503</f>
        <v>13000</v>
      </c>
      <c r="J502" s="200">
        <f>J503</f>
        <v>13000.000000000002</v>
      </c>
      <c r="K502" s="67"/>
    </row>
    <row r="503" spans="1:11" ht="30" customHeight="1">
      <c r="A503" s="235"/>
      <c r="B503" s="321" t="s">
        <v>88</v>
      </c>
      <c r="C503" s="231"/>
      <c r="D503" s="231" t="s">
        <v>23</v>
      </c>
      <c r="E503" s="231" t="s">
        <v>96</v>
      </c>
      <c r="F503" s="231" t="s">
        <v>89</v>
      </c>
      <c r="G503" s="231" t="s">
        <v>63</v>
      </c>
      <c r="H503" s="229">
        <f>H504+H513</f>
        <v>18886</v>
      </c>
      <c r="I503" s="229">
        <f>I504+I513</f>
        <v>13000</v>
      </c>
      <c r="J503" s="229">
        <f>J504+J513</f>
        <v>13000.000000000002</v>
      </c>
      <c r="K503" s="67"/>
    </row>
    <row r="504" spans="1:11" ht="30" customHeight="1">
      <c r="A504" s="249"/>
      <c r="B504" s="302" t="s">
        <v>90</v>
      </c>
      <c r="C504" s="251"/>
      <c r="D504" s="251" t="s">
        <v>23</v>
      </c>
      <c r="E504" s="251" t="s">
        <v>96</v>
      </c>
      <c r="F504" s="251" t="s">
        <v>91</v>
      </c>
      <c r="G504" s="251"/>
      <c r="H504" s="257">
        <f>H506+H508+H510+H512</f>
        <v>13000</v>
      </c>
      <c r="I504" s="257">
        <f>I506+I508+I510+I512</f>
        <v>13000</v>
      </c>
      <c r="J504" s="257">
        <f>J506+J508+J510+J512</f>
        <v>13000.000000000002</v>
      </c>
      <c r="K504" s="67"/>
    </row>
    <row r="505" spans="1:11" ht="60" customHeight="1">
      <c r="A505" s="28"/>
      <c r="B505" s="292" t="s">
        <v>92</v>
      </c>
      <c r="C505" s="30"/>
      <c r="D505" s="30" t="s">
        <v>23</v>
      </c>
      <c r="E505" s="30" t="s">
        <v>96</v>
      </c>
      <c r="F505" s="30" t="s">
        <v>91</v>
      </c>
      <c r="G505" s="30" t="s">
        <v>93</v>
      </c>
      <c r="H505" s="60">
        <f>H506</f>
        <v>10476.005000000001</v>
      </c>
      <c r="I505" s="60">
        <f>I506</f>
        <v>11181.754</v>
      </c>
      <c r="J505" s="60">
        <f>J506</f>
        <v>11629.024000000001</v>
      </c>
      <c r="K505" s="67"/>
    </row>
    <row r="506" spans="1:11" ht="15" customHeight="1">
      <c r="A506" s="28"/>
      <c r="B506" s="282" t="s">
        <v>94</v>
      </c>
      <c r="C506" s="30"/>
      <c r="D506" s="30" t="s">
        <v>23</v>
      </c>
      <c r="E506" s="30" t="s">
        <v>96</v>
      </c>
      <c r="F506" s="30" t="s">
        <v>91</v>
      </c>
      <c r="G506" s="30" t="s">
        <v>101</v>
      </c>
      <c r="H506" s="351">
        <f>8046.087+2429.918</f>
        <v>10476.005000000001</v>
      </c>
      <c r="I506" s="351">
        <f>8588.137+2593.617</f>
        <v>11181.754</v>
      </c>
      <c r="J506" s="351">
        <f>8931.662+2697.362</f>
        <v>11629.024000000001</v>
      </c>
      <c r="K506" s="67"/>
    </row>
    <row r="507" spans="1:11" ht="30" customHeight="1">
      <c r="A507" s="28"/>
      <c r="B507" s="282" t="s">
        <v>57</v>
      </c>
      <c r="C507" s="30"/>
      <c r="D507" s="30" t="s">
        <v>23</v>
      </c>
      <c r="E507" s="30" t="s">
        <v>96</v>
      </c>
      <c r="F507" s="30" t="s">
        <v>91</v>
      </c>
      <c r="G507" s="30" t="s">
        <v>76</v>
      </c>
      <c r="H507" s="60">
        <f>H508</f>
        <v>2376.995</v>
      </c>
      <c r="I507" s="60">
        <f>I508</f>
        <v>1671.246</v>
      </c>
      <c r="J507" s="60">
        <f>J508</f>
        <v>1223.976</v>
      </c>
      <c r="K507" s="67"/>
    </row>
    <row r="508" spans="1:11" ht="30" customHeight="1">
      <c r="A508" s="28"/>
      <c r="B508" s="282" t="s">
        <v>58</v>
      </c>
      <c r="C508" s="30"/>
      <c r="D508" s="30" t="s">
        <v>23</v>
      </c>
      <c r="E508" s="30" t="s">
        <v>96</v>
      </c>
      <c r="F508" s="30" t="s">
        <v>91</v>
      </c>
      <c r="G508" s="30" t="s">
        <v>59</v>
      </c>
      <c r="H508" s="350">
        <v>2376.995</v>
      </c>
      <c r="I508" s="350">
        <v>1671.246</v>
      </c>
      <c r="J508" s="350">
        <v>1223.976</v>
      </c>
      <c r="K508" s="67"/>
    </row>
    <row r="509" spans="1:11" ht="30" customHeight="1" hidden="1">
      <c r="A509" s="28"/>
      <c r="B509" s="293" t="s">
        <v>65</v>
      </c>
      <c r="C509" s="30"/>
      <c r="D509" s="30" t="s">
        <v>23</v>
      </c>
      <c r="E509" s="30" t="s">
        <v>96</v>
      </c>
      <c r="F509" s="30" t="s">
        <v>91</v>
      </c>
      <c r="G509" s="30" t="s">
        <v>70</v>
      </c>
      <c r="H509" s="60">
        <f>H510</f>
        <v>0</v>
      </c>
      <c r="I509" s="60">
        <f>I510</f>
        <v>0</v>
      </c>
      <c r="J509" s="60">
        <f>J510</f>
        <v>0</v>
      </c>
      <c r="K509" s="67"/>
    </row>
    <row r="510" spans="1:11" ht="15" customHeight="1" hidden="1">
      <c r="A510" s="28"/>
      <c r="B510" s="282" t="s">
        <v>66</v>
      </c>
      <c r="C510" s="30"/>
      <c r="D510" s="30" t="s">
        <v>23</v>
      </c>
      <c r="E510" s="30" t="s">
        <v>96</v>
      </c>
      <c r="F510" s="30" t="s">
        <v>91</v>
      </c>
      <c r="G510" s="30" t="s">
        <v>67</v>
      </c>
      <c r="H510" s="60">
        <v>0</v>
      </c>
      <c r="I510" s="60">
        <v>0</v>
      </c>
      <c r="J510" s="60">
        <v>0</v>
      </c>
      <c r="K510" s="67"/>
    </row>
    <row r="511" spans="1:11" ht="15" customHeight="1">
      <c r="A511" s="28"/>
      <c r="B511" s="282" t="s">
        <v>97</v>
      </c>
      <c r="C511" s="30"/>
      <c r="D511" s="30" t="s">
        <v>23</v>
      </c>
      <c r="E511" s="30" t="s">
        <v>96</v>
      </c>
      <c r="F511" s="30" t="s">
        <v>91</v>
      </c>
      <c r="G511" s="30" t="s">
        <v>98</v>
      </c>
      <c r="H511" s="60">
        <f>H512</f>
        <v>147</v>
      </c>
      <c r="I511" s="60">
        <f>I512</f>
        <v>147</v>
      </c>
      <c r="J511" s="60">
        <f>J512</f>
        <v>147</v>
      </c>
      <c r="K511" s="67"/>
    </row>
    <row r="512" spans="1:11" ht="15" customHeight="1">
      <c r="A512" s="28"/>
      <c r="B512" s="282" t="s">
        <v>99</v>
      </c>
      <c r="C512" s="30"/>
      <c r="D512" s="30" t="s">
        <v>23</v>
      </c>
      <c r="E512" s="30" t="s">
        <v>96</v>
      </c>
      <c r="F512" s="30" t="s">
        <v>91</v>
      </c>
      <c r="G512" s="30" t="s">
        <v>100</v>
      </c>
      <c r="H512" s="60">
        <v>147</v>
      </c>
      <c r="I512" s="60">
        <v>147</v>
      </c>
      <c r="J512" s="60">
        <v>147</v>
      </c>
      <c r="K512" s="67"/>
    </row>
    <row r="513" spans="1:11" ht="90" customHeight="1">
      <c r="A513" s="249"/>
      <c r="B513" s="268" t="s">
        <v>592</v>
      </c>
      <c r="C513" s="251"/>
      <c r="D513" s="251" t="s">
        <v>23</v>
      </c>
      <c r="E513" s="251" t="s">
        <v>96</v>
      </c>
      <c r="F513" s="251" t="s">
        <v>458</v>
      </c>
      <c r="G513" s="251"/>
      <c r="H513" s="257">
        <f>H515</f>
        <v>5886</v>
      </c>
      <c r="I513" s="257">
        <f>I515</f>
        <v>0</v>
      </c>
      <c r="J513" s="257">
        <f>J515</f>
        <v>0</v>
      </c>
      <c r="K513" s="67"/>
    </row>
    <row r="514" spans="1:11" ht="60" customHeight="1">
      <c r="A514" s="28"/>
      <c r="B514" s="292" t="s">
        <v>92</v>
      </c>
      <c r="C514" s="30"/>
      <c r="D514" s="30" t="s">
        <v>23</v>
      </c>
      <c r="E514" s="30" t="s">
        <v>96</v>
      </c>
      <c r="F514" s="30" t="s">
        <v>458</v>
      </c>
      <c r="G514" s="30" t="s">
        <v>93</v>
      </c>
      <c r="H514" s="60">
        <f>H515</f>
        <v>5886</v>
      </c>
      <c r="I514" s="60">
        <f>I515</f>
        <v>0</v>
      </c>
      <c r="J514" s="60">
        <f>J515</f>
        <v>0</v>
      </c>
      <c r="K514" s="67"/>
    </row>
    <row r="515" spans="1:11" ht="15" customHeight="1">
      <c r="A515" s="28"/>
      <c r="B515" s="282" t="s">
        <v>94</v>
      </c>
      <c r="C515" s="30"/>
      <c r="D515" s="30" t="s">
        <v>23</v>
      </c>
      <c r="E515" s="30" t="s">
        <v>96</v>
      </c>
      <c r="F515" s="30" t="s">
        <v>458</v>
      </c>
      <c r="G515" s="30" t="s">
        <v>101</v>
      </c>
      <c r="H515" s="60">
        <f>2943+2943</f>
        <v>5886</v>
      </c>
      <c r="I515" s="60">
        <v>0</v>
      </c>
      <c r="J515" s="60">
        <v>0</v>
      </c>
      <c r="K515" s="67"/>
    </row>
    <row r="516" spans="1:11" ht="60" customHeight="1">
      <c r="A516" s="197"/>
      <c r="B516" s="326" t="s">
        <v>537</v>
      </c>
      <c r="C516" s="199"/>
      <c r="D516" s="206" t="s">
        <v>23</v>
      </c>
      <c r="E516" s="206" t="s">
        <v>96</v>
      </c>
      <c r="F516" s="199" t="s">
        <v>120</v>
      </c>
      <c r="G516" s="206" t="s">
        <v>37</v>
      </c>
      <c r="H516" s="200">
        <f aca="true" t="shared" si="57" ref="H516:J517">H517</f>
        <v>368.422</v>
      </c>
      <c r="I516" s="200">
        <f t="shared" si="57"/>
        <v>0</v>
      </c>
      <c r="J516" s="200">
        <f t="shared" si="57"/>
        <v>0</v>
      </c>
      <c r="K516" s="67"/>
    </row>
    <row r="517" spans="1:11" ht="30" customHeight="1">
      <c r="A517" s="226"/>
      <c r="B517" s="329" t="s">
        <v>538</v>
      </c>
      <c r="C517" s="228"/>
      <c r="D517" s="231" t="s">
        <v>23</v>
      </c>
      <c r="E517" s="231" t="s">
        <v>96</v>
      </c>
      <c r="F517" s="228" t="s">
        <v>121</v>
      </c>
      <c r="G517" s="231" t="s">
        <v>37</v>
      </c>
      <c r="H517" s="229">
        <f t="shared" si="57"/>
        <v>368.422</v>
      </c>
      <c r="I517" s="229">
        <f t="shared" si="57"/>
        <v>0</v>
      </c>
      <c r="J517" s="229">
        <f t="shared" si="57"/>
        <v>0</v>
      </c>
      <c r="K517" s="67"/>
    </row>
    <row r="518" spans="1:11" ht="30" customHeight="1">
      <c r="A518" s="254"/>
      <c r="B518" s="306" t="s">
        <v>362</v>
      </c>
      <c r="C518" s="252"/>
      <c r="D518" s="251" t="s">
        <v>23</v>
      </c>
      <c r="E518" s="251" t="s">
        <v>96</v>
      </c>
      <c r="F518" s="252" t="s">
        <v>539</v>
      </c>
      <c r="G518" s="251"/>
      <c r="H518" s="257">
        <f>H520</f>
        <v>368.422</v>
      </c>
      <c r="I518" s="257">
        <f>I520</f>
        <v>0</v>
      </c>
      <c r="J518" s="257">
        <f>J520</f>
        <v>0</v>
      </c>
      <c r="K518" s="67"/>
    </row>
    <row r="519" spans="1:11" ht="30" customHeight="1">
      <c r="A519" s="42"/>
      <c r="B519" s="287" t="s">
        <v>57</v>
      </c>
      <c r="C519" s="31"/>
      <c r="D519" s="30" t="s">
        <v>23</v>
      </c>
      <c r="E519" s="30" t="s">
        <v>96</v>
      </c>
      <c r="F519" s="33" t="s">
        <v>539</v>
      </c>
      <c r="G519" s="30" t="s">
        <v>76</v>
      </c>
      <c r="H519" s="60">
        <f>H520</f>
        <v>368.422</v>
      </c>
      <c r="I519" s="60">
        <f>I520</f>
        <v>0</v>
      </c>
      <c r="J519" s="60">
        <f>J520</f>
        <v>0</v>
      </c>
      <c r="K519" s="67"/>
    </row>
    <row r="520" spans="1:11" ht="30" customHeight="1">
      <c r="A520" s="42"/>
      <c r="B520" s="282" t="s">
        <v>58</v>
      </c>
      <c r="C520" s="31"/>
      <c r="D520" s="30" t="s">
        <v>23</v>
      </c>
      <c r="E520" s="30" t="s">
        <v>96</v>
      </c>
      <c r="F520" s="33" t="s">
        <v>539</v>
      </c>
      <c r="G520" s="30" t="s">
        <v>59</v>
      </c>
      <c r="H520" s="60">
        <f>18.422+350</f>
        <v>368.422</v>
      </c>
      <c r="I520" s="60">
        <v>0</v>
      </c>
      <c r="J520" s="60">
        <v>0</v>
      </c>
      <c r="K520" s="67"/>
    </row>
    <row r="521" spans="1:11" ht="45" customHeight="1">
      <c r="A521" s="202"/>
      <c r="B521" s="323" t="s">
        <v>449</v>
      </c>
      <c r="C521" s="217"/>
      <c r="D521" s="194" t="s">
        <v>23</v>
      </c>
      <c r="E521" s="218" t="s">
        <v>96</v>
      </c>
      <c r="F521" s="203" t="s">
        <v>257</v>
      </c>
      <c r="G521" s="219"/>
      <c r="H521" s="220">
        <f aca="true" t="shared" si="58" ref="H521:J522">H522</f>
        <v>750.4</v>
      </c>
      <c r="I521" s="220">
        <f t="shared" si="58"/>
        <v>0</v>
      </c>
      <c r="J521" s="220">
        <f t="shared" si="58"/>
        <v>0</v>
      </c>
      <c r="K521" s="67"/>
    </row>
    <row r="522" spans="1:11" ht="15" customHeight="1">
      <c r="A522" s="28"/>
      <c r="B522" s="282" t="s">
        <v>209</v>
      </c>
      <c r="C522" s="50"/>
      <c r="D522" s="30" t="s">
        <v>23</v>
      </c>
      <c r="E522" s="30" t="s">
        <v>96</v>
      </c>
      <c r="F522" s="34" t="s">
        <v>258</v>
      </c>
      <c r="G522" s="51"/>
      <c r="H522" s="59">
        <f t="shared" si="58"/>
        <v>750.4</v>
      </c>
      <c r="I522" s="59">
        <f t="shared" si="58"/>
        <v>0</v>
      </c>
      <c r="J522" s="59">
        <f t="shared" si="58"/>
        <v>0</v>
      </c>
      <c r="K522" s="67"/>
    </row>
    <row r="523" spans="1:11" ht="15" customHeight="1">
      <c r="A523" s="28"/>
      <c r="B523" s="282" t="s">
        <v>209</v>
      </c>
      <c r="C523" s="50"/>
      <c r="D523" s="30" t="s">
        <v>23</v>
      </c>
      <c r="E523" s="30" t="s">
        <v>96</v>
      </c>
      <c r="F523" s="34" t="s">
        <v>259</v>
      </c>
      <c r="G523" s="51"/>
      <c r="H523" s="59">
        <f>H524+H529</f>
        <v>750.4</v>
      </c>
      <c r="I523" s="59">
        <f>I524+I529</f>
        <v>0</v>
      </c>
      <c r="J523" s="59">
        <f>J524+J529</f>
        <v>0</v>
      </c>
      <c r="K523" s="67"/>
    </row>
    <row r="524" spans="1:11" ht="30" customHeight="1">
      <c r="A524" s="249"/>
      <c r="B524" s="302" t="s">
        <v>90</v>
      </c>
      <c r="C524" s="265"/>
      <c r="D524" s="251" t="s">
        <v>23</v>
      </c>
      <c r="E524" s="251" t="s">
        <v>96</v>
      </c>
      <c r="F524" s="260" t="s">
        <v>260</v>
      </c>
      <c r="G524" s="266"/>
      <c r="H524" s="253">
        <f>H525+H527</f>
        <v>750.4</v>
      </c>
      <c r="I524" s="253">
        <f>I525+I527</f>
        <v>0</v>
      </c>
      <c r="J524" s="253">
        <f>J525+J527</f>
        <v>0</v>
      </c>
      <c r="K524" s="67"/>
    </row>
    <row r="525" spans="1:11" ht="30" customHeight="1">
      <c r="A525" s="342"/>
      <c r="B525" s="343" t="s">
        <v>57</v>
      </c>
      <c r="C525" s="344"/>
      <c r="D525" s="30" t="s">
        <v>23</v>
      </c>
      <c r="E525" s="30" t="s">
        <v>96</v>
      </c>
      <c r="F525" s="34" t="s">
        <v>260</v>
      </c>
      <c r="G525" s="30" t="s">
        <v>76</v>
      </c>
      <c r="H525" s="155">
        <f>H526</f>
        <v>750.4</v>
      </c>
      <c r="I525" s="155">
        <f>I526</f>
        <v>0</v>
      </c>
      <c r="J525" s="155">
        <f>J526</f>
        <v>0</v>
      </c>
      <c r="K525" s="67"/>
    </row>
    <row r="526" spans="1:11" ht="30" customHeight="1">
      <c r="A526" s="28"/>
      <c r="B526" s="282" t="s">
        <v>58</v>
      </c>
      <c r="C526" s="50"/>
      <c r="D526" s="30" t="s">
        <v>23</v>
      </c>
      <c r="E526" s="30" t="s">
        <v>96</v>
      </c>
      <c r="F526" s="34" t="s">
        <v>260</v>
      </c>
      <c r="G526" s="30" t="s">
        <v>59</v>
      </c>
      <c r="H526" s="59">
        <v>750.4</v>
      </c>
      <c r="I526" s="59">
        <v>0</v>
      </c>
      <c r="J526" s="59">
        <v>0</v>
      </c>
      <c r="K526" s="67"/>
    </row>
    <row r="527" spans="1:11" ht="15" customHeight="1" hidden="1">
      <c r="A527" s="28"/>
      <c r="B527" s="282" t="s">
        <v>97</v>
      </c>
      <c r="C527" s="50"/>
      <c r="D527" s="30" t="s">
        <v>23</v>
      </c>
      <c r="E527" s="30" t="s">
        <v>96</v>
      </c>
      <c r="F527" s="34" t="s">
        <v>260</v>
      </c>
      <c r="G527" s="30" t="s">
        <v>98</v>
      </c>
      <c r="H527" s="59">
        <f>H528</f>
        <v>0</v>
      </c>
      <c r="I527" s="59">
        <f>I528</f>
        <v>0</v>
      </c>
      <c r="J527" s="59">
        <f>J528</f>
        <v>0</v>
      </c>
      <c r="K527" s="67"/>
    </row>
    <row r="528" spans="1:11" ht="15" customHeight="1" hidden="1">
      <c r="A528" s="28"/>
      <c r="B528" s="282" t="s">
        <v>249</v>
      </c>
      <c r="C528" s="50"/>
      <c r="D528" s="30" t="s">
        <v>23</v>
      </c>
      <c r="E528" s="30" t="s">
        <v>96</v>
      </c>
      <c r="F528" s="34" t="s">
        <v>260</v>
      </c>
      <c r="G528" s="30" t="s">
        <v>250</v>
      </c>
      <c r="H528" s="59">
        <v>0</v>
      </c>
      <c r="I528" s="59">
        <v>0</v>
      </c>
      <c r="J528" s="59">
        <v>0</v>
      </c>
      <c r="K528" s="67"/>
    </row>
    <row r="529" spans="1:11" ht="30" customHeight="1" hidden="1">
      <c r="A529" s="249"/>
      <c r="B529" s="302" t="s">
        <v>362</v>
      </c>
      <c r="C529" s="265"/>
      <c r="D529" s="251" t="s">
        <v>23</v>
      </c>
      <c r="E529" s="251" t="s">
        <v>96</v>
      </c>
      <c r="F529" s="260" t="s">
        <v>261</v>
      </c>
      <c r="G529" s="266"/>
      <c r="H529" s="253">
        <f aca="true" t="shared" si="59" ref="H529:J530">H530</f>
        <v>0</v>
      </c>
      <c r="I529" s="253">
        <f t="shared" si="59"/>
        <v>0</v>
      </c>
      <c r="J529" s="253">
        <f t="shared" si="59"/>
        <v>0</v>
      </c>
      <c r="K529" s="67"/>
    </row>
    <row r="530" spans="1:11" ht="30" customHeight="1" hidden="1">
      <c r="A530" s="28"/>
      <c r="B530" s="282" t="s">
        <v>57</v>
      </c>
      <c r="C530" s="50"/>
      <c r="D530" s="30" t="s">
        <v>23</v>
      </c>
      <c r="E530" s="30" t="s">
        <v>96</v>
      </c>
      <c r="F530" s="34" t="s">
        <v>261</v>
      </c>
      <c r="G530" s="30" t="s">
        <v>76</v>
      </c>
      <c r="H530" s="59">
        <f t="shared" si="59"/>
        <v>0</v>
      </c>
      <c r="I530" s="59">
        <f t="shared" si="59"/>
        <v>0</v>
      </c>
      <c r="J530" s="59">
        <f t="shared" si="59"/>
        <v>0</v>
      </c>
      <c r="K530" s="67"/>
    </row>
    <row r="531" spans="1:11" ht="30" customHeight="1" hidden="1">
      <c r="A531" s="28"/>
      <c r="B531" s="282" t="s">
        <v>58</v>
      </c>
      <c r="C531" s="50"/>
      <c r="D531" s="30" t="s">
        <v>23</v>
      </c>
      <c r="E531" s="30" t="s">
        <v>96</v>
      </c>
      <c r="F531" s="34" t="s">
        <v>261</v>
      </c>
      <c r="G531" s="30" t="s">
        <v>59</v>
      </c>
      <c r="H531" s="59">
        <v>0</v>
      </c>
      <c r="I531" s="59">
        <v>0</v>
      </c>
      <c r="J531" s="59">
        <v>0</v>
      </c>
      <c r="K531" s="67"/>
    </row>
    <row r="532" spans="1:11" ht="45" customHeight="1" hidden="1">
      <c r="A532" s="15"/>
      <c r="B532" s="346" t="s">
        <v>491</v>
      </c>
      <c r="C532" s="16" t="s">
        <v>492</v>
      </c>
      <c r="D532" s="18"/>
      <c r="E532" s="18"/>
      <c r="F532" s="18"/>
      <c r="G532" s="18"/>
      <c r="H532" s="55">
        <f aca="true" t="shared" si="60" ref="H532:J533">H533</f>
        <v>0</v>
      </c>
      <c r="I532" s="55">
        <f t="shared" si="60"/>
        <v>0</v>
      </c>
      <c r="J532" s="55">
        <f t="shared" si="60"/>
        <v>0</v>
      </c>
      <c r="K532" s="67"/>
    </row>
    <row r="533" spans="1:11" ht="15" customHeight="1" hidden="1">
      <c r="A533" s="19"/>
      <c r="B533" s="317" t="s">
        <v>6</v>
      </c>
      <c r="C533" s="20"/>
      <c r="D533" s="20" t="s">
        <v>7</v>
      </c>
      <c r="E533" s="21"/>
      <c r="F533" s="21"/>
      <c r="G533" s="21"/>
      <c r="H533" s="56">
        <f t="shared" si="60"/>
        <v>0</v>
      </c>
      <c r="I533" s="56">
        <f t="shared" si="60"/>
        <v>0</v>
      </c>
      <c r="J533" s="56">
        <f t="shared" si="60"/>
        <v>0</v>
      </c>
      <c r="K533" s="67"/>
    </row>
    <row r="534" spans="1:11" ht="15" customHeight="1" hidden="1">
      <c r="A534" s="35"/>
      <c r="B534" s="318" t="s">
        <v>451</v>
      </c>
      <c r="C534" s="24"/>
      <c r="D534" s="24" t="s">
        <v>7</v>
      </c>
      <c r="E534" s="23" t="s">
        <v>453</v>
      </c>
      <c r="F534" s="23"/>
      <c r="G534" s="24"/>
      <c r="H534" s="57">
        <f aca="true" t="shared" si="61" ref="H534:J537">H535</f>
        <v>0</v>
      </c>
      <c r="I534" s="57">
        <f t="shared" si="61"/>
        <v>0</v>
      </c>
      <c r="J534" s="57">
        <f t="shared" si="61"/>
        <v>0</v>
      </c>
      <c r="K534" s="67"/>
    </row>
    <row r="535" spans="1:11" ht="45" customHeight="1" hidden="1">
      <c r="A535" s="193"/>
      <c r="B535" s="323" t="s">
        <v>449</v>
      </c>
      <c r="C535" s="203"/>
      <c r="D535" s="203" t="s">
        <v>7</v>
      </c>
      <c r="E535" s="203" t="s">
        <v>453</v>
      </c>
      <c r="F535" s="203" t="s">
        <v>257</v>
      </c>
      <c r="G535" s="194"/>
      <c r="H535" s="196">
        <f t="shared" si="61"/>
        <v>0</v>
      </c>
      <c r="I535" s="196">
        <f t="shared" si="61"/>
        <v>0</v>
      </c>
      <c r="J535" s="196">
        <f t="shared" si="61"/>
        <v>0</v>
      </c>
      <c r="K535" s="67"/>
    </row>
    <row r="536" spans="1:11" ht="15" customHeight="1" hidden="1">
      <c r="A536" s="25"/>
      <c r="B536" s="282" t="s">
        <v>209</v>
      </c>
      <c r="C536" s="36"/>
      <c r="D536" s="30" t="s">
        <v>7</v>
      </c>
      <c r="E536" s="30" t="s">
        <v>453</v>
      </c>
      <c r="F536" s="30" t="s">
        <v>258</v>
      </c>
      <c r="G536" s="26"/>
      <c r="H536" s="59">
        <f t="shared" si="61"/>
        <v>0</v>
      </c>
      <c r="I536" s="59">
        <f t="shared" si="61"/>
        <v>0</v>
      </c>
      <c r="J536" s="59">
        <f t="shared" si="61"/>
        <v>0</v>
      </c>
      <c r="K536" s="67"/>
    </row>
    <row r="537" spans="1:11" ht="15" customHeight="1" hidden="1">
      <c r="A537" s="25"/>
      <c r="B537" s="282" t="s">
        <v>209</v>
      </c>
      <c r="C537" s="36"/>
      <c r="D537" s="30" t="s">
        <v>7</v>
      </c>
      <c r="E537" s="30" t="s">
        <v>453</v>
      </c>
      <c r="F537" s="30" t="s">
        <v>259</v>
      </c>
      <c r="G537" s="26"/>
      <c r="H537" s="59">
        <f t="shared" si="61"/>
        <v>0</v>
      </c>
      <c r="I537" s="59">
        <f t="shared" si="61"/>
        <v>0</v>
      </c>
      <c r="J537" s="59">
        <f t="shared" si="61"/>
        <v>0</v>
      </c>
      <c r="K537" s="67"/>
    </row>
    <row r="538" spans="1:11" ht="45" customHeight="1" hidden="1">
      <c r="A538" s="249"/>
      <c r="B538" s="302" t="s">
        <v>450</v>
      </c>
      <c r="C538" s="251"/>
      <c r="D538" s="251" t="s">
        <v>7</v>
      </c>
      <c r="E538" s="251" t="s">
        <v>453</v>
      </c>
      <c r="F538" s="251" t="s">
        <v>452</v>
      </c>
      <c r="G538" s="251"/>
      <c r="H538" s="257">
        <f>H540</f>
        <v>0</v>
      </c>
      <c r="I538" s="257">
        <f>I540</f>
        <v>0</v>
      </c>
      <c r="J538" s="257">
        <f>J540</f>
        <v>0</v>
      </c>
      <c r="K538" s="67"/>
    </row>
    <row r="539" spans="1:11" ht="15" customHeight="1" hidden="1">
      <c r="A539" s="28"/>
      <c r="B539" s="282" t="s">
        <v>97</v>
      </c>
      <c r="C539" s="30"/>
      <c r="D539" s="30" t="s">
        <v>7</v>
      </c>
      <c r="E539" s="30" t="s">
        <v>453</v>
      </c>
      <c r="F539" s="30" t="s">
        <v>452</v>
      </c>
      <c r="G539" s="30" t="s">
        <v>98</v>
      </c>
      <c r="H539" s="60">
        <f>H540</f>
        <v>0</v>
      </c>
      <c r="I539" s="60">
        <f>I540</f>
        <v>0</v>
      </c>
      <c r="J539" s="60">
        <f>J540</f>
        <v>0</v>
      </c>
      <c r="K539" s="67"/>
    </row>
    <row r="540" spans="1:11" ht="15" customHeight="1" hidden="1">
      <c r="A540" s="28"/>
      <c r="B540" s="282" t="s">
        <v>490</v>
      </c>
      <c r="C540" s="30"/>
      <c r="D540" s="30" t="s">
        <v>7</v>
      </c>
      <c r="E540" s="30" t="s">
        <v>453</v>
      </c>
      <c r="F540" s="30" t="s">
        <v>452</v>
      </c>
      <c r="G540" s="30" t="s">
        <v>489</v>
      </c>
      <c r="H540" s="60">
        <v>0</v>
      </c>
      <c r="I540" s="60">
        <v>0</v>
      </c>
      <c r="J540" s="60">
        <v>0</v>
      </c>
      <c r="K540" s="67"/>
    </row>
    <row r="541" spans="1:10" s="1" customFormat="1" ht="45" customHeight="1">
      <c r="A541" s="15" t="s">
        <v>40</v>
      </c>
      <c r="B541" s="316" t="s">
        <v>4</v>
      </c>
      <c r="C541" s="16" t="s">
        <v>493</v>
      </c>
      <c r="D541" s="18"/>
      <c r="E541" s="18"/>
      <c r="F541" s="18"/>
      <c r="G541" s="18"/>
      <c r="H541" s="55">
        <f>H542</f>
        <v>2220.855</v>
      </c>
      <c r="I541" s="55">
        <f>I542</f>
        <v>2368.408</v>
      </c>
      <c r="J541" s="55">
        <f>J542</f>
        <v>2461.943</v>
      </c>
    </row>
    <row r="542" spans="1:10" ht="15" customHeight="1">
      <c r="A542" s="19" t="s">
        <v>8</v>
      </c>
      <c r="B542" s="317" t="s">
        <v>6</v>
      </c>
      <c r="C542" s="20"/>
      <c r="D542" s="20" t="s">
        <v>7</v>
      </c>
      <c r="E542" s="21"/>
      <c r="F542" s="21"/>
      <c r="G542" s="21"/>
      <c r="H542" s="56">
        <f>H543+H550</f>
        <v>2220.855</v>
      </c>
      <c r="I542" s="56">
        <f>I543+I550</f>
        <v>2368.408</v>
      </c>
      <c r="J542" s="56">
        <f>J543+J550</f>
        <v>2461.943</v>
      </c>
    </row>
    <row r="543" spans="1:10" ht="30" customHeight="1">
      <c r="A543" s="22"/>
      <c r="B543" s="318" t="s">
        <v>525</v>
      </c>
      <c r="C543" s="23"/>
      <c r="D543" s="23" t="s">
        <v>7</v>
      </c>
      <c r="E543" s="23" t="s">
        <v>524</v>
      </c>
      <c r="F543" s="24"/>
      <c r="G543" s="24"/>
      <c r="H543" s="57">
        <f aca="true" t="shared" si="62" ref="H543:J544">H544</f>
        <v>1587.624</v>
      </c>
      <c r="I543" s="57">
        <f t="shared" si="62"/>
        <v>1694.579</v>
      </c>
      <c r="J543" s="57">
        <f t="shared" si="62"/>
        <v>1762.392</v>
      </c>
    </row>
    <row r="544" spans="1:10" ht="45" customHeight="1">
      <c r="A544" s="193"/>
      <c r="B544" s="319" t="s">
        <v>205</v>
      </c>
      <c r="C544" s="194"/>
      <c r="D544" s="194" t="s">
        <v>7</v>
      </c>
      <c r="E544" s="194" t="s">
        <v>524</v>
      </c>
      <c r="F544" s="194" t="s">
        <v>206</v>
      </c>
      <c r="G544" s="195"/>
      <c r="H544" s="196">
        <f t="shared" si="62"/>
        <v>1587.624</v>
      </c>
      <c r="I544" s="196">
        <f t="shared" si="62"/>
        <v>1694.579</v>
      </c>
      <c r="J544" s="196">
        <f t="shared" si="62"/>
        <v>1762.392</v>
      </c>
    </row>
    <row r="545" spans="1:10" ht="30" customHeight="1">
      <c r="A545" s="28"/>
      <c r="B545" s="282" t="s">
        <v>527</v>
      </c>
      <c r="C545" s="30"/>
      <c r="D545" s="30" t="s">
        <v>7</v>
      </c>
      <c r="E545" s="30" t="s">
        <v>524</v>
      </c>
      <c r="F545" s="30" t="s">
        <v>526</v>
      </c>
      <c r="G545" s="31"/>
      <c r="H545" s="59">
        <f aca="true" t="shared" si="63" ref="H545:J546">H546</f>
        <v>1587.624</v>
      </c>
      <c r="I545" s="59">
        <f t="shared" si="63"/>
        <v>1694.579</v>
      </c>
      <c r="J545" s="59">
        <f t="shared" si="63"/>
        <v>1762.392</v>
      </c>
    </row>
    <row r="546" spans="1:10" ht="15" customHeight="1">
      <c r="A546" s="28"/>
      <c r="B546" s="282" t="s">
        <v>209</v>
      </c>
      <c r="C546" s="30"/>
      <c r="D546" s="30" t="s">
        <v>7</v>
      </c>
      <c r="E546" s="30" t="s">
        <v>524</v>
      </c>
      <c r="F546" s="30" t="s">
        <v>528</v>
      </c>
      <c r="G546" s="31"/>
      <c r="H546" s="59">
        <f t="shared" si="63"/>
        <v>1587.624</v>
      </c>
      <c r="I546" s="59">
        <f t="shared" si="63"/>
        <v>1694.579</v>
      </c>
      <c r="J546" s="59">
        <f t="shared" si="63"/>
        <v>1762.392</v>
      </c>
    </row>
    <row r="547" spans="1:10" ht="30" customHeight="1">
      <c r="A547" s="249"/>
      <c r="B547" s="302" t="s">
        <v>527</v>
      </c>
      <c r="C547" s="251"/>
      <c r="D547" s="251" t="s">
        <v>7</v>
      </c>
      <c r="E547" s="251" t="s">
        <v>524</v>
      </c>
      <c r="F547" s="251" t="s">
        <v>529</v>
      </c>
      <c r="G547" s="252"/>
      <c r="H547" s="253">
        <f>H549</f>
        <v>1587.624</v>
      </c>
      <c r="I547" s="253">
        <f>I549</f>
        <v>1694.579</v>
      </c>
      <c r="J547" s="253">
        <f>J549</f>
        <v>1762.392</v>
      </c>
    </row>
    <row r="548" spans="1:10" ht="60" customHeight="1">
      <c r="A548" s="28"/>
      <c r="B548" s="282" t="s">
        <v>92</v>
      </c>
      <c r="C548" s="30"/>
      <c r="D548" s="30" t="s">
        <v>7</v>
      </c>
      <c r="E548" s="30" t="s">
        <v>524</v>
      </c>
      <c r="F548" s="30" t="s">
        <v>529</v>
      </c>
      <c r="G548" s="31">
        <v>100</v>
      </c>
      <c r="H548" s="59">
        <f>H549</f>
        <v>1587.624</v>
      </c>
      <c r="I548" s="59">
        <f>I549</f>
        <v>1694.579</v>
      </c>
      <c r="J548" s="59">
        <f>J549</f>
        <v>1762.392</v>
      </c>
    </row>
    <row r="549" spans="1:10" ht="30" customHeight="1">
      <c r="A549" s="28"/>
      <c r="B549" s="282" t="s">
        <v>213</v>
      </c>
      <c r="C549" s="30"/>
      <c r="D549" s="30" t="s">
        <v>7</v>
      </c>
      <c r="E549" s="30" t="s">
        <v>524</v>
      </c>
      <c r="F549" s="30" t="s">
        <v>529</v>
      </c>
      <c r="G549" s="30" t="s">
        <v>214</v>
      </c>
      <c r="H549" s="60">
        <f>1219.373+368.251</f>
        <v>1587.624</v>
      </c>
      <c r="I549" s="60">
        <f>1301.52+393.059</f>
        <v>1694.579</v>
      </c>
      <c r="J549" s="60">
        <f>1353.604+408.788</f>
        <v>1762.392</v>
      </c>
    </row>
    <row r="550" spans="1:11" ht="45" customHeight="1">
      <c r="A550" s="22"/>
      <c r="B550" s="318" t="s">
        <v>216</v>
      </c>
      <c r="C550" s="23"/>
      <c r="D550" s="23" t="s">
        <v>7</v>
      </c>
      <c r="E550" s="23" t="s">
        <v>217</v>
      </c>
      <c r="F550" s="24"/>
      <c r="G550" s="24"/>
      <c r="H550" s="57">
        <f>H551</f>
        <v>633.231</v>
      </c>
      <c r="I550" s="57">
        <f>I551</f>
        <v>673.829</v>
      </c>
      <c r="J550" s="57">
        <f>J551</f>
        <v>699.551</v>
      </c>
      <c r="K550" s="62"/>
    </row>
    <row r="551" spans="1:11" ht="45" customHeight="1">
      <c r="A551" s="193"/>
      <c r="B551" s="319" t="s">
        <v>205</v>
      </c>
      <c r="C551" s="194"/>
      <c r="D551" s="194" t="s">
        <v>7</v>
      </c>
      <c r="E551" s="194" t="s">
        <v>217</v>
      </c>
      <c r="F551" s="194" t="s">
        <v>206</v>
      </c>
      <c r="G551" s="195"/>
      <c r="H551" s="196">
        <f>H552+H561</f>
        <v>633.231</v>
      </c>
      <c r="I551" s="196">
        <f>I552+I561</f>
        <v>673.829</v>
      </c>
      <c r="J551" s="196">
        <f>J552+J561</f>
        <v>699.551</v>
      </c>
      <c r="K551" s="63"/>
    </row>
    <row r="552" spans="1:10" ht="30" customHeight="1">
      <c r="A552" s="28"/>
      <c r="B552" s="282" t="s">
        <v>207</v>
      </c>
      <c r="C552" s="30"/>
      <c r="D552" s="30" t="s">
        <v>7</v>
      </c>
      <c r="E552" s="30" t="s">
        <v>217</v>
      </c>
      <c r="F552" s="30" t="s">
        <v>208</v>
      </c>
      <c r="G552" s="31"/>
      <c r="H552" s="59">
        <f aca="true" t="shared" si="64" ref="H552:J553">H553</f>
        <v>633.231</v>
      </c>
      <c r="I552" s="59">
        <f t="shared" si="64"/>
        <v>673.829</v>
      </c>
      <c r="J552" s="59">
        <f t="shared" si="64"/>
        <v>699.551</v>
      </c>
    </row>
    <row r="553" spans="1:10" ht="15" customHeight="1">
      <c r="A553" s="28"/>
      <c r="B553" s="282" t="s">
        <v>209</v>
      </c>
      <c r="C553" s="30"/>
      <c r="D553" s="30" t="s">
        <v>7</v>
      </c>
      <c r="E553" s="30" t="s">
        <v>217</v>
      </c>
      <c r="F553" s="30" t="s">
        <v>210</v>
      </c>
      <c r="G553" s="31"/>
      <c r="H553" s="59">
        <f t="shared" si="64"/>
        <v>633.231</v>
      </c>
      <c r="I553" s="59">
        <f t="shared" si="64"/>
        <v>673.829</v>
      </c>
      <c r="J553" s="59">
        <f t="shared" si="64"/>
        <v>699.551</v>
      </c>
    </row>
    <row r="554" spans="1:10" ht="15" customHeight="1">
      <c r="A554" s="249"/>
      <c r="B554" s="302" t="s">
        <v>211</v>
      </c>
      <c r="C554" s="251"/>
      <c r="D554" s="251" t="s">
        <v>7</v>
      </c>
      <c r="E554" s="251" t="s">
        <v>217</v>
      </c>
      <c r="F554" s="251" t="s">
        <v>212</v>
      </c>
      <c r="G554" s="252"/>
      <c r="H554" s="253">
        <f>H556+H558+H560</f>
        <v>633.231</v>
      </c>
      <c r="I554" s="253">
        <f>I556+I558+I560</f>
        <v>673.829</v>
      </c>
      <c r="J554" s="253">
        <f>J556+J558+J560</f>
        <v>699.551</v>
      </c>
    </row>
    <row r="555" spans="1:10" ht="60" customHeight="1">
      <c r="A555" s="28"/>
      <c r="B555" s="282" t="s">
        <v>92</v>
      </c>
      <c r="C555" s="30"/>
      <c r="D555" s="30" t="s">
        <v>7</v>
      </c>
      <c r="E555" s="30" t="s">
        <v>217</v>
      </c>
      <c r="F555" s="30" t="s">
        <v>212</v>
      </c>
      <c r="G555" s="31">
        <v>100</v>
      </c>
      <c r="H555" s="59">
        <f>H556</f>
        <v>602.231</v>
      </c>
      <c r="I555" s="59">
        <f>I556</f>
        <v>642.829</v>
      </c>
      <c r="J555" s="59">
        <f>J556</f>
        <v>668.551</v>
      </c>
    </row>
    <row r="556" spans="1:10" ht="30" customHeight="1">
      <c r="A556" s="28"/>
      <c r="B556" s="282" t="s">
        <v>213</v>
      </c>
      <c r="C556" s="30"/>
      <c r="D556" s="30" t="s">
        <v>7</v>
      </c>
      <c r="E556" s="30" t="s">
        <v>217</v>
      </c>
      <c r="F556" s="30" t="s">
        <v>212</v>
      </c>
      <c r="G556" s="30" t="s">
        <v>214</v>
      </c>
      <c r="H556" s="60">
        <f>462.543+139.688</f>
        <v>602.231</v>
      </c>
      <c r="I556" s="60">
        <f>493.724+149.105</f>
        <v>642.829</v>
      </c>
      <c r="J556" s="60">
        <f>513.48+155.071</f>
        <v>668.551</v>
      </c>
    </row>
    <row r="557" spans="1:10" ht="30" customHeight="1">
      <c r="A557" s="28"/>
      <c r="B557" s="192" t="s">
        <v>57</v>
      </c>
      <c r="C557" s="30"/>
      <c r="D557" s="30" t="s">
        <v>7</v>
      </c>
      <c r="E557" s="30" t="s">
        <v>217</v>
      </c>
      <c r="F557" s="30" t="s">
        <v>212</v>
      </c>
      <c r="G557" s="31">
        <v>200</v>
      </c>
      <c r="H557" s="59">
        <f>H558</f>
        <v>30</v>
      </c>
      <c r="I557" s="59">
        <f>I558</f>
        <v>30</v>
      </c>
      <c r="J557" s="59">
        <f>J558</f>
        <v>30</v>
      </c>
    </row>
    <row r="558" spans="1:10" ht="30" customHeight="1">
      <c r="A558" s="28"/>
      <c r="B558" s="282" t="s">
        <v>58</v>
      </c>
      <c r="C558" s="30"/>
      <c r="D558" s="30" t="s">
        <v>7</v>
      </c>
      <c r="E558" s="30" t="s">
        <v>217</v>
      </c>
      <c r="F558" s="30" t="s">
        <v>212</v>
      </c>
      <c r="G558" s="30" t="s">
        <v>59</v>
      </c>
      <c r="H558" s="60">
        <f>5+5+5+15</f>
        <v>30</v>
      </c>
      <c r="I558" s="60">
        <f>5+5+5+15</f>
        <v>30</v>
      </c>
      <c r="J558" s="60">
        <f>5+5+5+15</f>
        <v>30</v>
      </c>
    </row>
    <row r="559" spans="1:10" ht="15" customHeight="1">
      <c r="A559" s="28"/>
      <c r="B559" s="282" t="s">
        <v>97</v>
      </c>
      <c r="C559" s="30"/>
      <c r="D559" s="30" t="s">
        <v>7</v>
      </c>
      <c r="E559" s="30" t="s">
        <v>217</v>
      </c>
      <c r="F559" s="30" t="s">
        <v>212</v>
      </c>
      <c r="G559" s="30" t="s">
        <v>98</v>
      </c>
      <c r="H559" s="60">
        <f>H560</f>
        <v>1</v>
      </c>
      <c r="I559" s="60">
        <f>I560</f>
        <v>1</v>
      </c>
      <c r="J559" s="60">
        <f>J560</f>
        <v>1</v>
      </c>
    </row>
    <row r="560" spans="1:10" ht="15" customHeight="1">
      <c r="A560" s="28"/>
      <c r="B560" s="282" t="s">
        <v>99</v>
      </c>
      <c r="C560" s="30"/>
      <c r="D560" s="30" t="s">
        <v>7</v>
      </c>
      <c r="E560" s="30" t="s">
        <v>217</v>
      </c>
      <c r="F560" s="30" t="s">
        <v>212</v>
      </c>
      <c r="G560" s="30" t="s">
        <v>100</v>
      </c>
      <c r="H560" s="60">
        <v>1</v>
      </c>
      <c r="I560" s="60">
        <v>1</v>
      </c>
      <c r="J560" s="60">
        <v>1</v>
      </c>
    </row>
    <row r="561" spans="1:10" ht="45" customHeight="1" hidden="1">
      <c r="A561" s="28"/>
      <c r="B561" s="282" t="s">
        <v>233</v>
      </c>
      <c r="C561" s="30"/>
      <c r="D561" s="30" t="s">
        <v>7</v>
      </c>
      <c r="E561" s="30" t="s">
        <v>217</v>
      </c>
      <c r="F561" s="30" t="s">
        <v>234</v>
      </c>
      <c r="G561" s="30"/>
      <c r="H561" s="60">
        <f aca="true" t="shared" si="65" ref="H561:J562">H562</f>
        <v>0</v>
      </c>
      <c r="I561" s="60">
        <f t="shared" si="65"/>
        <v>0</v>
      </c>
      <c r="J561" s="60">
        <f t="shared" si="65"/>
        <v>0</v>
      </c>
    </row>
    <row r="562" spans="1:10" ht="15" customHeight="1" hidden="1">
      <c r="A562" s="28"/>
      <c r="B562" s="282" t="s">
        <v>209</v>
      </c>
      <c r="C562" s="30"/>
      <c r="D562" s="30" t="s">
        <v>7</v>
      </c>
      <c r="E562" s="30" t="s">
        <v>217</v>
      </c>
      <c r="F562" s="30" t="s">
        <v>235</v>
      </c>
      <c r="G562" s="31"/>
      <c r="H562" s="59">
        <f t="shared" si="65"/>
        <v>0</v>
      </c>
      <c r="I562" s="59">
        <f t="shared" si="65"/>
        <v>0</v>
      </c>
      <c r="J562" s="59">
        <f t="shared" si="65"/>
        <v>0</v>
      </c>
    </row>
    <row r="563" spans="1:10" ht="30" customHeight="1" hidden="1">
      <c r="A563" s="249"/>
      <c r="B563" s="302" t="s">
        <v>236</v>
      </c>
      <c r="C563" s="251"/>
      <c r="D563" s="251" t="s">
        <v>7</v>
      </c>
      <c r="E563" s="251" t="s">
        <v>217</v>
      </c>
      <c r="F563" s="251" t="s">
        <v>237</v>
      </c>
      <c r="G563" s="252"/>
      <c r="H563" s="253">
        <f>H565</f>
        <v>0</v>
      </c>
      <c r="I563" s="253">
        <f>I565</f>
        <v>0</v>
      </c>
      <c r="J563" s="253">
        <f>J565</f>
        <v>0</v>
      </c>
    </row>
    <row r="564" spans="1:10" ht="60" customHeight="1" hidden="1">
      <c r="A564" s="28"/>
      <c r="B564" s="282" t="s">
        <v>92</v>
      </c>
      <c r="C564" s="30"/>
      <c r="D564" s="30" t="s">
        <v>7</v>
      </c>
      <c r="E564" s="30" t="s">
        <v>217</v>
      </c>
      <c r="F564" s="30" t="s">
        <v>237</v>
      </c>
      <c r="G564" s="31">
        <v>100</v>
      </c>
      <c r="H564" s="59">
        <f>H565</f>
        <v>0</v>
      </c>
      <c r="I564" s="59">
        <f>I565</f>
        <v>0</v>
      </c>
      <c r="J564" s="59">
        <f>J565</f>
        <v>0</v>
      </c>
    </row>
    <row r="565" spans="1:10" ht="30" customHeight="1" hidden="1">
      <c r="A565" s="28"/>
      <c r="B565" s="282" t="s">
        <v>213</v>
      </c>
      <c r="C565" s="30"/>
      <c r="D565" s="30" t="s">
        <v>7</v>
      </c>
      <c r="E565" s="30" t="s">
        <v>217</v>
      </c>
      <c r="F565" s="30" t="s">
        <v>237</v>
      </c>
      <c r="G565" s="30" t="s">
        <v>214</v>
      </c>
      <c r="H565" s="60">
        <v>0</v>
      </c>
      <c r="I565" s="60">
        <v>0</v>
      </c>
      <c r="J565" s="60">
        <v>0</v>
      </c>
    </row>
    <row r="566" spans="1:11" s="8" customFormat="1" ht="15" customHeight="1">
      <c r="A566" s="463" t="s">
        <v>294</v>
      </c>
      <c r="B566" s="464"/>
      <c r="C566" s="464"/>
      <c r="D566" s="464"/>
      <c r="E566" s="464"/>
      <c r="F566" s="464"/>
      <c r="G566" s="465"/>
      <c r="H566" s="76">
        <f>H24+H532+H541</f>
        <v>137662.60078</v>
      </c>
      <c r="I566" s="76">
        <f>I24+I532+I541</f>
        <v>89626.20599999999</v>
      </c>
      <c r="J566" s="76">
        <f>J24+J532+J541</f>
        <v>153393.1487</v>
      </c>
      <c r="K566" s="77"/>
    </row>
    <row r="567" ht="12.75">
      <c r="J567" s="53"/>
    </row>
    <row r="568" ht="12.75">
      <c r="J568" s="53"/>
    </row>
    <row r="569" ht="12.75">
      <c r="J569" s="53"/>
    </row>
    <row r="570" ht="12.75">
      <c r="J570" s="53"/>
    </row>
    <row r="571" ht="12.75">
      <c r="J571" s="53"/>
    </row>
    <row r="572" ht="12.75">
      <c r="J572" s="53"/>
    </row>
    <row r="573" ht="12.75">
      <c r="J573" s="53"/>
    </row>
    <row r="574" ht="12.75">
      <c r="J574" s="53"/>
    </row>
    <row r="575" ht="12.75">
      <c r="J575" s="53"/>
    </row>
    <row r="576" ht="12.75">
      <c r="J576" s="53"/>
    </row>
    <row r="577" ht="12.75">
      <c r="J577" s="53"/>
    </row>
    <row r="578" ht="12.75">
      <c r="J578" s="53"/>
    </row>
    <row r="579" ht="12.75">
      <c r="J579" s="53"/>
    </row>
    <row r="580" ht="12.75">
      <c r="J580" s="53"/>
    </row>
    <row r="581" ht="12.75">
      <c r="J581" s="53"/>
    </row>
    <row r="582" ht="12.75">
      <c r="J582" s="53"/>
    </row>
    <row r="583" ht="12.75">
      <c r="J583" s="53"/>
    </row>
    <row r="584" ht="12.75">
      <c r="J584" s="53"/>
    </row>
    <row r="585" ht="12.75">
      <c r="J585" s="53"/>
    </row>
    <row r="586" ht="12.75">
      <c r="J586" s="53"/>
    </row>
    <row r="587" ht="12.75">
      <c r="J587" s="53"/>
    </row>
    <row r="588" ht="12.75">
      <c r="J588" s="53"/>
    </row>
    <row r="589" ht="12.75">
      <c r="J589" s="53"/>
    </row>
    <row r="590" ht="12.75">
      <c r="J590" s="53"/>
    </row>
    <row r="591" ht="12.75">
      <c r="J591" s="53"/>
    </row>
    <row r="592" ht="12.75">
      <c r="J592" s="53"/>
    </row>
    <row r="593" ht="12.75">
      <c r="J593" s="53"/>
    </row>
    <row r="594" ht="12.75">
      <c r="J594" s="53"/>
    </row>
    <row r="595" ht="12.75">
      <c r="J595" s="53"/>
    </row>
    <row r="596" ht="12.75">
      <c r="J596" s="53"/>
    </row>
    <row r="597" ht="12.75">
      <c r="J597" s="53"/>
    </row>
    <row r="598" ht="12.75">
      <c r="J598" s="53"/>
    </row>
    <row r="599" ht="12.75">
      <c r="J599" s="53"/>
    </row>
    <row r="600" ht="12.75">
      <c r="J600" s="53"/>
    </row>
    <row r="601" ht="12.75">
      <c r="J601" s="53"/>
    </row>
    <row r="602" ht="12.75">
      <c r="J602" s="53"/>
    </row>
    <row r="603" ht="12.75">
      <c r="J603" s="53"/>
    </row>
    <row r="604" ht="12.75">
      <c r="J604" s="53"/>
    </row>
    <row r="605" ht="12.75">
      <c r="J605" s="53"/>
    </row>
  </sheetData>
  <sheetProtection/>
  <mergeCells count="22">
    <mergeCell ref="A13:J13"/>
    <mergeCell ref="A1:J1"/>
    <mergeCell ref="A2:J2"/>
    <mergeCell ref="A3:J3"/>
    <mergeCell ref="A4:J4"/>
    <mergeCell ref="A5:J5"/>
    <mergeCell ref="A17:J17"/>
    <mergeCell ref="A9:J9"/>
    <mergeCell ref="A10:J10"/>
    <mergeCell ref="A11:J11"/>
    <mergeCell ref="A566:G566"/>
    <mergeCell ref="A18:J18"/>
    <mergeCell ref="H21:J21"/>
    <mergeCell ref="A21:A22"/>
    <mergeCell ref="B21:B22"/>
    <mergeCell ref="A12:J12"/>
    <mergeCell ref="C21:C22"/>
    <mergeCell ref="D21:D22"/>
    <mergeCell ref="E21:E22"/>
    <mergeCell ref="G21:G22"/>
    <mergeCell ref="F21:F22"/>
    <mergeCell ref="A19:J19"/>
  </mergeCells>
  <printOptions/>
  <pageMargins left="0.7874015748031497" right="0.2362204724409449" top="0.7874015748031497" bottom="0.3937007874015748" header="0" footer="0"/>
  <pageSetup horizontalDpi="600" verticalDpi="600" orientation="portrait" paperSize="9" scale="63" r:id="rId3"/>
  <rowBreaks count="6" manualBreakCount="6">
    <brk id="48" max="9" man="1"/>
    <brk id="88" max="9" man="1"/>
    <brk id="133" max="9" man="1"/>
    <brk id="169" max="9" man="1"/>
    <brk id="230" max="9" man="1"/>
    <brk id="308" max="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A5" sqref="A5:J5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7109375" style="0" customWidth="1"/>
    <col min="4" max="4" width="15.421875" style="0" customWidth="1"/>
    <col min="5" max="5" width="20.00390625" style="0" customWidth="1"/>
    <col min="6" max="6" width="33.8515625" style="0" customWidth="1"/>
    <col min="7" max="7" width="13.7109375" style="0" customWidth="1"/>
    <col min="8" max="10" width="11.7109375" style="0" customWidth="1"/>
  </cols>
  <sheetData>
    <row r="1" spans="1:10" ht="15" customHeight="1">
      <c r="A1" s="462" t="s">
        <v>611</v>
      </c>
      <c r="B1" s="462"/>
      <c r="C1" s="462"/>
      <c r="D1" s="462"/>
      <c r="E1" s="462"/>
      <c r="F1" s="462"/>
      <c r="G1" s="462"/>
      <c r="H1" s="462"/>
      <c r="I1" s="462"/>
      <c r="J1" s="462"/>
    </row>
    <row r="2" spans="1:10" ht="15" customHeight="1">
      <c r="A2" s="462" t="s">
        <v>33</v>
      </c>
      <c r="B2" s="462"/>
      <c r="C2" s="462"/>
      <c r="D2" s="462"/>
      <c r="E2" s="462"/>
      <c r="F2" s="462"/>
      <c r="G2" s="462"/>
      <c r="H2" s="462"/>
      <c r="I2" s="462"/>
      <c r="J2" s="462"/>
    </row>
    <row r="3" spans="1:10" ht="15" customHeight="1">
      <c r="A3" s="462" t="s">
        <v>34</v>
      </c>
      <c r="B3" s="462"/>
      <c r="C3" s="462"/>
      <c r="D3" s="462"/>
      <c r="E3" s="462"/>
      <c r="F3" s="462"/>
      <c r="G3" s="462"/>
      <c r="H3" s="462"/>
      <c r="I3" s="462"/>
      <c r="J3" s="462"/>
    </row>
    <row r="4" spans="1:10" ht="15" customHeight="1">
      <c r="A4" s="462" t="s">
        <v>35</v>
      </c>
      <c r="B4" s="462"/>
      <c r="C4" s="462"/>
      <c r="D4" s="462"/>
      <c r="E4" s="462"/>
      <c r="F4" s="462"/>
      <c r="G4" s="462"/>
      <c r="H4" s="462"/>
      <c r="I4" s="462"/>
      <c r="J4" s="462"/>
    </row>
    <row r="5" spans="1:10" ht="15" customHeight="1">
      <c r="A5" s="462" t="s">
        <v>650</v>
      </c>
      <c r="B5" s="462"/>
      <c r="C5" s="462"/>
      <c r="D5" s="462"/>
      <c r="E5" s="462"/>
      <c r="F5" s="462"/>
      <c r="G5" s="462"/>
      <c r="H5" s="462"/>
      <c r="I5" s="462"/>
      <c r="J5" s="462"/>
    </row>
    <row r="6" ht="15" customHeight="1"/>
    <row r="7" ht="15" customHeight="1"/>
    <row r="8" ht="15" customHeight="1"/>
    <row r="9" spans="1:10" ht="15" customHeight="1">
      <c r="A9" s="462" t="s">
        <v>554</v>
      </c>
      <c r="B9" s="462"/>
      <c r="C9" s="462"/>
      <c r="D9" s="462"/>
      <c r="E9" s="462"/>
      <c r="F9" s="462"/>
      <c r="G9" s="462"/>
      <c r="H9" s="462"/>
      <c r="I9" s="462"/>
      <c r="J9" s="462"/>
    </row>
    <row r="10" spans="1:10" ht="15" customHeight="1">
      <c r="A10" s="462" t="s">
        <v>33</v>
      </c>
      <c r="B10" s="462"/>
      <c r="C10" s="462"/>
      <c r="D10" s="462"/>
      <c r="E10" s="462"/>
      <c r="F10" s="462"/>
      <c r="G10" s="462"/>
      <c r="H10" s="462"/>
      <c r="I10" s="462"/>
      <c r="J10" s="462"/>
    </row>
    <row r="11" spans="1:10" ht="15" customHeight="1">
      <c r="A11" s="462" t="s">
        <v>34</v>
      </c>
      <c r="B11" s="462"/>
      <c r="C11" s="462"/>
      <c r="D11" s="462"/>
      <c r="E11" s="462"/>
      <c r="F11" s="462"/>
      <c r="G11" s="462"/>
      <c r="H11" s="462"/>
      <c r="I11" s="462"/>
      <c r="J11" s="462"/>
    </row>
    <row r="12" spans="1:10" ht="15" customHeight="1">
      <c r="A12" s="462" t="s">
        <v>35</v>
      </c>
      <c r="B12" s="462"/>
      <c r="C12" s="462"/>
      <c r="D12" s="462"/>
      <c r="E12" s="462"/>
      <c r="F12" s="462"/>
      <c r="G12" s="462"/>
      <c r="H12" s="462"/>
      <c r="I12" s="462"/>
      <c r="J12" s="462"/>
    </row>
    <row r="13" spans="1:10" ht="15" customHeight="1">
      <c r="A13" s="462" t="s">
        <v>594</v>
      </c>
      <c r="B13" s="462"/>
      <c r="C13" s="462"/>
      <c r="D13" s="462"/>
      <c r="E13" s="462"/>
      <c r="F13" s="462"/>
      <c r="G13" s="462"/>
      <c r="H13" s="462"/>
      <c r="I13" s="462"/>
      <c r="J13" s="462"/>
    </row>
    <row r="14" ht="15" customHeight="1"/>
    <row r="15" ht="15" customHeight="1"/>
    <row r="16" ht="15" customHeight="1"/>
    <row r="17" spans="1:10" ht="30" customHeight="1">
      <c r="A17" s="355"/>
      <c r="B17" s="472" t="s">
        <v>573</v>
      </c>
      <c r="C17" s="472"/>
      <c r="D17" s="472"/>
      <c r="E17" s="472"/>
      <c r="F17" s="472"/>
      <c r="G17" s="472"/>
      <c r="H17" s="472"/>
      <c r="I17" s="472"/>
      <c r="J17" s="472"/>
    </row>
    <row r="18" ht="15" customHeight="1"/>
    <row r="19" spans="1:10" ht="60" customHeight="1">
      <c r="A19" s="356" t="s">
        <v>38</v>
      </c>
      <c r="B19" s="356" t="s">
        <v>555</v>
      </c>
      <c r="C19" s="356" t="s">
        <v>556</v>
      </c>
      <c r="D19" s="356" t="s">
        <v>557</v>
      </c>
      <c r="E19" s="356" t="s">
        <v>558</v>
      </c>
      <c r="F19" s="356" t="s">
        <v>559</v>
      </c>
      <c r="G19" s="356" t="s">
        <v>586</v>
      </c>
      <c r="H19" s="356" t="s">
        <v>560</v>
      </c>
      <c r="I19" s="356" t="s">
        <v>561</v>
      </c>
      <c r="J19" s="356" t="s">
        <v>574</v>
      </c>
    </row>
    <row r="20" spans="1:10" ht="75" customHeight="1">
      <c r="A20" s="470">
        <v>1</v>
      </c>
      <c r="B20" s="470" t="s">
        <v>445</v>
      </c>
      <c r="C20" s="470" t="s">
        <v>143</v>
      </c>
      <c r="D20" s="470" t="s">
        <v>42</v>
      </c>
      <c r="E20" s="470" t="s">
        <v>42</v>
      </c>
      <c r="F20" s="476" t="s">
        <v>639</v>
      </c>
      <c r="G20" s="484" t="s">
        <v>640</v>
      </c>
      <c r="H20" s="475">
        <v>350</v>
      </c>
      <c r="I20" s="475">
        <v>0</v>
      </c>
      <c r="J20" s="475">
        <v>0</v>
      </c>
    </row>
    <row r="21" spans="1:10" ht="75" customHeight="1">
      <c r="A21" s="471"/>
      <c r="B21" s="471"/>
      <c r="C21" s="471"/>
      <c r="D21" s="471"/>
      <c r="E21" s="471"/>
      <c r="F21" s="477"/>
      <c r="G21" s="485"/>
      <c r="H21" s="475"/>
      <c r="I21" s="475"/>
      <c r="J21" s="475"/>
    </row>
    <row r="22" spans="1:10" ht="90" customHeight="1">
      <c r="A22" s="452"/>
      <c r="B22" s="452"/>
      <c r="C22" s="452"/>
      <c r="D22" s="452"/>
      <c r="E22" s="452"/>
      <c r="F22" s="412" t="s">
        <v>642</v>
      </c>
      <c r="G22" s="413" t="s">
        <v>641</v>
      </c>
      <c r="H22" s="414">
        <v>500</v>
      </c>
      <c r="I22" s="414">
        <v>500</v>
      </c>
      <c r="J22" s="414">
        <v>500</v>
      </c>
    </row>
    <row r="23" spans="1:10" ht="15" customHeight="1">
      <c r="A23" s="467" t="s">
        <v>562</v>
      </c>
      <c r="B23" s="468"/>
      <c r="C23" s="468"/>
      <c r="D23" s="468"/>
      <c r="E23" s="468"/>
      <c r="F23" s="469"/>
      <c r="G23" s="357"/>
      <c r="H23" s="358">
        <f>H20+H21+H22</f>
        <v>850</v>
      </c>
      <c r="I23" s="358">
        <f>I20+I21+I22</f>
        <v>500</v>
      </c>
      <c r="J23" s="358">
        <f>J20+J21+J22</f>
        <v>500</v>
      </c>
    </row>
    <row r="24" spans="1:10" ht="90" customHeight="1" hidden="1">
      <c r="A24" s="470"/>
      <c r="B24" s="470" t="s">
        <v>445</v>
      </c>
      <c r="C24" s="470" t="s">
        <v>154</v>
      </c>
      <c r="D24" s="470" t="s">
        <v>42</v>
      </c>
      <c r="E24" s="470" t="s">
        <v>42</v>
      </c>
      <c r="F24" s="192" t="s">
        <v>563</v>
      </c>
      <c r="G24" s="192"/>
      <c r="H24" s="359">
        <v>0</v>
      </c>
      <c r="I24" s="359">
        <v>0</v>
      </c>
      <c r="J24" s="359">
        <v>0</v>
      </c>
    </row>
    <row r="25" spans="1:10" ht="105" customHeight="1" hidden="1">
      <c r="A25" s="434"/>
      <c r="B25" s="434"/>
      <c r="C25" s="434"/>
      <c r="D25" s="434"/>
      <c r="E25" s="434"/>
      <c r="F25" s="192" t="s">
        <v>564</v>
      </c>
      <c r="G25" s="360" t="s">
        <v>565</v>
      </c>
      <c r="H25" s="361">
        <v>0</v>
      </c>
      <c r="I25" s="361">
        <v>0</v>
      </c>
      <c r="J25" s="361">
        <v>0</v>
      </c>
    </row>
    <row r="26" spans="1:10" ht="90" customHeight="1" hidden="1">
      <c r="A26" s="435"/>
      <c r="B26" s="435"/>
      <c r="C26" s="435"/>
      <c r="D26" s="435"/>
      <c r="E26" s="435"/>
      <c r="F26" s="192" t="s">
        <v>566</v>
      </c>
      <c r="G26" s="192"/>
      <c r="H26" s="359">
        <v>0</v>
      </c>
      <c r="I26" s="359">
        <v>0</v>
      </c>
      <c r="J26" s="359">
        <v>0</v>
      </c>
    </row>
    <row r="27" spans="1:10" ht="15" customHeight="1" hidden="1">
      <c r="A27" s="467" t="s">
        <v>562</v>
      </c>
      <c r="B27" s="468"/>
      <c r="C27" s="468"/>
      <c r="D27" s="468"/>
      <c r="E27" s="468"/>
      <c r="F27" s="469"/>
      <c r="G27" s="357"/>
      <c r="H27" s="358">
        <f>H24+H25+H26</f>
        <v>0</v>
      </c>
      <c r="I27" s="358">
        <f>I24+I25+I26</f>
        <v>0</v>
      </c>
      <c r="J27" s="358">
        <f>J24+J25+J26</f>
        <v>0</v>
      </c>
    </row>
    <row r="28" spans="1:10" ht="90" customHeight="1">
      <c r="A28" s="470">
        <v>2</v>
      </c>
      <c r="B28" s="470" t="s">
        <v>445</v>
      </c>
      <c r="C28" s="470" t="s">
        <v>381</v>
      </c>
      <c r="D28" s="470" t="s">
        <v>42</v>
      </c>
      <c r="E28" s="470" t="s">
        <v>42</v>
      </c>
      <c r="F28" s="478" t="s">
        <v>593</v>
      </c>
      <c r="G28" s="481">
        <v>2021</v>
      </c>
      <c r="H28" s="473">
        <v>900</v>
      </c>
      <c r="I28" s="473">
        <v>0</v>
      </c>
      <c r="J28" s="473">
        <v>0</v>
      </c>
    </row>
    <row r="29" spans="1:10" ht="90" customHeight="1">
      <c r="A29" s="471"/>
      <c r="B29" s="471"/>
      <c r="C29" s="471"/>
      <c r="D29" s="471"/>
      <c r="E29" s="471"/>
      <c r="F29" s="479"/>
      <c r="G29" s="482"/>
      <c r="H29" s="474"/>
      <c r="I29" s="474"/>
      <c r="J29" s="474"/>
    </row>
    <row r="30" spans="1:10" ht="90" customHeight="1">
      <c r="A30" s="452"/>
      <c r="B30" s="452"/>
      <c r="C30" s="452"/>
      <c r="D30" s="452"/>
      <c r="E30" s="452"/>
      <c r="F30" s="480"/>
      <c r="G30" s="483"/>
      <c r="H30" s="452"/>
      <c r="I30" s="452"/>
      <c r="J30" s="452"/>
    </row>
    <row r="31" spans="1:10" ht="15" customHeight="1">
      <c r="A31" s="467" t="s">
        <v>562</v>
      </c>
      <c r="B31" s="468"/>
      <c r="C31" s="468"/>
      <c r="D31" s="468"/>
      <c r="E31" s="468"/>
      <c r="F31" s="469"/>
      <c r="G31" s="357"/>
      <c r="H31" s="358">
        <f>H28+H29+H30</f>
        <v>900</v>
      </c>
      <c r="I31" s="358">
        <f>I28+I29+I30</f>
        <v>0</v>
      </c>
      <c r="J31" s="358">
        <f>J28+J29+J30</f>
        <v>0</v>
      </c>
    </row>
    <row r="32" spans="1:10" ht="132" customHeight="1">
      <c r="A32" s="362">
        <v>3</v>
      </c>
      <c r="B32" s="354" t="s">
        <v>415</v>
      </c>
      <c r="C32" s="354" t="s">
        <v>567</v>
      </c>
      <c r="D32" s="354" t="s">
        <v>42</v>
      </c>
      <c r="E32" s="354" t="s">
        <v>42</v>
      </c>
      <c r="F32" s="168" t="s">
        <v>568</v>
      </c>
      <c r="G32" s="354">
        <v>2023</v>
      </c>
      <c r="H32" s="363">
        <f>200-200</f>
        <v>0</v>
      </c>
      <c r="I32" s="363">
        <f>17.03+1686.001-17.03-1686.001</f>
        <v>0</v>
      </c>
      <c r="J32" s="363">
        <f>18.54402+1835.85798</f>
        <v>1854.402</v>
      </c>
    </row>
    <row r="33" spans="1:10" ht="15" customHeight="1">
      <c r="A33" s="467" t="s">
        <v>562</v>
      </c>
      <c r="B33" s="468"/>
      <c r="C33" s="468"/>
      <c r="D33" s="468"/>
      <c r="E33" s="468"/>
      <c r="F33" s="469"/>
      <c r="G33" s="357"/>
      <c r="H33" s="358">
        <f>H32</f>
        <v>0</v>
      </c>
      <c r="I33" s="358">
        <f>I32</f>
        <v>0</v>
      </c>
      <c r="J33" s="358">
        <f>J32</f>
        <v>1854.402</v>
      </c>
    </row>
    <row r="34" spans="1:10" ht="135" customHeight="1">
      <c r="A34" s="362">
        <v>4</v>
      </c>
      <c r="B34" s="354" t="s">
        <v>428</v>
      </c>
      <c r="C34" s="354" t="s">
        <v>81</v>
      </c>
      <c r="D34" s="354" t="s">
        <v>42</v>
      </c>
      <c r="E34" s="354" t="s">
        <v>42</v>
      </c>
      <c r="F34" s="168" t="s">
        <v>597</v>
      </c>
      <c r="G34" s="354">
        <v>2023</v>
      </c>
      <c r="H34" s="363">
        <v>0</v>
      </c>
      <c r="I34" s="363">
        <v>0</v>
      </c>
      <c r="J34" s="363">
        <f>565.02506+37105.25811+24482.52859</f>
        <v>62152.811760000004</v>
      </c>
    </row>
    <row r="35" spans="1:10" ht="15" customHeight="1">
      <c r="A35" s="467" t="s">
        <v>562</v>
      </c>
      <c r="B35" s="468"/>
      <c r="C35" s="468"/>
      <c r="D35" s="468"/>
      <c r="E35" s="468"/>
      <c r="F35" s="469"/>
      <c r="G35" s="357"/>
      <c r="H35" s="358">
        <f>H34</f>
        <v>0</v>
      </c>
      <c r="I35" s="358">
        <f>I34</f>
        <v>0</v>
      </c>
      <c r="J35" s="358">
        <f>J34</f>
        <v>62152.811760000004</v>
      </c>
    </row>
    <row r="36" spans="1:10" ht="15" customHeight="1">
      <c r="A36" s="467" t="s">
        <v>569</v>
      </c>
      <c r="B36" s="468"/>
      <c r="C36" s="468"/>
      <c r="D36" s="468"/>
      <c r="E36" s="468"/>
      <c r="F36" s="469"/>
      <c r="G36" s="357"/>
      <c r="H36" s="358">
        <f>H23+H27+H31+H33+H35</f>
        <v>1750</v>
      </c>
      <c r="I36" s="358">
        <f>I23+I27+I31+I33+I35</f>
        <v>500</v>
      </c>
      <c r="J36" s="358">
        <f>J23+J27+J31+J33+J35</f>
        <v>64507.213760000006</v>
      </c>
    </row>
  </sheetData>
  <sheetProtection/>
  <mergeCells count="42">
    <mergeCell ref="A10:J10"/>
    <mergeCell ref="A11:J11"/>
    <mergeCell ref="A31:F31"/>
    <mergeCell ref="E28:E30"/>
    <mergeCell ref="F28:F30"/>
    <mergeCell ref="G28:G30"/>
    <mergeCell ref="H28:H30"/>
    <mergeCell ref="A20:A22"/>
    <mergeCell ref="B20:B22"/>
    <mergeCell ref="G20:G21"/>
    <mergeCell ref="A1:J1"/>
    <mergeCell ref="A2:J2"/>
    <mergeCell ref="A3:J3"/>
    <mergeCell ref="A4:J4"/>
    <mergeCell ref="A5:J5"/>
    <mergeCell ref="A9:J9"/>
    <mergeCell ref="A12:J12"/>
    <mergeCell ref="A13:J13"/>
    <mergeCell ref="C20:C22"/>
    <mergeCell ref="D20:D22"/>
    <mergeCell ref="A28:A30"/>
    <mergeCell ref="E24:E26"/>
    <mergeCell ref="A27:F27"/>
    <mergeCell ref="F20:F21"/>
    <mergeCell ref="H20:H21"/>
    <mergeCell ref="I28:I30"/>
    <mergeCell ref="B17:J17"/>
    <mergeCell ref="A23:F23"/>
    <mergeCell ref="C28:C30"/>
    <mergeCell ref="J28:J30"/>
    <mergeCell ref="E20:E22"/>
    <mergeCell ref="I20:I21"/>
    <mergeCell ref="J20:J21"/>
    <mergeCell ref="A36:F36"/>
    <mergeCell ref="A24:A26"/>
    <mergeCell ref="B24:B26"/>
    <mergeCell ref="C24:C26"/>
    <mergeCell ref="D24:D26"/>
    <mergeCell ref="A33:F33"/>
    <mergeCell ref="D28:D30"/>
    <mergeCell ref="A35:F35"/>
    <mergeCell ref="B28:B30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zoomScalePageLayoutView="0" workbookViewId="0" topLeftCell="A1">
      <selection activeCell="A5" sqref="A5:H5"/>
    </sheetView>
  </sheetViews>
  <sheetFormatPr defaultColWidth="9.140625" defaultRowHeight="12.75"/>
  <cols>
    <col min="1" max="1" width="53.8515625" style="380" customWidth="1"/>
    <col min="2" max="2" width="16.140625" style="381" customWidth="1"/>
    <col min="3" max="3" width="14.28125" style="381" customWidth="1"/>
    <col min="4" max="4" width="9.00390625" style="381" customWidth="1"/>
    <col min="5" max="5" width="8.7109375" style="380" customWidth="1"/>
    <col min="6" max="7" width="13.28125" style="380" customWidth="1"/>
    <col min="8" max="8" width="13.28125" style="382" customWidth="1"/>
    <col min="9" max="16384" width="9.140625" style="380" customWidth="1"/>
  </cols>
  <sheetData>
    <row r="1" spans="1:8" ht="15" customHeight="1">
      <c r="A1" s="457" t="s">
        <v>390</v>
      </c>
      <c r="B1" s="458"/>
      <c r="C1" s="458"/>
      <c r="D1" s="458"/>
      <c r="E1" s="458"/>
      <c r="F1" s="458"/>
      <c r="G1" s="458"/>
      <c r="H1" s="458"/>
    </row>
    <row r="2" spans="1:8" ht="15" customHeight="1">
      <c r="A2" s="457" t="s">
        <v>33</v>
      </c>
      <c r="B2" s="458"/>
      <c r="C2" s="458"/>
      <c r="D2" s="458"/>
      <c r="E2" s="458"/>
      <c r="F2" s="458"/>
      <c r="G2" s="458"/>
      <c r="H2" s="458"/>
    </row>
    <row r="3" spans="1:8" ht="15" customHeight="1">
      <c r="A3" s="457" t="s">
        <v>34</v>
      </c>
      <c r="B3" s="458"/>
      <c r="C3" s="458"/>
      <c r="D3" s="458"/>
      <c r="E3" s="458"/>
      <c r="F3" s="458"/>
      <c r="G3" s="458"/>
      <c r="H3" s="458"/>
    </row>
    <row r="4" spans="1:8" ht="15" customHeight="1">
      <c r="A4" s="457" t="s">
        <v>35</v>
      </c>
      <c r="B4" s="458"/>
      <c r="C4" s="458"/>
      <c r="D4" s="458"/>
      <c r="E4" s="458"/>
      <c r="F4" s="458"/>
      <c r="G4" s="458"/>
      <c r="H4" s="458"/>
    </row>
    <row r="5" spans="1:8" ht="15" customHeight="1">
      <c r="A5" s="459" t="s">
        <v>650</v>
      </c>
      <c r="B5" s="458"/>
      <c r="C5" s="458"/>
      <c r="D5" s="458"/>
      <c r="E5" s="458"/>
      <c r="F5" s="458"/>
      <c r="G5" s="458"/>
      <c r="H5" s="458"/>
    </row>
    <row r="6" ht="15" customHeight="1"/>
    <row r="7" ht="15" customHeight="1"/>
    <row r="8" ht="15" customHeight="1"/>
    <row r="9" spans="1:8" s="376" customFormat="1" ht="15" customHeight="1">
      <c r="A9" s="462" t="s">
        <v>612</v>
      </c>
      <c r="B9" s="462"/>
      <c r="C9" s="462"/>
      <c r="D9" s="462"/>
      <c r="E9" s="462"/>
      <c r="F9" s="462"/>
      <c r="G9" s="462"/>
      <c r="H9" s="462"/>
    </row>
    <row r="10" spans="1:8" s="376" customFormat="1" ht="15" customHeight="1">
      <c r="A10" s="462" t="s">
        <v>33</v>
      </c>
      <c r="B10" s="462"/>
      <c r="C10" s="462"/>
      <c r="D10" s="462"/>
      <c r="E10" s="462"/>
      <c r="F10" s="462"/>
      <c r="G10" s="462"/>
      <c r="H10" s="462"/>
    </row>
    <row r="11" spans="1:8" s="376" customFormat="1" ht="15" customHeight="1">
      <c r="A11" s="462" t="s">
        <v>34</v>
      </c>
      <c r="B11" s="462"/>
      <c r="C11" s="462"/>
      <c r="D11" s="462"/>
      <c r="E11" s="462"/>
      <c r="F11" s="462"/>
      <c r="G11" s="462"/>
      <c r="H11" s="462"/>
    </row>
    <row r="12" spans="1:8" s="376" customFormat="1" ht="15" customHeight="1">
      <c r="A12" s="462" t="s">
        <v>35</v>
      </c>
      <c r="B12" s="462"/>
      <c r="C12" s="462"/>
      <c r="D12" s="462"/>
      <c r="E12" s="462"/>
      <c r="F12" s="462"/>
      <c r="G12" s="462"/>
      <c r="H12" s="462"/>
    </row>
    <row r="13" spans="1:8" s="376" customFormat="1" ht="15" customHeight="1">
      <c r="A13" s="462" t="s">
        <v>594</v>
      </c>
      <c r="B13" s="462"/>
      <c r="C13" s="462"/>
      <c r="D13" s="462"/>
      <c r="E13" s="462"/>
      <c r="F13" s="462"/>
      <c r="G13" s="462"/>
      <c r="H13" s="462"/>
    </row>
    <row r="14" spans="4:8" s="376" customFormat="1" ht="15" customHeight="1">
      <c r="D14" s="377"/>
      <c r="E14" s="378"/>
      <c r="F14" s="378"/>
      <c r="G14" s="378"/>
      <c r="H14" s="377"/>
    </row>
    <row r="15" spans="4:7" s="376" customFormat="1" ht="15" customHeight="1">
      <c r="D15" s="377"/>
      <c r="E15" s="379"/>
      <c r="F15" s="379"/>
      <c r="G15" s="379"/>
    </row>
    <row r="16" ht="15" customHeight="1"/>
    <row r="17" spans="1:8" s="384" customFormat="1" ht="30" customHeight="1">
      <c r="A17" s="490" t="s">
        <v>613</v>
      </c>
      <c r="B17" s="490"/>
      <c r="C17" s="490"/>
      <c r="D17" s="490"/>
      <c r="E17" s="490"/>
      <c r="F17" s="490"/>
      <c r="G17" s="490"/>
      <c r="H17" s="490"/>
    </row>
    <row r="18" spans="1:8" s="384" customFormat="1" ht="15.75">
      <c r="A18" s="383"/>
      <c r="B18" s="383"/>
      <c r="C18" s="383"/>
      <c r="D18" s="383"/>
      <c r="E18" s="383"/>
      <c r="F18" s="383"/>
      <c r="G18" s="383"/>
      <c r="H18" s="383"/>
    </row>
    <row r="19" spans="1:8" s="384" customFormat="1" ht="27" customHeight="1">
      <c r="A19" s="491" t="s">
        <v>47</v>
      </c>
      <c r="B19" s="486" t="s">
        <v>614</v>
      </c>
      <c r="C19" s="486" t="s">
        <v>615</v>
      </c>
      <c r="D19" s="486" t="s">
        <v>616</v>
      </c>
      <c r="E19" s="486" t="s">
        <v>3</v>
      </c>
      <c r="F19" s="487" t="s">
        <v>36</v>
      </c>
      <c r="G19" s="488"/>
      <c r="H19" s="489"/>
    </row>
    <row r="20" spans="1:8" s="384" customFormat="1" ht="27" customHeight="1">
      <c r="A20" s="491"/>
      <c r="B20" s="486"/>
      <c r="C20" s="486"/>
      <c r="D20" s="486"/>
      <c r="E20" s="486"/>
      <c r="F20" s="386" t="s">
        <v>404</v>
      </c>
      <c r="G20" s="386" t="s">
        <v>515</v>
      </c>
      <c r="H20" s="386" t="s">
        <v>571</v>
      </c>
    </row>
    <row r="21" spans="1:8" s="384" customFormat="1" ht="15" customHeight="1">
      <c r="A21" s="387" t="s">
        <v>617</v>
      </c>
      <c r="B21" s="388"/>
      <c r="C21" s="388"/>
      <c r="D21" s="388"/>
      <c r="E21" s="388"/>
      <c r="F21" s="389">
        <f>F22+F54</f>
        <v>12640.19632</v>
      </c>
      <c r="G21" s="389">
        <f>G22+G54</f>
        <v>5000</v>
      </c>
      <c r="H21" s="389">
        <f>H22+H54</f>
        <v>5000</v>
      </c>
    </row>
    <row r="22" spans="1:8" s="384" customFormat="1" ht="45" customHeight="1">
      <c r="A22" s="390" t="s">
        <v>414</v>
      </c>
      <c r="B22" s="391" t="s">
        <v>125</v>
      </c>
      <c r="C22" s="391"/>
      <c r="D22" s="392"/>
      <c r="E22" s="392"/>
      <c r="F22" s="393">
        <f>F23</f>
        <v>9040.19632</v>
      </c>
      <c r="G22" s="393">
        <f>G23</f>
        <v>2700</v>
      </c>
      <c r="H22" s="393">
        <f>H23</f>
        <v>2700</v>
      </c>
    </row>
    <row r="23" spans="1:8" s="384" customFormat="1" ht="75" customHeight="1">
      <c r="A23" s="394" t="s">
        <v>126</v>
      </c>
      <c r="B23" s="395" t="s">
        <v>127</v>
      </c>
      <c r="C23" s="395"/>
      <c r="D23" s="396"/>
      <c r="E23" s="396"/>
      <c r="F23" s="397">
        <f>F24+F28+F32+F44</f>
        <v>9040.19632</v>
      </c>
      <c r="G23" s="397">
        <f>G24+G28+G32+G44</f>
        <v>2700</v>
      </c>
      <c r="H23" s="397">
        <f>H24+H28+H32+H44</f>
        <v>2700</v>
      </c>
    </row>
    <row r="24" spans="1:8" s="384" customFormat="1" ht="30" customHeight="1" hidden="1">
      <c r="A24" s="398" t="s">
        <v>128</v>
      </c>
      <c r="B24" s="399" t="s">
        <v>129</v>
      </c>
      <c r="C24" s="399"/>
      <c r="D24" s="400"/>
      <c r="E24" s="400"/>
      <c r="F24" s="401">
        <f>F26</f>
        <v>0</v>
      </c>
      <c r="G24" s="401">
        <f>G26</f>
        <v>0</v>
      </c>
      <c r="H24" s="401">
        <f>H26</f>
        <v>0</v>
      </c>
    </row>
    <row r="25" spans="1:8" s="384" customFormat="1" ht="30" customHeight="1" hidden="1">
      <c r="A25" s="402" t="s">
        <v>57</v>
      </c>
      <c r="B25" s="385" t="s">
        <v>129</v>
      </c>
      <c r="C25" s="385">
        <v>200</v>
      </c>
      <c r="D25" s="403"/>
      <c r="E25" s="403"/>
      <c r="F25" s="404">
        <f aca="true" t="shared" si="0" ref="F25:H26">F26</f>
        <v>0</v>
      </c>
      <c r="G25" s="404">
        <f t="shared" si="0"/>
        <v>0</v>
      </c>
      <c r="H25" s="404">
        <f t="shared" si="0"/>
        <v>0</v>
      </c>
    </row>
    <row r="26" spans="1:8" s="384" customFormat="1" ht="30" customHeight="1" hidden="1">
      <c r="A26" s="405" t="s">
        <v>58</v>
      </c>
      <c r="B26" s="385" t="s">
        <v>129</v>
      </c>
      <c r="C26" s="385">
        <v>240</v>
      </c>
      <c r="D26" s="403"/>
      <c r="E26" s="403"/>
      <c r="F26" s="404">
        <f t="shared" si="0"/>
        <v>0</v>
      </c>
      <c r="G26" s="404">
        <f t="shared" si="0"/>
        <v>0</v>
      </c>
      <c r="H26" s="404">
        <f t="shared" si="0"/>
        <v>0</v>
      </c>
    </row>
    <row r="27" spans="1:8" s="384" customFormat="1" ht="15" customHeight="1" hidden="1">
      <c r="A27" s="402" t="s">
        <v>130</v>
      </c>
      <c r="B27" s="385" t="s">
        <v>129</v>
      </c>
      <c r="C27" s="385">
        <v>240</v>
      </c>
      <c r="D27" s="403" t="s">
        <v>618</v>
      </c>
      <c r="E27" s="403" t="s">
        <v>619</v>
      </c>
      <c r="F27" s="404">
        <v>0</v>
      </c>
      <c r="G27" s="404">
        <v>0</v>
      </c>
      <c r="H27" s="404">
        <v>0</v>
      </c>
    </row>
    <row r="28" spans="1:8" s="384" customFormat="1" ht="30" customHeight="1" hidden="1">
      <c r="A28" s="398" t="s">
        <v>132</v>
      </c>
      <c r="B28" s="399" t="s">
        <v>133</v>
      </c>
      <c r="C28" s="399"/>
      <c r="D28" s="400"/>
      <c r="E28" s="400"/>
      <c r="F28" s="401">
        <f>F30</f>
        <v>0</v>
      </c>
      <c r="G28" s="401">
        <f>G30</f>
        <v>0</v>
      </c>
      <c r="H28" s="401">
        <f>H30</f>
        <v>0</v>
      </c>
    </row>
    <row r="29" spans="1:8" s="384" customFormat="1" ht="30" customHeight="1" hidden="1">
      <c r="A29" s="402" t="s">
        <v>57</v>
      </c>
      <c r="B29" s="385" t="s">
        <v>133</v>
      </c>
      <c r="C29" s="385">
        <v>200</v>
      </c>
      <c r="D29" s="403"/>
      <c r="E29" s="403"/>
      <c r="F29" s="404">
        <f aca="true" t="shared" si="1" ref="F29:H30">F30</f>
        <v>0</v>
      </c>
      <c r="G29" s="404">
        <f t="shared" si="1"/>
        <v>0</v>
      </c>
      <c r="H29" s="404">
        <f t="shared" si="1"/>
        <v>0</v>
      </c>
    </row>
    <row r="30" spans="1:8" s="384" customFormat="1" ht="30" customHeight="1" hidden="1">
      <c r="A30" s="405" t="s">
        <v>58</v>
      </c>
      <c r="B30" s="385" t="s">
        <v>133</v>
      </c>
      <c r="C30" s="385">
        <v>240</v>
      </c>
      <c r="D30" s="403"/>
      <c r="E30" s="403"/>
      <c r="F30" s="404">
        <f t="shared" si="1"/>
        <v>0</v>
      </c>
      <c r="G30" s="404">
        <f t="shared" si="1"/>
        <v>0</v>
      </c>
      <c r="H30" s="404">
        <f t="shared" si="1"/>
        <v>0</v>
      </c>
    </row>
    <row r="31" spans="1:8" s="384" customFormat="1" ht="15" customHeight="1" hidden="1">
      <c r="A31" s="402" t="s">
        <v>130</v>
      </c>
      <c r="B31" s="385" t="s">
        <v>133</v>
      </c>
      <c r="C31" s="385">
        <v>240</v>
      </c>
      <c r="D31" s="403" t="s">
        <v>618</v>
      </c>
      <c r="E31" s="403" t="s">
        <v>619</v>
      </c>
      <c r="F31" s="406">
        <v>0</v>
      </c>
      <c r="G31" s="404">
        <v>0</v>
      </c>
      <c r="H31" s="404">
        <v>0</v>
      </c>
    </row>
    <row r="32" spans="1:8" s="384" customFormat="1" ht="30" customHeight="1">
      <c r="A32" s="398" t="s">
        <v>462</v>
      </c>
      <c r="B32" s="399" t="s">
        <v>418</v>
      </c>
      <c r="C32" s="399"/>
      <c r="D32" s="400"/>
      <c r="E32" s="400"/>
      <c r="F32" s="401">
        <f aca="true" t="shared" si="2" ref="F32:H34">F33</f>
        <v>4041.5</v>
      </c>
      <c r="G32" s="401">
        <f t="shared" si="2"/>
        <v>700</v>
      </c>
      <c r="H32" s="401">
        <f t="shared" si="2"/>
        <v>700</v>
      </c>
    </row>
    <row r="33" spans="1:8" s="384" customFormat="1" ht="30" customHeight="1">
      <c r="A33" s="402" t="s">
        <v>57</v>
      </c>
      <c r="B33" s="407" t="s">
        <v>418</v>
      </c>
      <c r="C33" s="407">
        <v>200</v>
      </c>
      <c r="D33" s="403"/>
      <c r="E33" s="403"/>
      <c r="F33" s="404">
        <f t="shared" si="2"/>
        <v>4041.5</v>
      </c>
      <c r="G33" s="404">
        <f t="shared" si="2"/>
        <v>700</v>
      </c>
      <c r="H33" s="404">
        <f t="shared" si="2"/>
        <v>700</v>
      </c>
    </row>
    <row r="34" spans="1:8" s="384" customFormat="1" ht="30" customHeight="1">
      <c r="A34" s="405" t="s">
        <v>58</v>
      </c>
      <c r="B34" s="407" t="s">
        <v>418</v>
      </c>
      <c r="C34" s="385">
        <v>240</v>
      </c>
      <c r="D34" s="403"/>
      <c r="E34" s="403"/>
      <c r="F34" s="404">
        <f t="shared" si="2"/>
        <v>4041.5</v>
      </c>
      <c r="G34" s="404">
        <f t="shared" si="2"/>
        <v>700</v>
      </c>
      <c r="H34" s="404">
        <f t="shared" si="2"/>
        <v>700</v>
      </c>
    </row>
    <row r="35" spans="1:8" s="384" customFormat="1" ht="15" customHeight="1">
      <c r="A35" s="402" t="s">
        <v>130</v>
      </c>
      <c r="B35" s="407" t="s">
        <v>418</v>
      </c>
      <c r="C35" s="385">
        <v>240</v>
      </c>
      <c r="D35" s="403" t="s">
        <v>618</v>
      </c>
      <c r="E35" s="403" t="s">
        <v>619</v>
      </c>
      <c r="F35" s="406">
        <f>700+3341.5</f>
        <v>4041.5</v>
      </c>
      <c r="G35" s="404">
        <f>700</f>
        <v>700</v>
      </c>
      <c r="H35" s="404">
        <f>700</f>
        <v>700</v>
      </c>
    </row>
    <row r="36" spans="1:8" s="384" customFormat="1" ht="15" customHeight="1">
      <c r="A36" s="408" t="s">
        <v>620</v>
      </c>
      <c r="B36" s="409"/>
      <c r="C36" s="409"/>
      <c r="D36" s="410"/>
      <c r="E36" s="410"/>
      <c r="F36" s="411">
        <f>SUM(F37:F43)</f>
        <v>4041.5</v>
      </c>
      <c r="G36" s="411">
        <f>SUM(G37:G43)</f>
        <v>700</v>
      </c>
      <c r="H36" s="411">
        <f>SUM(H37:H43)</f>
        <v>700</v>
      </c>
    </row>
    <row r="37" spans="1:8" s="384" customFormat="1" ht="30" customHeight="1">
      <c r="A37" s="402" t="s">
        <v>643</v>
      </c>
      <c r="B37" s="407"/>
      <c r="C37" s="385"/>
      <c r="D37" s="403"/>
      <c r="E37" s="403"/>
      <c r="F37" s="404">
        <f>595.512505622+96.183494378</f>
        <v>691.696</v>
      </c>
      <c r="G37" s="404">
        <v>0</v>
      </c>
      <c r="H37" s="404">
        <v>0</v>
      </c>
    </row>
    <row r="38" spans="1:8" s="384" customFormat="1" ht="33" customHeight="1">
      <c r="A38" s="402" t="s">
        <v>644</v>
      </c>
      <c r="B38" s="407"/>
      <c r="C38" s="385"/>
      <c r="D38" s="403"/>
      <c r="E38" s="403"/>
      <c r="F38" s="404">
        <f>607.298848469+98.087151531</f>
        <v>705.386</v>
      </c>
      <c r="G38" s="404">
        <v>0</v>
      </c>
      <c r="H38" s="404">
        <v>0</v>
      </c>
    </row>
    <row r="39" spans="1:8" s="384" customFormat="1" ht="39.75" customHeight="1">
      <c r="A39" s="402" t="s">
        <v>645</v>
      </c>
      <c r="B39" s="407"/>
      <c r="C39" s="385"/>
      <c r="D39" s="403"/>
      <c r="E39" s="403"/>
      <c r="F39" s="404">
        <f>720.901630228+116.435569772</f>
        <v>837.3372</v>
      </c>
      <c r="G39" s="404">
        <v>0</v>
      </c>
      <c r="H39" s="404">
        <v>0</v>
      </c>
    </row>
    <row r="40" spans="1:8" s="384" customFormat="1" ht="39" customHeight="1">
      <c r="A40" s="402" t="s">
        <v>646</v>
      </c>
      <c r="B40" s="407"/>
      <c r="C40" s="385"/>
      <c r="D40" s="403"/>
      <c r="E40" s="403"/>
      <c r="F40" s="404">
        <f>(442.526636412+71.474163588)+160.3016</f>
        <v>674.3024</v>
      </c>
      <c r="G40" s="404">
        <v>0</v>
      </c>
      <c r="H40" s="404">
        <v>0</v>
      </c>
    </row>
    <row r="41" spans="1:8" s="384" customFormat="1" ht="37.5" customHeight="1">
      <c r="A41" s="402" t="s">
        <v>647</v>
      </c>
      <c r="B41" s="407"/>
      <c r="C41" s="385"/>
      <c r="D41" s="403"/>
      <c r="E41" s="403"/>
      <c r="F41" s="404">
        <v>0</v>
      </c>
      <c r="G41" s="404">
        <v>700</v>
      </c>
      <c r="H41" s="404">
        <v>0</v>
      </c>
    </row>
    <row r="42" spans="1:8" s="384" customFormat="1" ht="39.75" customHeight="1">
      <c r="A42" s="402" t="s">
        <v>648</v>
      </c>
      <c r="B42" s="407"/>
      <c r="C42" s="385"/>
      <c r="D42" s="403"/>
      <c r="E42" s="403"/>
      <c r="F42" s="404">
        <f>975.260379268+157.518020732</f>
        <v>1132.7784</v>
      </c>
      <c r="G42" s="404">
        <v>0</v>
      </c>
      <c r="H42" s="404">
        <v>0</v>
      </c>
    </row>
    <row r="43" spans="1:8" s="384" customFormat="1" ht="42" customHeight="1">
      <c r="A43" s="402" t="s">
        <v>649</v>
      </c>
      <c r="B43" s="407"/>
      <c r="C43" s="385"/>
      <c r="D43" s="403"/>
      <c r="E43" s="403"/>
      <c r="F43" s="404">
        <v>0</v>
      </c>
      <c r="G43" s="404">
        <v>0</v>
      </c>
      <c r="H43" s="404">
        <v>700</v>
      </c>
    </row>
    <row r="44" spans="1:8" s="384" customFormat="1" ht="45" customHeight="1">
      <c r="A44" s="398" t="s">
        <v>517</v>
      </c>
      <c r="B44" s="399" t="s">
        <v>516</v>
      </c>
      <c r="C44" s="399"/>
      <c r="D44" s="400"/>
      <c r="E44" s="400"/>
      <c r="F44" s="401">
        <f aca="true" t="shared" si="3" ref="F44:H46">F45</f>
        <v>4998.69632</v>
      </c>
      <c r="G44" s="401">
        <f t="shared" si="3"/>
        <v>2000</v>
      </c>
      <c r="H44" s="401">
        <f t="shared" si="3"/>
        <v>2000</v>
      </c>
    </row>
    <row r="45" spans="1:8" s="384" customFormat="1" ht="30" customHeight="1">
      <c r="A45" s="402" t="s">
        <v>57</v>
      </c>
      <c r="B45" s="407" t="s">
        <v>516</v>
      </c>
      <c r="C45" s="407">
        <v>200</v>
      </c>
      <c r="D45" s="403"/>
      <c r="E45" s="403"/>
      <c r="F45" s="404">
        <f t="shared" si="3"/>
        <v>4998.69632</v>
      </c>
      <c r="G45" s="404">
        <f t="shared" si="3"/>
        <v>2000</v>
      </c>
      <c r="H45" s="404">
        <f t="shared" si="3"/>
        <v>2000</v>
      </c>
    </row>
    <row r="46" spans="1:8" s="384" customFormat="1" ht="30" customHeight="1">
      <c r="A46" s="405" t="s">
        <v>58</v>
      </c>
      <c r="B46" s="407" t="s">
        <v>516</v>
      </c>
      <c r="C46" s="385">
        <v>240</v>
      </c>
      <c r="D46" s="403"/>
      <c r="E46" s="403"/>
      <c r="F46" s="404">
        <f t="shared" si="3"/>
        <v>4998.69632</v>
      </c>
      <c r="G46" s="404">
        <f t="shared" si="3"/>
        <v>2000</v>
      </c>
      <c r="H46" s="404">
        <f t="shared" si="3"/>
        <v>2000</v>
      </c>
    </row>
    <row r="47" spans="1:8" s="384" customFormat="1" ht="15" customHeight="1">
      <c r="A47" s="402" t="s">
        <v>130</v>
      </c>
      <c r="B47" s="407" t="s">
        <v>516</v>
      </c>
      <c r="C47" s="385">
        <v>240</v>
      </c>
      <c r="D47" s="403" t="s">
        <v>618</v>
      </c>
      <c r="E47" s="403" t="s">
        <v>619</v>
      </c>
      <c r="F47" s="406">
        <f>700+4298.69632</f>
        <v>4998.69632</v>
      </c>
      <c r="G47" s="404">
        <v>2000</v>
      </c>
      <c r="H47" s="404">
        <v>2000</v>
      </c>
    </row>
    <row r="48" spans="1:8" s="384" customFormat="1" ht="15" customHeight="1">
      <c r="A48" s="408" t="s">
        <v>620</v>
      </c>
      <c r="B48" s="409"/>
      <c r="C48" s="409"/>
      <c r="D48" s="410"/>
      <c r="E48" s="410"/>
      <c r="F48" s="411">
        <f>SUM(F49:F53)</f>
        <v>4998.69632</v>
      </c>
      <c r="G48" s="411">
        <f>SUM(G49:G53)</f>
        <v>2000</v>
      </c>
      <c r="H48" s="411">
        <f>SUM(H49:H53)</f>
        <v>2000</v>
      </c>
    </row>
    <row r="49" spans="1:8" s="384" customFormat="1" ht="60" customHeight="1">
      <c r="A49" s="402" t="s">
        <v>621</v>
      </c>
      <c r="B49" s="407"/>
      <c r="C49" s="385"/>
      <c r="D49" s="403"/>
      <c r="E49" s="403"/>
      <c r="F49" s="404">
        <f>200+1413.11816</f>
        <v>1613.11816</v>
      </c>
      <c r="G49" s="404">
        <v>0</v>
      </c>
      <c r="H49" s="404">
        <v>0</v>
      </c>
    </row>
    <row r="50" spans="1:8" s="384" customFormat="1" ht="60" customHeight="1">
      <c r="A50" s="402" t="s">
        <v>622</v>
      </c>
      <c r="B50" s="407"/>
      <c r="C50" s="385"/>
      <c r="D50" s="403"/>
      <c r="E50" s="403"/>
      <c r="F50" s="404">
        <f>250+1466.81396</f>
        <v>1716.81396</v>
      </c>
      <c r="G50" s="404">
        <v>0</v>
      </c>
      <c r="H50" s="404">
        <v>0</v>
      </c>
    </row>
    <row r="51" spans="1:8" s="384" customFormat="1" ht="45" customHeight="1">
      <c r="A51" s="402" t="s">
        <v>623</v>
      </c>
      <c r="B51" s="407"/>
      <c r="C51" s="385"/>
      <c r="D51" s="403"/>
      <c r="E51" s="403"/>
      <c r="F51" s="404">
        <f>250+1418.7642</f>
        <v>1668.7642</v>
      </c>
      <c r="G51" s="404">
        <v>0</v>
      </c>
      <c r="H51" s="404">
        <v>0</v>
      </c>
    </row>
    <row r="52" spans="1:8" s="384" customFormat="1" ht="45" customHeight="1">
      <c r="A52" s="402" t="s">
        <v>638</v>
      </c>
      <c r="B52" s="407"/>
      <c r="C52" s="385"/>
      <c r="D52" s="403"/>
      <c r="E52" s="403"/>
      <c r="F52" s="404">
        <v>0</v>
      </c>
      <c r="G52" s="404">
        <v>2000</v>
      </c>
      <c r="H52" s="404">
        <v>0</v>
      </c>
    </row>
    <row r="53" spans="1:8" s="384" customFormat="1" ht="60" customHeight="1">
      <c r="A53" s="402" t="s">
        <v>637</v>
      </c>
      <c r="B53" s="407"/>
      <c r="C53" s="385"/>
      <c r="D53" s="403"/>
      <c r="E53" s="403"/>
      <c r="F53" s="404">
        <v>0</v>
      </c>
      <c r="G53" s="404">
        <v>0</v>
      </c>
      <c r="H53" s="404">
        <v>2000</v>
      </c>
    </row>
    <row r="54" spans="1:8" s="384" customFormat="1" ht="45" customHeight="1">
      <c r="A54" s="390" t="s">
        <v>508</v>
      </c>
      <c r="B54" s="391" t="s">
        <v>440</v>
      </c>
      <c r="C54" s="391"/>
      <c r="D54" s="392"/>
      <c r="E54" s="392"/>
      <c r="F54" s="393">
        <f aca="true" t="shared" si="4" ref="F54:H55">F55</f>
        <v>3600</v>
      </c>
      <c r="G54" s="393">
        <f t="shared" si="4"/>
        <v>2300</v>
      </c>
      <c r="H54" s="393">
        <f t="shared" si="4"/>
        <v>2300</v>
      </c>
    </row>
    <row r="55" spans="1:8" ht="30" customHeight="1">
      <c r="A55" s="394" t="s">
        <v>442</v>
      </c>
      <c r="B55" s="395" t="s">
        <v>441</v>
      </c>
      <c r="C55" s="395"/>
      <c r="D55" s="396"/>
      <c r="E55" s="396"/>
      <c r="F55" s="397">
        <f t="shared" si="4"/>
        <v>3600</v>
      </c>
      <c r="G55" s="397">
        <f t="shared" si="4"/>
        <v>2300</v>
      </c>
      <c r="H55" s="397">
        <f t="shared" si="4"/>
        <v>2300</v>
      </c>
    </row>
    <row r="56" spans="1:8" ht="45" customHeight="1">
      <c r="A56" s="398" t="s">
        <v>134</v>
      </c>
      <c r="B56" s="399" t="s">
        <v>455</v>
      </c>
      <c r="C56" s="399"/>
      <c r="D56" s="400"/>
      <c r="E56" s="400"/>
      <c r="F56" s="401">
        <f>F58</f>
        <v>3600</v>
      </c>
      <c r="G56" s="401">
        <f>G58</f>
        <v>2300</v>
      </c>
      <c r="H56" s="401">
        <f>H58</f>
        <v>2300</v>
      </c>
    </row>
    <row r="57" spans="1:8" ht="30" customHeight="1">
      <c r="A57" s="402" t="s">
        <v>57</v>
      </c>
      <c r="B57" s="385" t="s">
        <v>455</v>
      </c>
      <c r="C57" s="385">
        <v>200</v>
      </c>
      <c r="D57" s="403"/>
      <c r="E57" s="403"/>
      <c r="F57" s="404">
        <f aca="true" t="shared" si="5" ref="F57:H58">F58</f>
        <v>3600</v>
      </c>
      <c r="G57" s="404">
        <f t="shared" si="5"/>
        <v>2300</v>
      </c>
      <c r="H57" s="404">
        <f t="shared" si="5"/>
        <v>2300</v>
      </c>
    </row>
    <row r="58" spans="1:8" ht="30" customHeight="1">
      <c r="A58" s="405" t="s">
        <v>58</v>
      </c>
      <c r="B58" s="385" t="s">
        <v>455</v>
      </c>
      <c r="C58" s="385">
        <v>240</v>
      </c>
      <c r="D58" s="403"/>
      <c r="E58" s="403"/>
      <c r="F58" s="404">
        <f t="shared" si="5"/>
        <v>3600</v>
      </c>
      <c r="G58" s="404">
        <f t="shared" si="5"/>
        <v>2300</v>
      </c>
      <c r="H58" s="404">
        <f t="shared" si="5"/>
        <v>2300</v>
      </c>
    </row>
    <row r="59" spans="1:8" ht="15" customHeight="1">
      <c r="A59" s="402" t="s">
        <v>130</v>
      </c>
      <c r="B59" s="385" t="s">
        <v>455</v>
      </c>
      <c r="C59" s="385">
        <v>240</v>
      </c>
      <c r="D59" s="403" t="s">
        <v>618</v>
      </c>
      <c r="E59" s="403" t="s">
        <v>619</v>
      </c>
      <c r="F59" s="406">
        <v>3600</v>
      </c>
      <c r="G59" s="404">
        <f>4300-2000</f>
        <v>2300</v>
      </c>
      <c r="H59" s="404">
        <f>4300-2000</f>
        <v>2300</v>
      </c>
    </row>
    <row r="60" spans="1:8" ht="15" customHeight="1">
      <c r="A60" s="408" t="s">
        <v>620</v>
      </c>
      <c r="B60" s="409"/>
      <c r="C60" s="409"/>
      <c r="D60" s="410"/>
      <c r="E60" s="410"/>
      <c r="F60" s="411">
        <f>SUM(F61:F63)</f>
        <v>3600</v>
      </c>
      <c r="G60" s="411">
        <f>SUM(G61:G63)</f>
        <v>2300</v>
      </c>
      <c r="H60" s="411">
        <f>SUM(H61:H63)</f>
        <v>2300</v>
      </c>
    </row>
    <row r="61" spans="1:8" ht="45" customHeight="1">
      <c r="A61" s="402" t="s">
        <v>624</v>
      </c>
      <c r="B61" s="407"/>
      <c r="C61" s="385"/>
      <c r="D61" s="403"/>
      <c r="E61" s="403"/>
      <c r="F61" s="404">
        <v>3600</v>
      </c>
      <c r="G61" s="404">
        <v>0</v>
      </c>
      <c r="H61" s="404">
        <v>0</v>
      </c>
    </row>
    <row r="62" spans="1:8" ht="45" customHeight="1">
      <c r="A62" s="402" t="s">
        <v>625</v>
      </c>
      <c r="B62" s="407"/>
      <c r="C62" s="385"/>
      <c r="D62" s="403"/>
      <c r="E62" s="403"/>
      <c r="F62" s="404">
        <v>0</v>
      </c>
      <c r="G62" s="404">
        <v>0</v>
      </c>
      <c r="H62" s="404">
        <v>1000</v>
      </c>
    </row>
    <row r="63" spans="1:8" ht="45" customHeight="1">
      <c r="A63" s="402" t="s">
        <v>626</v>
      </c>
      <c r="B63" s="407"/>
      <c r="C63" s="385"/>
      <c r="D63" s="403"/>
      <c r="E63" s="403"/>
      <c r="F63" s="404">
        <v>0</v>
      </c>
      <c r="G63" s="404">
        <v>2300</v>
      </c>
      <c r="H63" s="404">
        <v>1300</v>
      </c>
    </row>
  </sheetData>
  <sheetProtection/>
  <mergeCells count="17">
    <mergeCell ref="A12:H12"/>
    <mergeCell ref="A13:H13"/>
    <mergeCell ref="A17:H17"/>
    <mergeCell ref="A19:A20"/>
    <mergeCell ref="B19:B20"/>
    <mergeCell ref="C19:C20"/>
    <mergeCell ref="D19:D20"/>
    <mergeCell ref="E19:E20"/>
    <mergeCell ref="A1:H1"/>
    <mergeCell ref="A2:H2"/>
    <mergeCell ref="A3:H3"/>
    <mergeCell ref="A4:H4"/>
    <mergeCell ref="A5:H5"/>
    <mergeCell ref="A9:H9"/>
    <mergeCell ref="F19:H19"/>
    <mergeCell ref="A10:H10"/>
    <mergeCell ref="A11:H11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2021-06-01T11:13:55Z</cp:lastPrinted>
  <dcterms:created xsi:type="dcterms:W3CDTF">1996-10-08T23:32:33Z</dcterms:created>
  <dcterms:modified xsi:type="dcterms:W3CDTF">2021-06-07T14:10:42Z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