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tabRatio="936" activeTab="5"/>
  </bookViews>
  <sheets>
    <sheet name="Источники 2022-2024-1" sheetId="1" r:id="rId1"/>
    <sheet name="Доходы 2022-2024-2" sheetId="2" r:id="rId2"/>
    <sheet name="Трансферты-2022-3" sheetId="3" r:id="rId3"/>
    <sheet name="Прогр. 2022-2024-4" sheetId="4" r:id="rId4"/>
    <sheet name="Ведомств. 2022-2024-5" sheetId="5" r:id="rId5"/>
    <sheet name="АИС 2022-2024-6" sheetId="6" r:id="rId6"/>
    <sheet name="Дорожный фонд 2022-2024-7" sheetId="7" r:id="rId7"/>
  </sheets>
  <definedNames>
    <definedName name="_xlnm.Print_Area" localSheetId="3">'Прогр. 2022-2024-4'!$A$9:$H$547</definedName>
  </definedNames>
  <calcPr fullCalcOnLoad="1"/>
</workbook>
</file>

<file path=xl/comments4.xml><?xml version="1.0" encoding="utf-8"?>
<comments xmlns="http://schemas.openxmlformats.org/spreadsheetml/2006/main">
  <authors>
    <author>Шведова</author>
  </authors>
  <commentList>
    <comment ref="G513" authorId="0">
      <text>
        <r>
          <rPr>
            <b/>
            <sz val="9"/>
            <rFont val="Tahoma"/>
            <family val="0"/>
          </rPr>
          <t>Шведова:</t>
        </r>
        <r>
          <rPr>
            <sz val="9"/>
            <rFont val="Tahoma"/>
            <family val="0"/>
          </rPr>
          <t xml:space="preserve">
Сняты условно-утвержденные расходы: 2023 год - 2 436,0 тыс. руб.; 2024 год - 4 391,0 тыс. руб.</t>
        </r>
      </text>
    </comment>
  </commentList>
</comments>
</file>

<file path=xl/comments5.xml><?xml version="1.0" encoding="utf-8"?>
<comments xmlns="http://schemas.openxmlformats.org/spreadsheetml/2006/main">
  <authors>
    <author>Шведова</author>
  </authors>
  <commentList>
    <comment ref="I414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2023 год - 2 436,0 тыс. руб.; 2024 год - 4 391,0 тыс. руб.</t>
        </r>
      </text>
    </comment>
  </commentList>
</comments>
</file>

<file path=xl/sharedStrings.xml><?xml version="1.0" encoding="utf-8"?>
<sst xmlns="http://schemas.openxmlformats.org/spreadsheetml/2006/main" count="4248" uniqueCount="658">
  <si>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</si>
  <si>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</si>
  <si>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</si>
  <si>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</si>
  <si>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</si>
  <si>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</si>
  <si>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</si>
  <si>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</si>
  <si>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</si>
  <si>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</si>
  <si>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</si>
  <si>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</si>
  <si>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</si>
  <si>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</si>
  <si>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</si>
  <si>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</si>
  <si>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</si>
  <si>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</si>
  <si>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</si>
  <si>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132  01 14250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</si>
  <si>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</si>
  <si>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</si>
  <si>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</si>
  <si>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</si>
  <si>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</si>
  <si>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</si>
  <si>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</si>
  <si>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</si>
  <si>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</si>
  <si>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</si>
  <si>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</si>
  <si>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</si>
  <si>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</si>
  <si>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</si>
  <si>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</si>
  <si>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</si>
  <si>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</si>
  <si>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</si>
  <si>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</si>
  <si>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</si>
  <si>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</si>
  <si>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</si>
  <si>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</si>
  <si>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</si>
  <si>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</si>
  <si>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</si>
  <si>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</si>
  <si>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</si>
  <si>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</si>
  <si>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</si>
  <si>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</si>
  <si>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</si>
  <si>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04 0 00 00000</t>
  </si>
  <si>
    <t>Основное мероприятие "Развитие физической культуры и спорта"</t>
  </si>
  <si>
    <t>04 0 01 00000</t>
  </si>
  <si>
    <t>Организация и проведение физкультурных спортивно-массовых мероприятий</t>
  </si>
  <si>
    <t>04 0 01 13300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</si>
  <si>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</si>
  <si>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</si>
  <si>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</si>
  <si>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</si>
  <si>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</si>
  <si>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</si>
  <si>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</si>
  <si>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Основное мероприятие "Оказание поддержки гражданам, пострадавшим в результате пожара муниципального жилищного фонда"</t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</si>
  <si>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</si>
  <si>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</si>
  <si>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</si>
  <si>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</si>
  <si>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</si>
  <si>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</si>
  <si>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Подпрограмма "Проведение капитального ремонта многоквартирных домов, расположенных на территории Ульяновского городского поселения"</t>
  </si>
  <si>
    <t>06 2 00 00000</t>
  </si>
  <si>
    <t>Основное мероприятие "Капитальный ремонт муниципального жилищного фонда"</t>
  </si>
  <si>
    <t>06 2 01 00000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</si>
  <si>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</si>
  <si>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</si>
  <si>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</si>
  <si>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</si>
  <si>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</si>
  <si>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</si>
  <si>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Подпрограмма "Переселение граждан из аварийного жилищного фонда Ульяновского городского поселения"</t>
  </si>
  <si>
    <t>06 3 00 00000</t>
  </si>
  <si>
    <t xml:space="preserve">Основное мероприятия "Переселение граждан из аварийного жилищного фонда" </t>
  </si>
  <si>
    <t>06 3 01 00000</t>
  </si>
  <si>
    <t>Приобретение объектов недвижимого имущества для переселения граждан из аварийного жилищного фонда</t>
  </si>
  <si>
    <t>Обеспечение мероприятий по переселению граждан из аварийного жилищного фонда</t>
  </si>
  <si>
    <t>07 0 00 00000</t>
  </si>
  <si>
    <t>Основное мероприятие "Развитие культуры на территории поселения"</t>
  </si>
  <si>
    <t>07 0 01 00000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</si>
  <si>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</si>
  <si>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</si>
  <si>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</si>
  <si>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</si>
  <si>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</si>
  <si>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</si>
  <si>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</si>
  <si>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</si>
  <si>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</si>
  <si>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</si>
  <si>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</si>
  <si>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</si>
  <si>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</si>
  <si>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</si>
  <si>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</si>
  <si>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</si>
  <si>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</si>
  <si>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</si>
  <si>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</si>
  <si>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0309</t>
  </si>
  <si>
    <t xml:space="preserve">Основное мероприятие "Обеспечения пожарной безопасности" </t>
  </si>
  <si>
    <t>08 1 02 00000</t>
  </si>
  <si>
    <t xml:space="preserve">Мероприятия в области пожарной безопасности </t>
  </si>
  <si>
    <t>08 1 02 11620</t>
  </si>
  <si>
    <t>Подпрограмма "Профилактика терроризма и экстремизма, минимизация и (или) ликвидация последствий проявления терроризма и экстремизма на территории Ульяновского городского поселения Тосненского района Ленинградской области"</t>
  </si>
  <si>
    <t>08 2 00 00000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</si>
  <si>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</si>
  <si>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</si>
  <si>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</si>
  <si>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</si>
  <si>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</si>
  <si>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</si>
  <si>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</si>
  <si>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</si>
  <si>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</si>
  <si>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</si>
  <si>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</si>
  <si>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</si>
  <si>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Мероприятия по содержанию автомобильных дорог общего пользования местного значения</t>
  </si>
  <si>
    <t>10 0 01 10100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</si>
  <si>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</si>
  <si>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</si>
  <si>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</si>
  <si>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10 0 01 10110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</si>
  <si>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</si>
  <si>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10 0 01 10130</t>
  </si>
  <si>
    <t>12 0 00 00000</t>
  </si>
  <si>
    <t>Основное мероприятие "Строительство и поддержание в надлежащем состоянии детских игровых и спортивных площадок"</t>
  </si>
  <si>
    <t>12 0 01 00000</t>
  </si>
  <si>
    <t>12 0 01 13280</t>
  </si>
  <si>
    <t>Благоустройство</t>
  </si>
  <si>
    <t>0503</t>
  </si>
  <si>
    <t>13 0 00 00000</t>
  </si>
  <si>
    <t>Подпрограмма "Газификация Ульяновского городского поселения"</t>
  </si>
  <si>
    <t>13 1 00 00000</t>
  </si>
  <si>
    <t>Основное мероприятие "Организация газоснабжения"</t>
  </si>
  <si>
    <t>13 1 01 00000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</si>
  <si>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</si>
  <si>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13 1 01 04200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</si>
  <si>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</si>
  <si>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</si>
  <si>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</si>
  <si>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</si>
  <si>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13 1 01 13200</t>
  </si>
  <si>
    <t>Подпрограмма "Обеспечение населения Ульяновского городского поселения питьевой водой"</t>
  </si>
  <si>
    <t>13 2 00 00000</t>
  </si>
  <si>
    <t>Основное мероприятие "Организация водоснабжения"</t>
  </si>
  <si>
    <t>13 2 01 00000</t>
  </si>
  <si>
    <t>Мероприятия по строительству и реконструкции  объектов водоснабжения, водоотведения и очистки сточных вод</t>
  </si>
  <si>
    <t>13 2 01 14250</t>
  </si>
  <si>
    <t>Мероприятия направленные на безаварийную работу объектов водоснабжения, водоотведения и очистки сточных вод</t>
  </si>
  <si>
    <t>13 2 01 14260</t>
  </si>
  <si>
    <t>Подпрограмма "Энергосбережение и повышение энергоэффективности на территории Ульяновского городского поселения"</t>
  </si>
  <si>
    <t>13 4 00 00000</t>
  </si>
  <si>
    <t>Основное мероприятие "Реализация энергосберегающих мероприятий"</t>
  </si>
  <si>
    <t>13 4 01 00000</t>
  </si>
  <si>
    <t>Мероприятия по повышению надежности и энергетической эффективности</t>
  </si>
  <si>
    <t>13 4 01 13180</t>
  </si>
  <si>
    <t>13 4 01 S4270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</si>
  <si>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</si>
  <si>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</si>
  <si>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</si>
  <si>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</si>
  <si>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</si>
  <si>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</si>
  <si>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</si>
  <si>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</si>
  <si>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17 0 01 10400</t>
  </si>
  <si>
    <t>18 0 00 00000</t>
  </si>
  <si>
    <t>Подпрограмма "Управление и распоряжение муниципальным имуществом"</t>
  </si>
  <si>
    <t>18 1 00 00000</t>
  </si>
  <si>
    <t xml:space="preserve">Основное мероприятие "Содержание объектов имущества муниципальной казны и приватизация муниципального имущества" </t>
  </si>
  <si>
    <t>18 1 01 00000</t>
  </si>
  <si>
    <t>Мероприятия по содержанию объектов имущества муниципальной казны и приватизации муниципального имущества</t>
  </si>
  <si>
    <t>18 1 01 10290</t>
  </si>
  <si>
    <t>Другие общегосударственные вопросы</t>
  </si>
  <si>
    <t>0113</t>
  </si>
  <si>
    <t>18 2 00 00000</t>
  </si>
  <si>
    <t>Основное мероприятие "Содержание и ремонт муниципальных жилых помещений"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</si>
  <si>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</si>
  <si>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</si>
  <si>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</si>
  <si>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</si>
  <si>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</si>
  <si>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</si>
  <si>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</si>
  <si>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</si>
  <si>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</si>
  <si>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</si>
  <si>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20 0 00 00000</t>
  </si>
  <si>
    <t>20 0 01 00000</t>
  </si>
  <si>
    <t>Организация отдыха и оздоровления детей и подростков</t>
  </si>
  <si>
    <t>20 0 01 12290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</si>
  <si>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</si>
  <si>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</si>
  <si>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</si>
  <si>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</si>
  <si>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</si>
  <si>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</si>
  <si>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</si>
  <si>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</si>
  <si>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</si>
  <si>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</si>
  <si>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</si>
  <si>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</si>
  <si>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</si>
  <si>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</si>
  <si>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</si>
  <si>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</si>
  <si>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</si>
  <si>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</si>
  <si>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</si>
  <si>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</si>
  <si>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</si>
  <si>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</si>
  <si>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</si>
  <si>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</si>
  <si>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</si>
  <si>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</si>
  <si>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</si>
  <si>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</si>
  <si>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</si>
  <si>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</si>
  <si>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</si>
  <si>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</si>
  <si>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</si>
  <si>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</si>
  <si>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</si>
  <si>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</si>
  <si>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</si>
  <si>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</si>
  <si>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</si>
  <si>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</si>
  <si>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</si>
  <si>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</si>
  <si>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</si>
  <si>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</si>
  <si>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</si>
  <si>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</si>
  <si>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</si>
  <si>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</si>
  <si>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</si>
  <si>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</si>
  <si>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</si>
  <si>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</si>
  <si>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</si>
  <si>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</si>
  <si>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</si>
  <si>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</si>
  <si>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</si>
  <si>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</si>
  <si>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</si>
  <si>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</si>
  <si>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</si>
  <si>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</si>
  <si>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</si>
  <si>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</si>
  <si>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</si>
  <si>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</si>
  <si>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</si>
  <si>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</si>
  <si>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</si>
  <si>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</si>
  <si>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</si>
  <si>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</si>
  <si>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</si>
  <si>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</si>
  <si>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</si>
  <si>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</si>
  <si>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</si>
  <si>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</si>
  <si>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</si>
  <si>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</si>
  <si>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</si>
  <si>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</si>
  <si>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</si>
  <si>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</si>
  <si>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</si>
  <si>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</si>
  <si>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</si>
  <si>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</si>
  <si>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</si>
  <si>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</si>
  <si>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</si>
  <si>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</si>
  <si>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</si>
  <si>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</si>
  <si>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</si>
  <si>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Расходы за счет средств резервного фонда Правительства Ленинградской области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</si>
  <si>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</si>
  <si>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</si>
  <si>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</si>
  <si>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</si>
  <si>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</si>
  <si>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</si>
  <si>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</si>
  <si>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</si>
  <si>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</si>
  <si>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</si>
  <si>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</si>
  <si>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</si>
  <si>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</si>
  <si>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</si>
  <si>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</si>
  <si>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</si>
  <si>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</si>
  <si>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</si>
  <si>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</si>
  <si>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</si>
  <si>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</si>
  <si>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</si>
  <si>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</si>
  <si>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</si>
  <si>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</si>
  <si>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</si>
  <si>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</si>
  <si>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</si>
  <si>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</si>
  <si>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</si>
  <si>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</si>
  <si>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</si>
  <si>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</si>
  <si>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</si>
  <si>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</si>
  <si>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</si>
  <si>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</si>
  <si>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</si>
  <si>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</si>
  <si>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</si>
  <si>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</si>
  <si>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</si>
  <si>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</si>
  <si>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</si>
  <si>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</si>
  <si>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</si>
  <si>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</si>
  <si>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</si>
  <si>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</si>
  <si>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</si>
  <si>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</si>
  <si>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</si>
  <si>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</si>
  <si>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</si>
  <si>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</si>
  <si>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</si>
  <si>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</si>
  <si>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</si>
  <si>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</si>
  <si>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</si>
  <si>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</si>
  <si>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</si>
  <si>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</si>
  <si>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</si>
  <si>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13 1 01 S0180</t>
  </si>
  <si>
    <t>13 2 01 S0250</t>
  </si>
  <si>
    <t>13 2 01 S0280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</si>
  <si>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</si>
  <si>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</si>
  <si>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</si>
  <si>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13 1 01 13180</t>
  </si>
  <si>
    <t>19 0 01 13280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</si>
  <si>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</si>
  <si>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</si>
  <si>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</si>
  <si>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Субвенции бюджетам бюджетной системы Российской Федерации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</si>
  <si>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2018-2022 годы"</t>
  </si>
  <si>
    <t>Основное мероприятие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</si>
  <si>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</si>
  <si>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02 0 01 12320</t>
  </si>
  <si>
    <t>02 0 01 00000</t>
  </si>
  <si>
    <t>02 0 00 00000</t>
  </si>
  <si>
    <t>Подпрограмма "Теплоснабжение Ульяновского городского поселения"</t>
  </si>
  <si>
    <t>Основное мероприятие "Организация теплоснабжения"</t>
  </si>
  <si>
    <t>Мероприятия по строительству и реконструкции  объектов  теплоснабжения</t>
  </si>
  <si>
    <t>13 3 01 13160</t>
  </si>
  <si>
    <t>13 3 01 00000</t>
  </si>
  <si>
    <t>13 3 00 00000</t>
  </si>
  <si>
    <t>Мероприятия по строительству и реконструкции объектов теплоснабжения</t>
  </si>
  <si>
    <t>95 9 00 00000</t>
  </si>
  <si>
    <t>Приложение № 2</t>
  </si>
  <si>
    <t>Приложение № 6</t>
  </si>
  <si>
    <t>Приложение № 7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</si>
  <si>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</si>
  <si>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</si>
  <si>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</si>
  <si>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</si>
  <si>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</si>
  <si>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</si>
  <si>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</si>
  <si>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</si>
  <si>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</si>
  <si>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</si>
  <si>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</si>
  <si>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</si>
  <si>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Ульяновского городского поселения Тосненского района Ленинградской области</t>
  </si>
  <si>
    <t>Прогнозируемые поступления  налоговых, неналоговых доходов и безвозмездных поступлений в бюджет</t>
  </si>
  <si>
    <t>Доходы от сдачи в аренду имущества, составляющего казну городских поселений (за исключением земельных участков)</t>
  </si>
  <si>
    <t>ВР      вид расхода</t>
  </si>
  <si>
    <t>ЦСР      целевая статья</t>
  </si>
  <si>
    <t>20 0 01 11680</t>
  </si>
  <si>
    <t>Мероприятия в сфере молодежной политики</t>
  </si>
  <si>
    <t>Основное мероприятие "Развитие молодежной политики"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</si>
  <si>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</si>
  <si>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</si>
  <si>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</si>
  <si>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</si>
  <si>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</si>
  <si>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10 0 01 S0140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</si>
  <si>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</si>
  <si>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</si>
  <si>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</si>
  <si>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</si>
  <si>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</si>
  <si>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</si>
  <si>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</si>
  <si>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05 0 03 00000</t>
  </si>
  <si>
    <t>05 0 03 S0800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</si>
  <si>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</si>
  <si>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</si>
  <si>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06 1 01 00000</t>
  </si>
  <si>
    <t>06 1 01 09601</t>
  </si>
  <si>
    <t>06 1 01 72120</t>
  </si>
  <si>
    <t>06 1 01 96010</t>
  </si>
  <si>
    <t>06 2 01 04770</t>
  </si>
  <si>
    <t>Подпрограмма "Содержание и ремонт муниципальных помещений"</t>
  </si>
  <si>
    <t>06 3 01 13770</t>
  </si>
  <si>
    <t>06 3 02 00000</t>
  </si>
  <si>
    <t>Основное мероприятие "Содержание и ремонт муниципальных нежилых помещений"</t>
  </si>
  <si>
    <t>06 3 02 10290</t>
  </si>
  <si>
    <t>27 0 00 00000</t>
  </si>
  <si>
    <t>27 0 01 00000</t>
  </si>
  <si>
    <t>Основное мероприятие "Формирование комфортной городской среды"</t>
  </si>
  <si>
    <t>27 0 01 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</si>
  <si>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</si>
  <si>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</si>
  <si>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13 1 01 S0200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</si>
  <si>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</si>
  <si>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</si>
  <si>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</si>
  <si>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</si>
  <si>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</si>
  <si>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</si>
  <si>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</si>
  <si>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</si>
  <si>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27 0 01 10130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</si>
  <si>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</si>
  <si>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</si>
  <si>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07 0 01 S0360</t>
  </si>
  <si>
    <t>08 2 01 13430</t>
  </si>
  <si>
    <t>08 2 01 00000</t>
  </si>
  <si>
    <t>Мероприятия, направленные на противодействие терроризму и экстремизму</t>
  </si>
  <si>
    <t>Ремонт автомобильных дорог общего пользования местного значения</t>
  </si>
  <si>
    <t>Реализация мероприятий по повышению надежности и энергетической эффективности в системах теплоснабжения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</si>
  <si>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</si>
  <si>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</si>
  <si>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</si>
  <si>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 2 01 S0770</t>
  </si>
  <si>
    <t>Переселение граждан из аварийного жилищного фонда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</si>
  <si>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</si>
  <si>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</si>
  <si>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</si>
  <si>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</si>
  <si>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</si>
  <si>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</si>
  <si>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</si>
  <si>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</si>
  <si>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</si>
  <si>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</si>
  <si>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</si>
  <si>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</si>
  <si>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</si>
  <si>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</si>
  <si>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</si>
  <si>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</si>
  <si>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</si>
  <si>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</si>
  <si>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</si>
  <si>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27 0 01 13280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</si>
  <si>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</si>
  <si>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</si>
  <si>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</si>
  <si>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</si>
  <si>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</si>
  <si>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</si>
  <si>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</si>
  <si>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</si>
  <si>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</si>
  <si>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</si>
  <si>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</si>
  <si>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</si>
  <si>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</si>
  <si>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</si>
  <si>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</si>
  <si>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</si>
  <si>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27 0 F2 00000</t>
  </si>
  <si>
    <t>Реализация программ формирования современной городской среды</t>
  </si>
  <si>
    <t>27 0 F2 55550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</si>
  <si>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</si>
  <si>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</si>
  <si>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</si>
  <si>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</si>
  <si>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</si>
  <si>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</si>
  <si>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</si>
  <si>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2022 год</t>
  </si>
  <si>
    <t>10 0 01 S4200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</si>
  <si>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</si>
  <si>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</si>
  <si>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</si>
  <si>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</si>
  <si>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</si>
  <si>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</si>
  <si>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27 0 01 S4750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</si>
  <si>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</si>
  <si>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</si>
  <si>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</si>
  <si>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</si>
  <si>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</si>
  <si>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</si>
  <si>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</si>
  <si>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</si>
  <si>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</si>
  <si>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06 2 01 14860</t>
  </si>
  <si>
    <t>Реализация программ формирования современной городской среды (благоустройство дворовых территорий)</t>
  </si>
  <si>
    <t>06 2 01 10770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</si>
  <si>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</si>
  <si>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</si>
  <si>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</si>
  <si>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</si>
  <si>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</si>
  <si>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</si>
  <si>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</si>
  <si>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</si>
  <si>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</si>
  <si>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99 9 01 06040</t>
  </si>
  <si>
    <t>Мероприятие по увековечению памяти погибших при защите Отечества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</si>
  <si>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</si>
  <si>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Мероприятия по созданию мест (площадок) накопления твердых коммунальных отходов</t>
  </si>
  <si>
    <t>19 0 01 S4790</t>
  </si>
  <si>
    <t>Прочие субсидии бюджетам городских поселений (Субсидии на ликвидацию несанкционированных свалок)</t>
  </si>
  <si>
    <t>19 0 01 S4880</t>
  </si>
  <si>
    <t>Мероприятия по ликвидации несанкционированных свалок</t>
  </si>
  <si>
    <t>2023 год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</si>
  <si>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</si>
  <si>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</si>
  <si>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</si>
  <si>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</si>
  <si>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25 0 00 00000</t>
  </si>
  <si>
    <t>25 0 01 00000</t>
  </si>
  <si>
    <t>25 0 01 S4310</t>
  </si>
  <si>
    <t>Основное мероприятие "Борьба с борщевиком Сосновского на территории Ульяновского городского поселения Тосненского района Ленинградской области"</t>
  </si>
  <si>
    <t>09 0 01 13280</t>
  </si>
  <si>
    <t>15 0 01 10110</t>
  </si>
  <si>
    <t>15 0 01 13280</t>
  </si>
  <si>
    <t>25 0 01 14310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</si>
  <si>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</si>
  <si>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</si>
  <si>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</si>
  <si>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Прочие субсидии бюджетам городских поселений (Субсидии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политики")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</si>
  <si>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</si>
  <si>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Обеспечение устойчивого сокращения непригодного для проживания жилого фонда (средства местного бюджета)</t>
  </si>
  <si>
    <t>06 2 F3 6748S</t>
  </si>
  <si>
    <t>Приложение № 3</t>
  </si>
  <si>
    <t>Приложение № 4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</si>
  <si>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</si>
  <si>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</si>
  <si>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06 2 F3 00000</t>
  </si>
  <si>
    <t>Федеральный проект "Обеспечение устойчивого сокращения непригодного для проживания жилищного фонда"</t>
  </si>
  <si>
    <t>ИСТОЧНИКИ</t>
  </si>
  <si>
    <t>внутреннего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</si>
  <si>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</si>
  <si>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</si>
  <si>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</si>
  <si>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</si>
  <si>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</si>
  <si>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(Капитальный ремонт и ремонт автомобильных дорог общего пользования местного значения, имеющих приоритетный социально значимый характер)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</si>
  <si>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</si>
  <si>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переселение граждан из аварийного жилищного фонда)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</si>
  <si>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(Субсидии на переселение граждан из аварийного жилищного фонда)</t>
  </si>
  <si>
    <t>06 2 F3 67483</t>
  </si>
  <si>
    <t>06 2 F3 67484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</si>
  <si>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</si>
  <si>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</si>
  <si>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27 0 01 S4800</t>
  </si>
  <si>
    <t>Реализация мероприятий, направленных на повышение качества городской среды</t>
  </si>
  <si>
    <t>Прочие межбюджетные трансферты, передаваемые бюджетам городских поселений (Иные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2021 году на цели поощрения муниципальных управленческих команд)</t>
  </si>
  <si>
    <t>Достижение показателей деятельности органов исполнительной власти субъектов Российской Федерации</t>
  </si>
  <si>
    <t>99 9 01 55490</t>
  </si>
  <si>
    <t xml:space="preserve">Объем межбюджетных трансфертов, </t>
  </si>
  <si>
    <t xml:space="preserve">передаваемых Ульяновским городским поселением </t>
  </si>
  <si>
    <t>муниципальному образованию Тосненский район Ленинградской области</t>
  </si>
  <si>
    <t xml:space="preserve">Наименование передаваемых полномочий </t>
  </si>
  <si>
    <t>Сумма, тыс.руб.</t>
  </si>
  <si>
    <t>ИТОГО:</t>
  </si>
  <si>
    <t xml:space="preserve"> на исполнение части полномочий на 2022 год</t>
  </si>
  <si>
    <t>от __.12.2021 № __</t>
  </si>
  <si>
    <t>Приложение № 5</t>
  </si>
  <si>
    <t>Наименование муниципальной программы</t>
  </si>
  <si>
    <t>Наименование подпрограммы</t>
  </si>
  <si>
    <t>Главный распорядитель бюджетных средств</t>
  </si>
  <si>
    <t>Бюджетополучатель</t>
  </si>
  <si>
    <t>Наименование объекта</t>
  </si>
  <si>
    <t>Сроки строительства (инвестированя)</t>
  </si>
  <si>
    <t>План на 2022 год, тыс. руб.</t>
  </si>
  <si>
    <t>План на 2023 год, тыс. руб.</t>
  </si>
  <si>
    <t>Распределительный газопровод по адресу: Ленинградская область, Тосненский район, г.п. Ульяновка, ул. Малое Гертово, Чернышевского, Песочная, Аксакова, Набережная реки Тосна, Лескова, Салтыкова-Щедрина, Тургенева, Державина, Тосненская, Достоевского, Железнодорожная, Некрасова, Пушкинская, Михайловский пер. (в том числе проектно-изыскательские работы)</t>
  </si>
  <si>
    <t>2019-2021</t>
  </si>
  <si>
    <t>Распределительный газопровод для газоснабжения индивидуальной жилой застройки по 2-му Московскому проезду в г.п. Ульяновка Тосненского района Ленинградской области (в том числе проектно-изыскательские работы)</t>
  </si>
  <si>
    <t>2021-2023</t>
  </si>
  <si>
    <t>Итого по программе: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</si>
  <si>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поселении, в том числе проектно-изыскательские работы</t>
  </si>
  <si>
    <t>Строительство водовода от магистрального водовода «Невский водопровод» до водопроводной насосной станции 3-го подъема в Ульяновском городском поселении, в том числе проектно-изыскательские работы</t>
  </si>
  <si>
    <t>2017-2020</t>
  </si>
  <si>
    <t>Строительство локальных очистных сооружений к многоквартирному жилому дому по адресу: Ульяновское шоссе, д. 8А в Ульяновском городском поселении, в том числе проектно-изыскательские работы</t>
  </si>
  <si>
    <t>Строительство блок-модульной котельной для многоквартирных домов по адресу: Ленинградская область, Тосненский район, г.п. Ульяновка, ул. 8-я, д. 39, д. 41 (в том числе проектно-изыскательские работы)</t>
  </si>
  <si>
    <t>-</t>
  </si>
  <si>
    <t>Приобретение в муниципальную собственность жилых помещений для предоставления по договорам социального найма гражданам, пострадавшим в результате пожара муниципального жилищного фонда : 1 (одно) жилое помещение площадью не менее 33 кв.м для 1 (одного) человека</t>
  </si>
  <si>
    <t>Приобретение жилых помещений у застройщиков в строящихся домах для предоставления гражданам с целью переселения из аварийного жилищного фонда: расселяемая площадь 1 005,49 кв.м.; 26 расселяемых жилых помещений; 69 жителей, планируемых к переселению; приобретаемая площадь 1 106,04 кв.м.</t>
  </si>
  <si>
    <t>Всего по АИП:</t>
  </si>
  <si>
    <t>ЦСР                целевая статья</t>
  </si>
  <si>
    <t>ВР                      вид расхода</t>
  </si>
  <si>
    <t>Рз     раздел</t>
  </si>
  <si>
    <t>Всего</t>
  </si>
  <si>
    <t>04</t>
  </si>
  <si>
    <t>09</t>
  </si>
  <si>
    <t>Всего:</t>
  </si>
  <si>
    <t>Ремонт участка автомобильной дороги общего пользования местного значения ул. 1-я Колхозная от Ульяновского шоссе до р. Саблинка</t>
  </si>
  <si>
    <t>Ремонт участка автомобильной дороги общего пользования местного значения ул. Песочная от ул. Льва Толстого до ул. Аксакова</t>
  </si>
  <si>
    <t>Ремонт автомобильной дороги общего пользования местного значения, имеющей приоритетный социально значимый характер, ул. Большая Речная</t>
  </si>
  <si>
    <t xml:space="preserve">Ремонт участка автомобильной дороги местного значения по Советскому проспекту Ульяновского городского поселения Тосненского района Ленинградской области, имеющий  социально значимый характер </t>
  </si>
  <si>
    <t>Ремонт дворовой территории, расположенной по адресу: Ленинградская область, Тосненский район, г.п. Ульяновка, ул. 14-я, д. 3, 5, 7, 9</t>
  </si>
  <si>
    <t>Ремонт дворовой территории, расположенной по адресу: Ленинградская область, Тосненский район, г.п. Ульяновка, ул. Вокзальная, д. 1, д. 2, д. 4, д. 5, д. 6/1</t>
  </si>
  <si>
    <t>на 2022 год и на плановый период 2023 и 2024 годов</t>
  </si>
  <si>
    <t>2024 год</t>
  </si>
  <si>
    <t>по кодам видов доходов на 2022 год и на плановый период 2023 и 2024 годов</t>
  </si>
  <si>
    <t>Адресная инвестиционная программа, финансируемая за счет средств бюджета Ульяновского городского поселения Тосненского района Ленинградской области, на 2022 год и на плановый период 2023 и 2024 годов</t>
  </si>
  <si>
    <t>План на 2024 год, тыс. руб.</t>
  </si>
  <si>
    <t>Распределение бюджетных ассигнований дорожного фонда бюджета Ульяновского городского поселения Тосненского района Ленинградской области на 2022 год и на плановый период 2023 и 2024 годов</t>
  </si>
  <si>
    <t>Муниципальная программа "Поддержка и развитие социально ориентированных некоммерческих организаций на территории Ульяновского городского поселения Тосненского района Ленинградской области на 2022-2026 годы"</t>
  </si>
  <si>
    <t>32 0 00 00000</t>
  </si>
  <si>
    <t>32 0 01 00000</t>
  </si>
  <si>
    <t>32 0 01 06470</t>
  </si>
  <si>
    <t>Основное мероприятие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</si>
  <si>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</si>
  <si>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>Субсидии некоммерческим организациям (за исключением государственных (муниципальных) учреждений)</t>
  </si>
  <si>
    <t>Ремонт дворовых территорий, расположенных по адресу: Ленинградская область, Тосненский район, г.п. Ульяновка</t>
  </si>
  <si>
    <t>13 3 01 S4730</t>
  </si>
  <si>
    <t>Субсидии на капитальное строительство (реконструкцию) объектов теплоэнергетики, включая проектно-изыскательские работы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</si>
</sst>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  <numFmt numFmtId="200" formatCode="#,##0.00000\ _₽;\-#,##0.00000\ _₽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23">
    <xf numFmtId="0" fontId="0" fillId="0" borderId="0" xfId="0" applyAlignment="1">
      <alignment/>
    </xf>
    <xf numFmtId="0" fontId="2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0" xfId="57" applyFont="1" applyFill="1">
      <alignment/>
      <protection/>
    </xf>
    <xf numFmtId="0" fontId="2" fillId="0" borderId="0" xfId="57" applyFont="1" applyFill="1">
      <alignment/>
      <protection/>
    </xf>
    <xf numFmtId="0" fontId="11" fillId="0" borderId="0" xfId="57" applyFont="1">
      <alignment/>
      <protection/>
    </xf>
    <xf numFmtId="0" fontId="2" fillId="0" borderId="0" xfId="57" applyFont="1">
      <alignment/>
      <protection/>
    </xf>
    <xf numFmtId="180" fontId="2" fillId="0" borderId="0" xfId="69" applyFont="1" applyAlignment="1">
      <alignment horizontal="justify"/>
    </xf>
    <xf numFmtId="49" fontId="2" fillId="0" borderId="10" xfId="57" applyNumberFormat="1" applyFont="1" applyBorder="1" applyAlignment="1">
      <alignment horizontal="center" vertical="center" wrapText="1"/>
      <protection/>
    </xf>
    <xf numFmtId="0" fontId="8" fillId="24" borderId="10" xfId="57" applyFont="1" applyFill="1" applyBorder="1" applyAlignment="1">
      <alignment horizontal="center" vertical="center"/>
      <protection/>
    </xf>
    <xf numFmtId="0" fontId="8" fillId="24" borderId="10" xfId="57" applyFont="1" applyFill="1" applyBorder="1" applyAlignment="1">
      <alignment horizontal="center" vertical="center" wrapText="1"/>
      <protection/>
    </xf>
    <xf numFmtId="3" fontId="8" fillId="24" borderId="10" xfId="69" applyNumberFormat="1" applyFont="1" applyFill="1" applyBorder="1" applyAlignment="1">
      <alignment horizontal="center" vertical="center"/>
    </xf>
    <xf numFmtId="49" fontId="3" fillId="7" borderId="10" xfId="57" applyNumberFormat="1" applyFont="1" applyFill="1" applyBorder="1" applyAlignment="1">
      <alignment horizontal="right" vertical="top"/>
      <protection/>
    </xf>
    <xf numFmtId="49" fontId="3" fillId="7" borderId="10" xfId="57" applyNumberFormat="1" applyFont="1" applyFill="1" applyBorder="1" applyAlignment="1">
      <alignment horizontal="center" wrapText="1"/>
      <protection/>
    </xf>
    <xf numFmtId="0" fontId="8" fillId="25" borderId="10" xfId="57" applyFont="1" applyFill="1" applyBorder="1" applyAlignment="1">
      <alignment horizontal="center" vertical="center" wrapText="1"/>
      <protection/>
    </xf>
    <xf numFmtId="0" fontId="3" fillId="7" borderId="10" xfId="57" applyFont="1" applyFill="1" applyBorder="1" applyAlignment="1">
      <alignment wrapText="1"/>
      <protection/>
    </xf>
    <xf numFmtId="49" fontId="6" fillId="4" borderId="10" xfId="57" applyNumberFormat="1" applyFont="1" applyFill="1" applyBorder="1" applyAlignment="1">
      <alignment vertical="top"/>
      <protection/>
    </xf>
    <xf numFmtId="49" fontId="3" fillId="4" borderId="10" xfId="57" applyNumberFormat="1" applyFont="1" applyFill="1" applyBorder="1" applyAlignment="1">
      <alignment horizontal="center"/>
      <protection/>
    </xf>
    <xf numFmtId="0" fontId="3" fillId="4" borderId="10" xfId="57" applyFont="1" applyFill="1" applyBorder="1" applyAlignment="1">
      <alignment horizontal="center"/>
      <protection/>
    </xf>
    <xf numFmtId="0" fontId="13" fillId="20" borderId="10" xfId="57" applyFont="1" applyFill="1" applyBorder="1">
      <alignment/>
      <protection/>
    </xf>
    <xf numFmtId="49" fontId="14" fillId="2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 applyAlignment="1">
      <alignment horizontal="center" wrapText="1"/>
      <protection/>
    </xf>
    <xf numFmtId="0" fontId="15" fillId="0" borderId="10" xfId="57" applyFont="1" applyBorder="1">
      <alignment/>
      <protection/>
    </xf>
    <xf numFmtId="49" fontId="10" fillId="0" borderId="10" xfId="57" applyNumberFormat="1" applyFont="1" applyFill="1" applyBorder="1" applyAlignment="1">
      <alignment horizontal="center" wrapText="1"/>
      <protection/>
    </xf>
    <xf numFmtId="0" fontId="10" fillId="0" borderId="10" xfId="57" applyFont="1" applyFill="1" applyBorder="1" applyAlignment="1">
      <alignment horizontal="center" wrapText="1"/>
      <protection/>
    </xf>
    <xf numFmtId="0" fontId="2" fillId="0" borderId="10" xfId="57" applyFont="1" applyBorder="1">
      <alignment/>
      <protection/>
    </xf>
    <xf numFmtId="0" fontId="8" fillId="0" borderId="10" xfId="57" applyFont="1" applyFill="1" applyBorder="1" applyAlignment="1">
      <alignment wrapText="1"/>
      <protection/>
    </xf>
    <xf numFmtId="49" fontId="8" fillId="0" borderId="10" xfId="57" applyNumberFormat="1" applyFont="1" applyFill="1" applyBorder="1" applyAlignment="1">
      <alignment horizontal="center" wrapText="1"/>
      <protection/>
    </xf>
    <xf numFmtId="0" fontId="8" fillId="0" borderId="10" xfId="57" applyFont="1" applyFill="1" applyBorder="1" applyAlignment="1">
      <alignment horizontal="center" wrapText="1"/>
      <protection/>
    </xf>
    <xf numFmtId="0" fontId="2" fillId="0" borderId="10" xfId="57" applyFont="1" applyFill="1" applyBorder="1" applyAlignment="1">
      <alignment wrapText="1"/>
      <protection/>
    </xf>
    <xf numFmtId="0" fontId="2" fillId="0" borderId="10" xfId="57" applyFont="1" applyFill="1" applyBorder="1" applyAlignment="1">
      <alignment horizontal="center" wrapText="1"/>
      <protection/>
    </xf>
    <xf numFmtId="49" fontId="2" fillId="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>
      <alignment/>
      <protection/>
    </xf>
    <xf numFmtId="49" fontId="15" fillId="0" borderId="10" xfId="57" applyNumberFormat="1" applyFont="1" applyFill="1" applyBorder="1" applyAlignment="1">
      <alignment horizontal="center" wrapText="1"/>
      <protection/>
    </xf>
    <xf numFmtId="49" fontId="13" fillId="20" borderId="10" xfId="57" applyNumberFormat="1" applyFont="1" applyFill="1" applyBorder="1" applyAlignment="1">
      <alignment horizontal="center" wrapText="1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Border="1">
      <alignment/>
      <protection/>
    </xf>
    <xf numFmtId="0" fontId="15" fillId="0" borderId="10" xfId="57" applyFont="1" applyFill="1" applyBorder="1" applyAlignment="1">
      <alignment horizontal="center" wrapText="1"/>
      <protection/>
    </xf>
    <xf numFmtId="49" fontId="12" fillId="4" borderId="10" xfId="57" applyNumberFormat="1" applyFont="1" applyFill="1" applyBorder="1" applyAlignment="1">
      <alignment horizontal="center" wrapText="1"/>
      <protection/>
    </xf>
    <xf numFmtId="0" fontId="13" fillId="0" borderId="10" xfId="57" applyFont="1" applyFill="1" applyBorder="1">
      <alignment/>
      <protection/>
    </xf>
    <xf numFmtId="0" fontId="13" fillId="0" borderId="10" xfId="57" applyFont="1" applyBorder="1">
      <alignment/>
      <protection/>
    </xf>
    <xf numFmtId="0" fontId="13" fillId="21" borderId="10" xfId="57" applyFont="1" applyFill="1" applyBorder="1">
      <alignment/>
      <protection/>
    </xf>
    <xf numFmtId="49" fontId="14" fillId="21" borderId="10" xfId="57" applyNumberFormat="1" applyFont="1" applyFill="1" applyBorder="1" applyAlignment="1">
      <alignment horizontal="center" wrapText="1"/>
      <protection/>
    </xf>
    <xf numFmtId="0" fontId="14" fillId="21" borderId="10" xfId="57" applyFont="1" applyFill="1" applyBorder="1" applyAlignment="1">
      <alignment horizontal="center" wrapText="1"/>
      <protection/>
    </xf>
    <xf numFmtId="0" fontId="10" fillId="0" borderId="10" xfId="57" applyFont="1" applyBorder="1">
      <alignment/>
      <protection/>
    </xf>
    <xf numFmtId="0" fontId="12" fillId="4" borderId="10" xfId="57" applyFont="1" applyFill="1" applyBorder="1" applyAlignment="1">
      <alignment horizontal="center" wrapText="1"/>
      <protection/>
    </xf>
    <xf numFmtId="49" fontId="6" fillId="0" borderId="10" xfId="57" applyNumberFormat="1" applyFont="1" applyFill="1" applyBorder="1" applyAlignment="1">
      <alignment vertical="top"/>
      <protection/>
    </xf>
    <xf numFmtId="0" fontId="13" fillId="0" borderId="10" xfId="57" applyFont="1" applyFill="1" applyBorder="1" applyAlignment="1">
      <alignment horizontal="center" wrapText="1"/>
      <protection/>
    </xf>
    <xf numFmtId="49" fontId="14" fillId="0" borderId="10" xfId="57" applyNumberFormat="1" applyFont="1" applyFill="1" applyBorder="1" applyAlignment="1">
      <alignment horizontal="center" wrapText="1"/>
      <protection/>
    </xf>
    <xf numFmtId="49" fontId="10" fillId="20" borderId="10" xfId="57" applyNumberFormat="1" applyFont="1" applyFill="1" applyBorder="1" applyAlignment="1">
      <alignment horizontal="center" wrapText="1"/>
      <protection/>
    </xf>
    <xf numFmtId="3" fontId="2" fillId="0" borderId="0" xfId="69" applyNumberFormat="1" applyFont="1" applyAlignment="1">
      <alignment horizontal="right"/>
    </xf>
    <xf numFmtId="3" fontId="8" fillId="24" borderId="10" xfId="69" applyNumberFormat="1" applyFont="1" applyFill="1" applyBorder="1" applyAlignment="1">
      <alignment horizontal="center" vertical="center" wrapText="1"/>
    </xf>
    <xf numFmtId="183" fontId="3" fillId="7" borderId="10" xfId="69" applyNumberFormat="1" applyFont="1" applyFill="1" applyBorder="1" applyAlignment="1">
      <alignment horizontal="justify"/>
    </xf>
    <xf numFmtId="183" fontId="3" fillId="4" borderId="10" xfId="69" applyNumberFormat="1" applyFont="1" applyFill="1" applyBorder="1" applyAlignment="1">
      <alignment horizontal="justify"/>
    </xf>
    <xf numFmtId="183" fontId="14" fillId="20" borderId="10" xfId="69" applyNumberFormat="1" applyFont="1" applyFill="1" applyBorder="1" applyAlignment="1">
      <alignment horizontal="justify" wrapText="1"/>
    </xf>
    <xf numFmtId="183" fontId="10" fillId="0" borderId="10" xfId="69" applyNumberFormat="1" applyFont="1" applyFill="1" applyBorder="1" applyAlignment="1">
      <alignment horizontal="justify" wrapText="1"/>
    </xf>
    <xf numFmtId="183" fontId="8" fillId="0" borderId="10" xfId="69" applyNumberFormat="1" applyFont="1" applyFill="1" applyBorder="1" applyAlignment="1">
      <alignment horizontal="justify" wrapText="1"/>
    </xf>
    <xf numFmtId="183" fontId="2" fillId="0" borderId="10" xfId="69" applyNumberFormat="1" applyFont="1" applyFill="1" applyBorder="1" applyAlignment="1">
      <alignment horizontal="justify" wrapText="1"/>
    </xf>
    <xf numFmtId="183" fontId="12" fillId="7" borderId="10" xfId="69" applyNumberFormat="1" applyFont="1" applyFill="1" applyBorder="1" applyAlignment="1">
      <alignment horizontal="justify" wrapText="1"/>
    </xf>
    <xf numFmtId="184" fontId="2" fillId="0" borderId="0" xfId="57" applyNumberFormat="1" applyFont="1">
      <alignment/>
      <protection/>
    </xf>
    <xf numFmtId="185" fontId="2" fillId="0" borderId="0" xfId="57" applyNumberFormat="1" applyFont="1">
      <alignment/>
      <protection/>
    </xf>
    <xf numFmtId="183" fontId="12" fillId="4" borderId="10" xfId="69" applyNumberFormat="1" applyFont="1" applyFill="1" applyBorder="1" applyAlignment="1">
      <alignment horizontal="justify" wrapText="1"/>
    </xf>
    <xf numFmtId="183" fontId="13" fillId="21" borderId="10" xfId="69" applyNumberFormat="1" applyFont="1" applyFill="1" applyBorder="1" applyAlignment="1">
      <alignment horizontal="justify" wrapText="1"/>
    </xf>
    <xf numFmtId="49" fontId="8" fillId="0" borderId="0" xfId="57" applyNumberFormat="1" applyFont="1">
      <alignment/>
      <protection/>
    </xf>
    <xf numFmtId="49" fontId="2" fillId="0" borderId="0" xfId="57" applyNumberFormat="1" applyFont="1">
      <alignment/>
      <protection/>
    </xf>
    <xf numFmtId="186" fontId="2" fillId="0" borderId="0" xfId="57" applyNumberFormat="1" applyFont="1" applyAlignment="1">
      <alignment horizontal="right"/>
      <protection/>
    </xf>
    <xf numFmtId="186" fontId="9" fillId="0" borderId="0" xfId="57" applyNumberFormat="1" applyFont="1" applyAlignment="1">
      <alignment horizontal="right"/>
      <protection/>
    </xf>
    <xf numFmtId="183" fontId="10" fillId="20" borderId="10" xfId="69" applyNumberFormat="1" applyFont="1" applyFill="1" applyBorder="1" applyAlignment="1">
      <alignment horizontal="justify" wrapText="1"/>
    </xf>
    <xf numFmtId="185" fontId="9" fillId="0" borderId="0" xfId="57" applyNumberFormat="1" applyFont="1">
      <alignment/>
      <protection/>
    </xf>
    <xf numFmtId="0" fontId="10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wrapText="1"/>
      <protection/>
    </xf>
    <xf numFmtId="49" fontId="2" fillId="0" borderId="0" xfId="57" applyNumberFormat="1" applyFont="1" applyFill="1">
      <alignment/>
      <protection/>
    </xf>
    <xf numFmtId="49" fontId="8" fillId="0" borderId="0" xfId="57" applyNumberFormat="1" applyFont="1" applyFill="1" applyBorder="1" applyAlignment="1">
      <alignment wrapText="1"/>
      <protection/>
    </xf>
    <xf numFmtId="183" fontId="16" fillId="25" borderId="10" xfId="69" applyNumberFormat="1" applyFont="1" applyFill="1" applyBorder="1" applyAlignment="1">
      <alignment horizontal="justify"/>
    </xf>
    <xf numFmtId="180" fontId="11" fillId="0" borderId="0" xfId="57" applyNumberFormat="1" applyFont="1">
      <alignment/>
      <protection/>
    </xf>
    <xf numFmtId="0" fontId="2" fillId="0" borderId="0" xfId="57" applyFont="1" applyAlignment="1">
      <alignment horizontal="center" vertical="center" wrapText="1"/>
      <protection/>
    </xf>
    <xf numFmtId="0" fontId="2" fillId="0" borderId="0" xfId="57" applyFont="1" applyFill="1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10" fillId="0" borderId="0" xfId="57" applyFont="1" applyAlignment="1">
      <alignment wrapText="1"/>
      <protection/>
    </xf>
    <xf numFmtId="0" fontId="11" fillId="0" borderId="0" xfId="57" applyFont="1" applyAlignment="1">
      <alignment wrapText="1"/>
      <protection/>
    </xf>
    <xf numFmtId="0" fontId="2" fillId="0" borderId="0" xfId="57" applyFont="1" applyAlignment="1">
      <alignment wrapText="1"/>
      <protection/>
    </xf>
    <xf numFmtId="180" fontId="2" fillId="0" borderId="0" xfId="69" applyFont="1" applyAlignment="1">
      <alignment horizontal="justify" wrapText="1"/>
    </xf>
    <xf numFmtId="49" fontId="2" fillId="14" borderId="10" xfId="57" applyNumberFormat="1" applyFont="1" applyFill="1" applyBorder="1" applyAlignment="1">
      <alignment horizontal="center" vertical="center" wrapText="1"/>
      <protection/>
    </xf>
    <xf numFmtId="183" fontId="9" fillId="14" borderId="10" xfId="57" applyNumberFormat="1" applyFont="1" applyFill="1" applyBorder="1" applyAlignment="1">
      <alignment wrapText="1"/>
      <protection/>
    </xf>
    <xf numFmtId="0" fontId="15" fillId="18" borderId="10" xfId="57" applyFont="1" applyFill="1" applyBorder="1" applyAlignment="1">
      <alignment vertical="top" wrapText="1"/>
      <protection/>
    </xf>
    <xf numFmtId="49" fontId="10" fillId="18" borderId="10" xfId="57" applyNumberFormat="1" applyFont="1" applyFill="1" applyBorder="1" applyAlignment="1">
      <alignment horizontal="center" wrapText="1"/>
      <protection/>
    </xf>
    <xf numFmtId="0" fontId="10" fillId="18" borderId="10" xfId="57" applyFont="1" applyFill="1" applyBorder="1" applyAlignment="1">
      <alignment horizontal="center" wrapText="1"/>
      <protection/>
    </xf>
    <xf numFmtId="183" fontId="10" fillId="18" borderId="10" xfId="69" applyNumberFormat="1" applyFont="1" applyFill="1" applyBorder="1" applyAlignment="1">
      <alignment horizontal="right" wrapText="1"/>
    </xf>
    <xf numFmtId="0" fontId="15" fillId="22" borderId="10" xfId="57" applyFont="1" applyFill="1" applyBorder="1" applyAlignment="1">
      <alignment vertical="top" wrapText="1"/>
      <protection/>
    </xf>
    <xf numFmtId="49" fontId="8" fillId="22" borderId="10" xfId="57" applyNumberFormat="1" applyFont="1" applyFill="1" applyBorder="1" applyAlignment="1">
      <alignment horizontal="center" wrapText="1"/>
      <protection/>
    </xf>
    <xf numFmtId="0" fontId="10" fillId="22" borderId="10" xfId="57" applyFont="1" applyFill="1" applyBorder="1" applyAlignment="1">
      <alignment horizontal="center" wrapText="1"/>
      <protection/>
    </xf>
    <xf numFmtId="183" fontId="8" fillId="22" borderId="10" xfId="69" applyNumberFormat="1" applyFont="1" applyFill="1" applyBorder="1" applyAlignment="1">
      <alignment horizontal="right" wrapText="1"/>
    </xf>
    <xf numFmtId="183" fontId="8" fillId="0" borderId="10" xfId="69" applyNumberFormat="1" applyFont="1" applyFill="1" applyBorder="1" applyAlignment="1">
      <alignment horizontal="right" wrapText="1"/>
    </xf>
    <xf numFmtId="183" fontId="2" fillId="0" borderId="10" xfId="69" applyNumberFormat="1" applyFont="1" applyFill="1" applyBorder="1" applyAlignment="1">
      <alignment horizontal="right" wrapText="1"/>
    </xf>
    <xf numFmtId="0" fontId="2" fillId="3" borderId="10" xfId="57" applyFont="1" applyFill="1" applyBorder="1" applyAlignment="1">
      <alignment wrapText="1"/>
      <protection/>
    </xf>
    <xf numFmtId="49" fontId="8" fillId="3" borderId="10" xfId="57" applyNumberFormat="1" applyFont="1" applyFill="1" applyBorder="1" applyAlignment="1">
      <alignment horizontal="center" wrapText="1"/>
      <protection/>
    </xf>
    <xf numFmtId="0" fontId="8" fillId="3" borderId="10" xfId="57" applyFont="1" applyFill="1" applyBorder="1" applyAlignment="1">
      <alignment horizontal="center" wrapText="1"/>
      <protection/>
    </xf>
    <xf numFmtId="183" fontId="8" fillId="3" borderId="10" xfId="69" applyNumberFormat="1" applyFont="1" applyFill="1" applyBorder="1" applyAlignment="1">
      <alignment horizontal="right" wrapText="1"/>
    </xf>
    <xf numFmtId="0" fontId="2" fillId="22" borderId="10" xfId="57" applyFont="1" applyFill="1" applyBorder="1" applyAlignment="1">
      <alignment wrapText="1"/>
      <protection/>
    </xf>
    <xf numFmtId="0" fontId="8" fillId="22" borderId="10" xfId="57" applyFont="1" applyFill="1" applyBorder="1" applyAlignment="1">
      <alignment horizontal="center" wrapText="1"/>
      <protection/>
    </xf>
    <xf numFmtId="49" fontId="8" fillId="18" borderId="10" xfId="57" applyNumberFormat="1" applyFont="1" applyFill="1" applyBorder="1" applyAlignment="1">
      <alignment horizontal="center" wrapText="1"/>
      <protection/>
    </xf>
    <xf numFmtId="49" fontId="17" fillId="18" borderId="10" xfId="57" applyNumberFormat="1" applyFont="1" applyFill="1" applyBorder="1" applyAlignment="1">
      <alignment horizontal="center" wrapText="1"/>
      <protection/>
    </xf>
    <xf numFmtId="183" fontId="2" fillId="3" borderId="10" xfId="69" applyNumberFormat="1" applyFont="1" applyFill="1" applyBorder="1" applyAlignment="1">
      <alignment horizontal="right" wrapText="1"/>
    </xf>
    <xf numFmtId="183" fontId="2" fillId="22" borderId="10" xfId="69" applyNumberFormat="1" applyFont="1" applyFill="1" applyBorder="1" applyAlignment="1">
      <alignment horizontal="right" wrapText="1"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17" fillId="0" borderId="10" xfId="57" applyFont="1" applyFill="1" applyBorder="1" applyAlignment="1">
      <alignment vertical="top" wrapText="1"/>
      <protection/>
    </xf>
    <xf numFmtId="49" fontId="17" fillId="0" borderId="10" xfId="57" applyNumberFormat="1" applyFont="1" applyFill="1" applyBorder="1" applyAlignment="1">
      <alignment horizontal="center" wrapText="1"/>
      <protection/>
    </xf>
    <xf numFmtId="0" fontId="8" fillId="18" borderId="10" xfId="57" applyFont="1" applyFill="1" applyBorder="1" applyAlignment="1">
      <alignment horizontal="center" wrapText="1"/>
      <protection/>
    </xf>
    <xf numFmtId="0" fontId="17" fillId="0" borderId="10" xfId="57" applyFont="1" applyFill="1" applyBorder="1" applyAlignment="1">
      <alignment wrapText="1"/>
      <protection/>
    </xf>
    <xf numFmtId="49" fontId="5" fillId="0" borderId="10" xfId="57" applyNumberFormat="1" applyFont="1" applyFill="1" applyBorder="1" applyAlignment="1">
      <alignment vertical="top" wrapText="1"/>
      <protection/>
    </xf>
    <xf numFmtId="49" fontId="5" fillId="3" borderId="10" xfId="57" applyNumberFormat="1" applyFont="1" applyFill="1" applyBorder="1" applyAlignment="1">
      <alignment vertical="top" wrapText="1"/>
      <protection/>
    </xf>
    <xf numFmtId="49" fontId="5" fillId="22" borderId="10" xfId="57" applyNumberFormat="1" applyFont="1" applyFill="1" applyBorder="1" applyAlignment="1">
      <alignment vertical="top" wrapText="1"/>
      <protection/>
    </xf>
    <xf numFmtId="49" fontId="15" fillId="18" borderId="10" xfId="57" applyNumberFormat="1" applyFont="1" applyFill="1" applyBorder="1" applyAlignment="1">
      <alignment horizontal="center" wrapText="1"/>
      <protection/>
    </xf>
    <xf numFmtId="49" fontId="2" fillId="3" borderId="10" xfId="57" applyNumberFormat="1" applyFont="1" applyFill="1" applyBorder="1" applyAlignment="1">
      <alignment horizontal="center" wrapText="1"/>
      <protection/>
    </xf>
    <xf numFmtId="49" fontId="2" fillId="22" borderId="10" xfId="57" applyNumberFormat="1" applyFont="1" applyFill="1" applyBorder="1" applyAlignment="1">
      <alignment horizontal="center" wrapText="1"/>
      <protection/>
    </xf>
    <xf numFmtId="0" fontId="7" fillId="14" borderId="10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wrapText="1"/>
      <protection/>
    </xf>
    <xf numFmtId="0" fontId="4" fillId="22" borderId="10" xfId="57" applyFont="1" applyFill="1" applyBorder="1" applyAlignment="1">
      <alignment wrapText="1"/>
      <protection/>
    </xf>
    <xf numFmtId="49" fontId="2" fillId="18" borderId="10" xfId="57" applyNumberFormat="1" applyFont="1" applyFill="1" applyBorder="1" applyAlignment="1">
      <alignment horizontal="center" wrapText="1"/>
      <protection/>
    </xf>
    <xf numFmtId="0" fontId="15" fillId="0" borderId="10" xfId="57" applyFont="1" applyFill="1" applyBorder="1" applyAlignment="1">
      <alignment vertical="top" wrapText="1"/>
      <protection/>
    </xf>
    <xf numFmtId="183" fontId="10" fillId="0" borderId="10" xfId="69" applyNumberFormat="1" applyFont="1" applyFill="1" applyBorder="1" applyAlignment="1">
      <alignment horizontal="right" wrapText="1"/>
    </xf>
    <xf numFmtId="0" fontId="16" fillId="26" borderId="11" xfId="57" applyFont="1" applyFill="1" applyBorder="1" applyAlignment="1">
      <alignment horizontal="center" wrapText="1"/>
      <protection/>
    </xf>
    <xf numFmtId="183" fontId="16" fillId="26" borderId="10" xfId="69" applyNumberFormat="1" applyFont="1" applyFill="1" applyBorder="1" applyAlignment="1">
      <alignment horizontal="right" wrapText="1"/>
    </xf>
    <xf numFmtId="3" fontId="2" fillId="0" borderId="0" xfId="69" applyNumberFormat="1" applyFont="1" applyAlignment="1">
      <alignment horizontal="right" wrapText="1"/>
    </xf>
    <xf numFmtId="0" fontId="2" fillId="27" borderId="10" xfId="57" applyFont="1" applyFill="1" applyBorder="1" applyAlignment="1">
      <alignment wrapText="1"/>
      <protection/>
    </xf>
    <xf numFmtId="49" fontId="8" fillId="27" borderId="10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8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7" applyFont="1" applyFill="1" applyBorder="1" applyAlignment="1">
      <alignment wrapText="1"/>
      <protection/>
    </xf>
    <xf numFmtId="49" fontId="8" fillId="28" borderId="10" xfId="57" applyNumberFormat="1" applyFont="1" applyFill="1" applyBorder="1" applyAlignment="1">
      <alignment horizontal="center" wrapText="1"/>
      <protection/>
    </xf>
    <xf numFmtId="183" fontId="2" fillId="28" borderId="10" xfId="69" applyNumberFormat="1" applyFont="1" applyFill="1" applyBorder="1" applyAlignment="1">
      <alignment horizontal="right" wrapText="1"/>
    </xf>
    <xf numFmtId="0" fontId="6" fillId="0" borderId="12" xfId="57" applyFont="1" applyBorder="1" applyAlignment="1">
      <alignment horizontal="center" wrapText="1"/>
      <protection/>
    </xf>
    <xf numFmtId="0" fontId="3" fillId="0" borderId="0" xfId="57" applyFont="1" applyAlignment="1">
      <alignment horizontal="center"/>
      <protection/>
    </xf>
    <xf numFmtId="0" fontId="2" fillId="29" borderId="10" xfId="57" applyFont="1" applyFill="1" applyBorder="1" applyAlignment="1">
      <alignment wrapText="1"/>
      <protection/>
    </xf>
    <xf numFmtId="0" fontId="8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 wrapText="1"/>
      <protection/>
    </xf>
    <xf numFmtId="183" fontId="2" fillId="29" borderId="10" xfId="69" applyNumberFormat="1" applyFont="1" applyFill="1" applyBorder="1" applyAlignment="1">
      <alignment horizontal="right" wrapText="1"/>
    </xf>
    <xf numFmtId="0" fontId="2" fillId="28" borderId="10" xfId="57" applyFont="1" applyFill="1" applyBorder="1" applyAlignment="1">
      <alignment wrapText="1"/>
      <protection/>
    </xf>
    <xf numFmtId="0" fontId="8" fillId="28" borderId="10" xfId="57" applyFont="1" applyFill="1" applyBorder="1" applyAlignment="1">
      <alignment horizontal="center" wrapText="1"/>
      <protection/>
    </xf>
    <xf numFmtId="0" fontId="2" fillId="28" borderId="0" xfId="57" applyFont="1" applyFill="1" applyAlignment="1">
      <alignment wrapText="1"/>
      <protection/>
    </xf>
    <xf numFmtId="0" fontId="13" fillId="27" borderId="10" xfId="57" applyFont="1" applyFill="1" applyBorder="1">
      <alignment/>
      <protection/>
    </xf>
    <xf numFmtId="0" fontId="14" fillId="27" borderId="10" xfId="57" applyFont="1" applyFill="1" applyBorder="1" applyAlignment="1">
      <alignment horizontal="center" wrapText="1"/>
      <protection/>
    </xf>
    <xf numFmtId="0" fontId="8" fillId="27" borderId="10" xfId="57" applyFont="1" applyFill="1" applyBorder="1" applyAlignment="1">
      <alignment horizontal="center" wrapText="1"/>
      <protection/>
    </xf>
    <xf numFmtId="183" fontId="8" fillId="27" borderId="10" xfId="69" applyNumberFormat="1" applyFont="1" applyFill="1" applyBorder="1" applyAlignment="1">
      <alignment horizontal="justify" wrapText="1"/>
    </xf>
    <xf numFmtId="0" fontId="14" fillId="27" borderId="10" xfId="57" applyFont="1" applyFill="1" applyBorder="1">
      <alignment/>
      <protection/>
    </xf>
    <xf numFmtId="49" fontId="8" fillId="30" borderId="10" xfId="57" applyNumberFormat="1" applyFont="1" applyFill="1" applyBorder="1" applyAlignment="1">
      <alignment horizontal="center" wrapText="1"/>
      <protection/>
    </xf>
    <xf numFmtId="183" fontId="15" fillId="30" borderId="10" xfId="69" applyNumberFormat="1" applyFont="1" applyFill="1" applyBorder="1" applyAlignment="1">
      <alignment horizontal="right" wrapText="1"/>
    </xf>
    <xf numFmtId="0" fontId="10" fillId="30" borderId="10" xfId="57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182" fontId="2" fillId="27" borderId="10" xfId="66" applyNumberFormat="1" applyFont="1" applyFill="1" applyBorder="1" applyAlignment="1">
      <alignment horizontal="center" vertical="center"/>
    </xf>
    <xf numFmtId="182" fontId="2" fillId="0" borderId="10" xfId="66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6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6" applyNumberFormat="1" applyFont="1" applyFill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6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6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6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6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7" applyFont="1" applyFill="1" applyBorder="1">
      <alignment/>
      <protection/>
    </xf>
    <xf numFmtId="49" fontId="10" fillId="35" borderId="10" xfId="57" applyNumberFormat="1" applyFont="1" applyFill="1" applyBorder="1" applyAlignment="1">
      <alignment horizontal="center" wrapText="1"/>
      <protection/>
    </xf>
    <xf numFmtId="0" fontId="10" fillId="35" borderId="10" xfId="57" applyFont="1" applyFill="1" applyBorder="1" applyAlignment="1">
      <alignment horizontal="center" wrapText="1"/>
      <protection/>
    </xf>
    <xf numFmtId="183" fontId="10" fillId="35" borderId="10" xfId="69" applyNumberFormat="1" applyFont="1" applyFill="1" applyBorder="1" applyAlignment="1">
      <alignment horizontal="justify" wrapText="1"/>
    </xf>
    <xf numFmtId="0" fontId="13" fillId="36" borderId="10" xfId="57" applyFont="1" applyFill="1" applyBorder="1">
      <alignment/>
      <protection/>
    </xf>
    <xf numFmtId="0" fontId="14" fillId="36" borderId="10" xfId="57" applyFont="1" applyFill="1" applyBorder="1" applyAlignment="1">
      <alignment horizontal="center" wrapText="1"/>
      <protection/>
    </xf>
    <xf numFmtId="0" fontId="10" fillId="36" borderId="10" xfId="57" applyFont="1" applyFill="1" applyBorder="1" applyAlignment="1">
      <alignment horizontal="center" wrapText="1"/>
      <protection/>
    </xf>
    <xf numFmtId="183" fontId="10" fillId="36" borderId="10" xfId="69" applyNumberFormat="1" applyFont="1" applyFill="1" applyBorder="1" applyAlignment="1">
      <alignment horizontal="justify" wrapText="1"/>
    </xf>
    <xf numFmtId="0" fontId="13" fillId="35" borderId="10" xfId="57" applyFont="1" applyFill="1" applyBorder="1">
      <alignment/>
      <protection/>
    </xf>
    <xf numFmtId="0" fontId="2" fillId="35" borderId="10" xfId="57" applyFont="1" applyFill="1" applyBorder="1">
      <alignment/>
      <protection/>
    </xf>
    <xf numFmtId="49" fontId="15" fillId="35" borderId="10" xfId="57" applyNumberFormat="1" applyFont="1" applyFill="1" applyBorder="1" applyAlignment="1">
      <alignment horizontal="center" wrapText="1"/>
      <protection/>
    </xf>
    <xf numFmtId="0" fontId="14" fillId="36" borderId="10" xfId="57" applyFont="1" applyFill="1" applyBorder="1">
      <alignment/>
      <protection/>
    </xf>
    <xf numFmtId="49" fontId="15" fillId="36" borderId="10" xfId="57" applyNumberFormat="1" applyFont="1" applyFill="1" applyBorder="1" applyAlignment="1">
      <alignment horizontal="center" wrapText="1"/>
      <protection/>
    </xf>
    <xf numFmtId="49" fontId="10" fillId="36" borderId="10" xfId="57" applyNumberFormat="1" applyFont="1" applyFill="1" applyBorder="1" applyAlignment="1">
      <alignment horizontal="center" wrapText="1"/>
      <protection/>
    </xf>
    <xf numFmtId="0" fontId="14" fillId="35" borderId="10" xfId="57" applyFont="1" applyFill="1" applyBorder="1">
      <alignment/>
      <protection/>
    </xf>
    <xf numFmtId="0" fontId="10" fillId="36" borderId="10" xfId="57" applyFont="1" applyFill="1" applyBorder="1">
      <alignment/>
      <protection/>
    </xf>
    <xf numFmtId="0" fontId="10" fillId="35" borderId="10" xfId="57" applyFont="1" applyFill="1" applyBorder="1">
      <alignment/>
      <protection/>
    </xf>
    <xf numFmtId="49" fontId="2" fillId="35" borderId="10" xfId="57" applyNumberFormat="1" applyFont="1" applyFill="1" applyBorder="1" applyAlignment="1">
      <alignment horizontal="center" wrapText="1"/>
      <protection/>
    </xf>
    <xf numFmtId="49" fontId="6" fillId="36" borderId="10" xfId="57" applyNumberFormat="1" applyFont="1" applyFill="1" applyBorder="1" applyAlignment="1">
      <alignment vertical="top"/>
      <protection/>
    </xf>
    <xf numFmtId="0" fontId="2" fillId="36" borderId="10" xfId="57" applyFont="1" applyFill="1" applyBorder="1">
      <alignment/>
      <protection/>
    </xf>
    <xf numFmtId="0" fontId="15" fillId="35" borderId="10" xfId="57" applyFont="1" applyFill="1" applyBorder="1" applyAlignment="1">
      <alignment horizontal="center" wrapText="1"/>
      <protection/>
    </xf>
    <xf numFmtId="0" fontId="8" fillId="36" borderId="10" xfId="57" applyFont="1" applyFill="1" applyBorder="1" applyAlignment="1">
      <alignment horizontal="center" wrapText="1"/>
      <protection/>
    </xf>
    <xf numFmtId="183" fontId="15" fillId="36" borderId="10" xfId="69" applyNumberFormat="1" applyFont="1" applyFill="1" applyBorder="1" applyAlignment="1">
      <alignment horizontal="justify" wrapText="1"/>
    </xf>
    <xf numFmtId="49" fontId="14" fillId="36" borderId="10" xfId="57" applyNumberFormat="1" applyFont="1" applyFill="1" applyBorder="1" applyAlignment="1">
      <alignment horizontal="center" wrapText="1"/>
      <protection/>
    </xf>
    <xf numFmtId="0" fontId="13" fillId="35" borderId="10" xfId="57" applyFont="1" applyFill="1" applyBorder="1" applyAlignment="1">
      <alignment horizontal="center" wrapText="1"/>
      <protection/>
    </xf>
    <xf numFmtId="49" fontId="13" fillId="35" borderId="10" xfId="57" applyNumberFormat="1" applyFont="1" applyFill="1" applyBorder="1" applyAlignment="1">
      <alignment horizontal="center" wrapText="1"/>
      <protection/>
    </xf>
    <xf numFmtId="49" fontId="14" fillId="35" borderId="10" xfId="57" applyNumberFormat="1" applyFont="1" applyFill="1" applyBorder="1" applyAlignment="1">
      <alignment horizontal="center" wrapText="1"/>
      <protection/>
    </xf>
    <xf numFmtId="183" fontId="14" fillId="35" borderId="10" xfId="69" applyNumberFormat="1" applyFont="1" applyFill="1" applyBorder="1" applyAlignment="1">
      <alignment horizontal="justify" wrapText="1"/>
    </xf>
    <xf numFmtId="0" fontId="15" fillId="36" borderId="10" xfId="57" applyFont="1" applyFill="1" applyBorder="1">
      <alignment/>
      <protection/>
    </xf>
    <xf numFmtId="183" fontId="2" fillId="36" borderId="10" xfId="69" applyNumberFormat="1" applyFont="1" applyFill="1" applyBorder="1" applyAlignment="1">
      <alignment horizontal="justify" wrapText="1"/>
    </xf>
    <xf numFmtId="0" fontId="7" fillId="35" borderId="10" xfId="57" applyFont="1" applyFill="1" applyBorder="1">
      <alignment/>
      <protection/>
    </xf>
    <xf numFmtId="49" fontId="10" fillId="36" borderId="10" xfId="57" applyNumberFormat="1" applyFont="1" applyFill="1" applyBorder="1" applyAlignment="1">
      <alignment horizontal="center"/>
      <protection/>
    </xf>
    <xf numFmtId="49" fontId="8" fillId="35" borderId="10" xfId="57" applyNumberFormat="1" applyFont="1" applyFill="1" applyBorder="1" applyAlignment="1">
      <alignment horizontal="center" wrapText="1"/>
      <protection/>
    </xf>
    <xf numFmtId="0" fontId="13" fillId="37" borderId="10" xfId="57" applyFont="1" applyFill="1" applyBorder="1">
      <alignment/>
      <protection/>
    </xf>
    <xf numFmtId="0" fontId="14" fillId="37" borderId="10" xfId="57" applyFont="1" applyFill="1" applyBorder="1" applyAlignment="1">
      <alignment horizontal="center" wrapText="1"/>
      <protection/>
    </xf>
    <xf numFmtId="0" fontId="8" fillId="37" borderId="10" xfId="57" applyFont="1" applyFill="1" applyBorder="1" applyAlignment="1">
      <alignment horizontal="center" wrapText="1"/>
      <protection/>
    </xf>
    <xf numFmtId="183" fontId="8" fillId="37" borderId="10" xfId="69" applyNumberFormat="1" applyFont="1" applyFill="1" applyBorder="1" applyAlignment="1">
      <alignment horizontal="justify" wrapText="1"/>
    </xf>
    <xf numFmtId="0" fontId="14" fillId="37" borderId="10" xfId="57" applyFont="1" applyFill="1" applyBorder="1">
      <alignment/>
      <protection/>
    </xf>
    <xf numFmtId="49" fontId="8" fillId="37" borderId="10" xfId="57" applyNumberFormat="1" applyFont="1" applyFill="1" applyBorder="1" applyAlignment="1">
      <alignment horizontal="center" wrapText="1"/>
      <protection/>
    </xf>
    <xf numFmtId="49" fontId="2" fillId="37" borderId="10" xfId="57" applyNumberFormat="1" applyFont="1" applyFill="1" applyBorder="1" applyAlignment="1">
      <alignment horizontal="center" wrapText="1"/>
      <protection/>
    </xf>
    <xf numFmtId="0" fontId="10" fillId="37" borderId="10" xfId="57" applyFont="1" applyFill="1" applyBorder="1" applyAlignment="1">
      <alignment horizontal="center" wrapText="1"/>
      <protection/>
    </xf>
    <xf numFmtId="49" fontId="10" fillId="37" borderId="10" xfId="57" applyNumberFormat="1" applyFont="1" applyFill="1" applyBorder="1" applyAlignment="1">
      <alignment horizontal="center" wrapText="1"/>
      <protection/>
    </xf>
    <xf numFmtId="0" fontId="2" fillId="37" borderId="10" xfId="57" applyFont="1" applyFill="1" applyBorder="1">
      <alignment/>
      <protection/>
    </xf>
    <xf numFmtId="183" fontId="2" fillId="37" borderId="10" xfId="69" applyNumberFormat="1" applyFont="1" applyFill="1" applyBorder="1" applyAlignment="1">
      <alignment horizontal="justify" wrapText="1"/>
    </xf>
    <xf numFmtId="0" fontId="10" fillId="37" borderId="10" xfId="57" applyFont="1" applyFill="1" applyBorder="1">
      <alignment/>
      <protection/>
    </xf>
    <xf numFmtId="49" fontId="6" fillId="37" borderId="10" xfId="57" applyNumberFormat="1" applyFont="1" applyFill="1" applyBorder="1" applyAlignment="1">
      <alignment vertical="top"/>
      <protection/>
    </xf>
    <xf numFmtId="0" fontId="15" fillId="37" borderId="10" xfId="57" applyFont="1" applyFill="1" applyBorder="1">
      <alignment/>
      <protection/>
    </xf>
    <xf numFmtId="0" fontId="14" fillId="29" borderId="10" xfId="57" applyFont="1" applyFill="1" applyBorder="1">
      <alignment/>
      <protection/>
    </xf>
    <xf numFmtId="49" fontId="2" fillId="29" borderId="10" xfId="57" applyNumberFormat="1" applyFont="1" applyFill="1" applyBorder="1" applyAlignment="1">
      <alignment horizontal="center" wrapText="1"/>
      <protection/>
    </xf>
    <xf numFmtId="0" fontId="10" fillId="29" borderId="10" xfId="57" applyFont="1" applyFill="1" applyBorder="1" applyAlignment="1">
      <alignment horizontal="center" wrapText="1"/>
      <protection/>
    </xf>
    <xf numFmtId="183" fontId="8" fillId="29" borderId="10" xfId="69" applyNumberFormat="1" applyFont="1" applyFill="1" applyBorder="1" applyAlignment="1">
      <alignment horizontal="justify" wrapText="1"/>
    </xf>
    <xf numFmtId="0" fontId="13" fillId="29" borderId="10" xfId="57" applyFont="1" applyFill="1" applyBorder="1">
      <alignment/>
      <protection/>
    </xf>
    <xf numFmtId="49" fontId="10" fillId="29" borderId="10" xfId="57" applyNumberFormat="1" applyFont="1" applyFill="1" applyBorder="1" applyAlignment="1">
      <alignment horizontal="center" wrapText="1"/>
      <protection/>
    </xf>
    <xf numFmtId="0" fontId="2" fillId="29" borderId="10" xfId="57" applyFont="1" applyFill="1" applyBorder="1">
      <alignment/>
      <protection/>
    </xf>
    <xf numFmtId="183" fontId="2" fillId="29" borderId="10" xfId="69" applyNumberFormat="1" applyFont="1" applyFill="1" applyBorder="1" applyAlignment="1">
      <alignment horizontal="justify" wrapText="1"/>
    </xf>
    <xf numFmtId="49" fontId="6" fillId="29" borderId="10" xfId="57" applyNumberFormat="1" applyFont="1" applyFill="1" applyBorder="1" applyAlignment="1">
      <alignment vertical="top"/>
      <protection/>
    </xf>
    <xf numFmtId="0" fontId="2" fillId="38" borderId="10" xfId="57" applyFont="1" applyFill="1" applyBorder="1">
      <alignment/>
      <protection/>
    </xf>
    <xf numFmtId="0" fontId="8" fillId="38" borderId="10" xfId="57" applyFont="1" applyFill="1" applyBorder="1" applyAlignment="1">
      <alignment wrapText="1"/>
      <protection/>
    </xf>
    <xf numFmtId="49" fontId="8" fillId="38" borderId="10" xfId="57" applyNumberFormat="1" applyFont="1" applyFill="1" applyBorder="1" applyAlignment="1">
      <alignment horizontal="center" wrapText="1"/>
      <protection/>
    </xf>
    <xf numFmtId="0" fontId="8" fillId="38" borderId="10" xfId="57" applyFont="1" applyFill="1" applyBorder="1" applyAlignment="1">
      <alignment horizontal="center" wrapText="1"/>
      <protection/>
    </xf>
    <xf numFmtId="183" fontId="8" fillId="38" borderId="10" xfId="69" applyNumberFormat="1" applyFont="1" applyFill="1" applyBorder="1" applyAlignment="1">
      <alignment horizontal="justify" wrapText="1"/>
    </xf>
    <xf numFmtId="0" fontId="13" fillId="38" borderId="10" xfId="57" applyFont="1" applyFill="1" applyBorder="1">
      <alignment/>
      <protection/>
    </xf>
    <xf numFmtId="0" fontId="14" fillId="38" borderId="10" xfId="57" applyFont="1" applyFill="1" applyBorder="1" applyAlignment="1">
      <alignment horizontal="center" wrapText="1"/>
      <protection/>
    </xf>
    <xf numFmtId="0" fontId="2" fillId="38" borderId="10" xfId="57" applyFont="1" applyFill="1" applyBorder="1" applyAlignment="1">
      <alignment wrapText="1"/>
      <protection/>
    </xf>
    <xf numFmtId="183" fontId="2" fillId="38" borderId="10" xfId="69" applyNumberFormat="1" applyFont="1" applyFill="1" applyBorder="1" applyAlignment="1">
      <alignment horizontal="justify" wrapText="1"/>
    </xf>
    <xf numFmtId="0" fontId="2" fillId="38" borderId="10" xfId="57" applyFont="1" applyFill="1" applyBorder="1" applyAlignment="1">
      <alignment horizontal="center" wrapText="1"/>
      <protection/>
    </xf>
    <xf numFmtId="0" fontId="14" fillId="38" borderId="10" xfId="57" applyFont="1" applyFill="1" applyBorder="1">
      <alignment/>
      <protection/>
    </xf>
    <xf numFmtId="49" fontId="2" fillId="38" borderId="10" xfId="57" applyNumberFormat="1" applyFont="1" applyFill="1" applyBorder="1" applyAlignment="1">
      <alignment horizontal="center" wrapText="1"/>
      <protection/>
    </xf>
    <xf numFmtId="49" fontId="2" fillId="38" borderId="10" xfId="57" applyNumberFormat="1" applyFont="1" applyFill="1" applyBorder="1" applyAlignment="1">
      <alignment horizontal="center" vertical="center" wrapText="1"/>
      <protection/>
    </xf>
    <xf numFmtId="0" fontId="8" fillId="39" borderId="10" xfId="57" applyFont="1" applyFill="1" applyBorder="1" applyAlignment="1">
      <alignment horizontal="center" vertical="center" wrapText="1"/>
      <protection/>
    </xf>
    <xf numFmtId="49" fontId="6" fillId="38" borderId="10" xfId="57" applyNumberFormat="1" applyFont="1" applyFill="1" applyBorder="1" applyAlignment="1">
      <alignment vertical="top"/>
      <protection/>
    </xf>
    <xf numFmtId="0" fontId="10" fillId="38" borderId="10" xfId="57" applyFont="1" applyFill="1" applyBorder="1" applyAlignment="1">
      <alignment horizontal="center" wrapText="1"/>
      <protection/>
    </xf>
    <xf numFmtId="0" fontId="13" fillId="38" borderId="10" xfId="57" applyFont="1" applyFill="1" applyBorder="1" applyAlignment="1">
      <alignment horizontal="center" wrapText="1"/>
      <protection/>
    </xf>
    <xf numFmtId="49" fontId="14" fillId="38" borderId="10" xfId="57" applyNumberFormat="1" applyFont="1" applyFill="1" applyBorder="1" applyAlignment="1">
      <alignment horizontal="center" wrapText="1"/>
      <protection/>
    </xf>
    <xf numFmtId="0" fontId="7" fillId="38" borderId="10" xfId="57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7" applyNumberFormat="1" applyFont="1" applyFill="1" applyBorder="1" applyAlignment="1">
      <alignment horizontal="center" vertical="center" wrapText="1"/>
      <protection/>
    </xf>
    <xf numFmtId="0" fontId="10" fillId="40" borderId="10" xfId="57" applyFont="1" applyFill="1" applyBorder="1" applyAlignment="1">
      <alignment horizontal="center" vertical="center" wrapText="1"/>
      <protection/>
    </xf>
    <xf numFmtId="0" fontId="14" fillId="29" borderId="10" xfId="57" applyFont="1" applyFill="1" applyBorder="1" applyAlignment="1">
      <alignment horizontal="center" wrapText="1"/>
      <protection/>
    </xf>
    <xf numFmtId="0" fontId="14" fillId="41" borderId="10" xfId="57" applyFont="1" applyFill="1" applyBorder="1">
      <alignment/>
      <protection/>
    </xf>
    <xf numFmtId="0" fontId="14" fillId="41" borderId="10" xfId="57" applyFont="1" applyFill="1" applyBorder="1" applyAlignment="1">
      <alignment horizontal="center" wrapText="1"/>
      <protection/>
    </xf>
    <xf numFmtId="49" fontId="8" fillId="41" borderId="10" xfId="57" applyNumberFormat="1" applyFont="1" applyFill="1" applyBorder="1" applyAlignment="1">
      <alignment horizontal="center" wrapText="1"/>
      <protection/>
    </xf>
    <xf numFmtId="0" fontId="8" fillId="41" borderId="10" xfId="57" applyFont="1" applyFill="1" applyBorder="1" applyAlignment="1">
      <alignment horizontal="center" wrapText="1"/>
      <protection/>
    </xf>
    <xf numFmtId="183" fontId="8" fillId="41" borderId="10" xfId="69" applyNumberFormat="1" applyFont="1" applyFill="1" applyBorder="1" applyAlignment="1">
      <alignment horizontal="justify" wrapText="1"/>
    </xf>
    <xf numFmtId="0" fontId="15" fillId="28" borderId="10" xfId="57" applyFont="1" applyFill="1" applyBorder="1" applyAlignment="1">
      <alignment vertical="top" wrapText="1"/>
      <protection/>
    </xf>
    <xf numFmtId="182" fontId="8" fillId="0" borderId="10" xfId="69" applyNumberFormat="1" applyFont="1" applyFill="1" applyBorder="1" applyAlignment="1">
      <alignment horizontal="right" wrapText="1"/>
    </xf>
    <xf numFmtId="182" fontId="8" fillId="38" borderId="10" xfId="69" applyNumberFormat="1" applyFont="1" applyFill="1" applyBorder="1" applyAlignment="1">
      <alignment horizontal="right" wrapText="1"/>
    </xf>
    <xf numFmtId="0" fontId="10" fillId="18" borderId="10" xfId="57" applyFont="1" applyFill="1" applyBorder="1" applyAlignment="1">
      <alignment horizontal="left" vertical="center" wrapText="1"/>
      <protection/>
    </xf>
    <xf numFmtId="0" fontId="8" fillId="22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vertical="center" wrapText="1"/>
      <protection/>
    </xf>
    <xf numFmtId="0" fontId="2" fillId="22" borderId="10" xfId="57" applyFont="1" applyFill="1" applyBorder="1" applyAlignment="1">
      <alignment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49" fontId="2" fillId="0" borderId="10" xfId="57" applyNumberFormat="1" applyFont="1" applyFill="1" applyBorder="1" applyAlignment="1">
      <alignment vertical="center" wrapText="1"/>
      <protection/>
    </xf>
    <xf numFmtId="0" fontId="2" fillId="3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7" applyFont="1" applyFill="1" applyBorder="1" applyAlignment="1">
      <alignment vertical="center" wrapText="1"/>
      <protection/>
    </xf>
    <xf numFmtId="0" fontId="8" fillId="22" borderId="10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center" wrapText="1"/>
    </xf>
    <xf numFmtId="0" fontId="8" fillId="3" borderId="10" xfId="57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7" applyFont="1" applyFill="1" applyBorder="1" applyAlignment="1">
      <alignment horizontal="left" vertical="center" wrapText="1"/>
      <protection/>
    </xf>
    <xf numFmtId="0" fontId="8" fillId="28" borderId="10" xfId="5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7" applyFont="1" applyFill="1" applyBorder="1" applyAlignment="1">
      <alignment vertical="center" wrapText="1"/>
      <protection/>
    </xf>
    <xf numFmtId="0" fontId="8" fillId="28" borderId="10" xfId="57" applyFont="1" applyFill="1" applyBorder="1" applyAlignment="1">
      <alignment vertical="center" wrapText="1"/>
      <protection/>
    </xf>
    <xf numFmtId="0" fontId="15" fillId="1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vertical="center" wrapText="1"/>
      <protection/>
    </xf>
    <xf numFmtId="183" fontId="8" fillId="38" borderId="10" xfId="69" applyNumberFormat="1" applyFont="1" applyFill="1" applyBorder="1" applyAlignment="1">
      <alignment horizontal="right" wrapText="1"/>
    </xf>
    <xf numFmtId="183" fontId="2" fillId="38" borderId="10" xfId="69" applyNumberFormat="1" applyFont="1" applyFill="1" applyBorder="1" applyAlignment="1">
      <alignment horizontal="right" wrapText="1"/>
    </xf>
    <xf numFmtId="49" fontId="2" fillId="38" borderId="10" xfId="57" applyNumberFormat="1" applyFont="1" applyFill="1" applyBorder="1" applyAlignment="1">
      <alignment vertical="center" wrapText="1"/>
      <protection/>
    </xf>
    <xf numFmtId="0" fontId="2" fillId="3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7" applyNumberFormat="1" applyFont="1" applyFill="1" applyBorder="1" applyAlignment="1">
      <alignment vertical="top" wrapText="1"/>
      <protection/>
    </xf>
    <xf numFmtId="0" fontId="8" fillId="38" borderId="10" xfId="57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7" applyFont="1" applyFill="1" applyBorder="1" applyAlignment="1">
      <alignment vertical="top" wrapText="1"/>
      <protection/>
    </xf>
    <xf numFmtId="49" fontId="17" fillId="38" borderId="10" xfId="57" applyNumberFormat="1" applyFont="1" applyFill="1" applyBorder="1" applyAlignment="1">
      <alignment horizontal="center" wrapText="1"/>
      <protection/>
    </xf>
    <xf numFmtId="0" fontId="3" fillId="7" borderId="14" xfId="57" applyFont="1" applyFill="1" applyBorder="1" applyAlignment="1">
      <alignment vertical="center" wrapText="1"/>
      <protection/>
    </xf>
    <xf numFmtId="0" fontId="3" fillId="7" borderId="10" xfId="57" applyFont="1" applyFill="1" applyBorder="1" applyAlignment="1">
      <alignment vertical="center" wrapText="1"/>
      <protection/>
    </xf>
    <xf numFmtId="0" fontId="12" fillId="4" borderId="10" xfId="57" applyFont="1" applyFill="1" applyBorder="1" applyAlignment="1">
      <alignment vertical="center" wrapText="1"/>
      <protection/>
    </xf>
    <xf numFmtId="0" fontId="14" fillId="20" borderId="10" xfId="57" applyFont="1" applyFill="1" applyBorder="1" applyAlignment="1">
      <alignment vertical="center" wrapText="1"/>
      <protection/>
    </xf>
    <xf numFmtId="0" fontId="10" fillId="35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15" fillId="35" borderId="10" xfId="57" applyFont="1" applyFill="1" applyBorder="1" applyAlignment="1">
      <alignment vertical="center" wrapText="1"/>
      <protection/>
    </xf>
    <xf numFmtId="0" fontId="8" fillId="29" borderId="10" xfId="57" applyFont="1" applyFill="1" applyBorder="1" applyAlignment="1">
      <alignment vertical="center" wrapText="1"/>
      <protection/>
    </xf>
    <xf numFmtId="0" fontId="8" fillId="41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horizontal="left" vertical="center" wrapText="1"/>
      <protection/>
    </xf>
    <xf numFmtId="0" fontId="12" fillId="4" borderId="10" xfId="57" applyFont="1" applyFill="1" applyBorder="1" applyAlignment="1">
      <alignment horizontal="left" vertical="center" wrapText="1"/>
      <protection/>
    </xf>
    <xf numFmtId="0" fontId="14" fillId="21" borderId="10" xfId="57" applyFont="1" applyFill="1" applyBorder="1" applyAlignment="1">
      <alignment vertical="center" wrapText="1"/>
      <protection/>
    </xf>
    <xf numFmtId="0" fontId="2" fillId="37" borderId="10" xfId="57" applyFont="1" applyFill="1" applyBorder="1" applyAlignment="1">
      <alignment vertical="center" wrapText="1"/>
      <protection/>
    </xf>
    <xf numFmtId="49" fontId="15" fillId="36" borderId="10" xfId="57" applyNumberFormat="1" applyFont="1" applyFill="1" applyBorder="1" applyAlignment="1">
      <alignment vertical="center" wrapText="1"/>
      <protection/>
    </xf>
    <xf numFmtId="0" fontId="2" fillId="29" borderId="10" xfId="57" applyFont="1" applyFill="1" applyBorder="1" applyAlignment="1">
      <alignment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0" fillId="20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horizontal="left" vertical="center" wrapText="1"/>
      <protection/>
    </xf>
    <xf numFmtId="0" fontId="4" fillId="43" borderId="10" xfId="57" applyFont="1" applyFill="1" applyBorder="1" applyAlignment="1">
      <alignment wrapText="1"/>
      <protection/>
    </xf>
    <xf numFmtId="0" fontId="8" fillId="43" borderId="10" xfId="57" applyFont="1" applyFill="1" applyBorder="1" applyAlignment="1">
      <alignment vertical="center" wrapText="1"/>
      <protection/>
    </xf>
    <xf numFmtId="49" fontId="8" fillId="43" borderId="10" xfId="57" applyNumberFormat="1" applyFont="1" applyFill="1" applyBorder="1" applyAlignment="1">
      <alignment horizontal="center" wrapText="1"/>
      <protection/>
    </xf>
    <xf numFmtId="0" fontId="8" fillId="43" borderId="10" xfId="57" applyFont="1" applyFill="1" applyBorder="1" applyAlignment="1">
      <alignment horizontal="center" wrapText="1"/>
      <protection/>
    </xf>
    <xf numFmtId="183" fontId="2" fillId="43" borderId="10" xfId="69" applyNumberFormat="1" applyFont="1" applyFill="1" applyBorder="1" applyAlignment="1">
      <alignment horizontal="right" wrapText="1"/>
    </xf>
    <xf numFmtId="49" fontId="2" fillId="28" borderId="10" xfId="57" applyNumberFormat="1" applyFont="1" applyFill="1" applyBorder="1" applyAlignment="1">
      <alignment horizontal="center" wrapText="1"/>
      <protection/>
    </xf>
    <xf numFmtId="183" fontId="8" fillId="28" borderId="10" xfId="69" applyNumberFormat="1" applyFont="1" applyFill="1" applyBorder="1" applyAlignment="1">
      <alignment horizontal="right" wrapText="1"/>
    </xf>
    <xf numFmtId="0" fontId="2" fillId="27" borderId="10" xfId="57" applyFont="1" applyFill="1" applyBorder="1">
      <alignment/>
      <protection/>
    </xf>
    <xf numFmtId="0" fontId="8" fillId="27" borderId="10" xfId="57" applyFont="1" applyFill="1" applyBorder="1" applyAlignment="1">
      <alignment vertical="center" wrapText="1"/>
      <protection/>
    </xf>
    <xf numFmtId="0" fontId="13" fillId="27" borderId="10" xfId="57" applyFont="1" applyFill="1" applyBorder="1" applyAlignment="1">
      <alignment horizontal="center" wrapText="1"/>
      <protection/>
    </xf>
    <xf numFmtId="0" fontId="17" fillId="38" borderId="10" xfId="57" applyFont="1" applyFill="1" applyBorder="1" applyAlignment="1">
      <alignment wrapText="1"/>
      <protection/>
    </xf>
    <xf numFmtId="0" fontId="13" fillId="7" borderId="10" xfId="57" applyFont="1" applyFill="1" applyBorder="1" applyAlignment="1">
      <alignment vertical="center" wrapText="1"/>
      <protection/>
    </xf>
    <xf numFmtId="0" fontId="2" fillId="44" borderId="10" xfId="0" applyFont="1" applyFill="1" applyBorder="1" applyAlignment="1">
      <alignment horizontal="center" vertical="center"/>
    </xf>
    <xf numFmtId="0" fontId="2" fillId="44" borderId="10" xfId="0" applyFont="1" applyFill="1" applyBorder="1" applyAlignment="1">
      <alignment vertical="center" wrapText="1"/>
    </xf>
    <xf numFmtId="183" fontId="2" fillId="44" borderId="10" xfId="66" applyNumberFormat="1" applyFont="1" applyFill="1" applyBorder="1" applyAlignment="1">
      <alignment horizontal="center" vertical="center"/>
    </xf>
    <xf numFmtId="183" fontId="2" fillId="0" borderId="10" xfId="69" applyNumberFormat="1" applyFont="1" applyFill="1" applyBorder="1" applyAlignment="1">
      <alignment wrapText="1"/>
    </xf>
    <xf numFmtId="183" fontId="8" fillId="0" borderId="10" xfId="69" applyNumberFormat="1" applyFont="1" applyFill="1" applyBorder="1" applyAlignment="1">
      <alignment wrapText="1"/>
    </xf>
    <xf numFmtId="0" fontId="2" fillId="28" borderId="10" xfId="57" applyFont="1" applyFill="1" applyBorder="1" applyAlignment="1">
      <alignment vertical="center" wrapText="1"/>
      <protection/>
    </xf>
    <xf numFmtId="0" fontId="41" fillId="0" borderId="10" xfId="0" applyFont="1" applyBorder="1" applyAlignment="1">
      <alignment horizontal="left" vertical="center" wrapText="1"/>
    </xf>
    <xf numFmtId="0" fontId="18" fillId="0" borderId="0" xfId="55" applyFont="1" applyFill="1" applyAlignment="1">
      <alignment/>
      <protection/>
    </xf>
    <xf numFmtId="0" fontId="18" fillId="0" borderId="0" xfId="55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183" fontId="2" fillId="0" borderId="10" xfId="68" applyNumberFormat="1" applyFont="1" applyBorder="1" applyAlignment="1">
      <alignment horizontal="right" vertical="center"/>
    </xf>
    <xf numFmtId="0" fontId="2" fillId="0" borderId="10" xfId="55" applyFont="1" applyFill="1" applyBorder="1" applyAlignment="1">
      <alignment vertical="center" wrapText="1"/>
      <protection/>
    </xf>
    <xf numFmtId="183" fontId="13" fillId="0" borderId="10" xfId="68" applyNumberFormat="1" applyFont="1" applyBorder="1" applyAlignment="1">
      <alignment horizontal="right" vertical="center"/>
    </xf>
    <xf numFmtId="183" fontId="13" fillId="0" borderId="10" xfId="6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>
      <alignment horizontal="right" vertical="center" wrapText="1"/>
    </xf>
    <xf numFmtId="196" fontId="13" fillId="34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top"/>
    </xf>
    <xf numFmtId="0" fontId="11" fillId="0" borderId="0" xfId="0" applyFont="1" applyFill="1" applyAlignment="1">
      <alignment vertical="top"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/>
    </xf>
    <xf numFmtId="199" fontId="13" fillId="0" borderId="10" xfId="0" applyNumberFormat="1" applyFont="1" applyBorder="1" applyAlignment="1">
      <alignment/>
    </xf>
    <xf numFmtId="199" fontId="8" fillId="0" borderId="10" xfId="0" applyNumberFormat="1" applyFont="1" applyFill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199" fontId="8" fillId="27" borderId="10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wrapText="1"/>
    </xf>
    <xf numFmtId="199" fontId="2" fillId="27" borderId="10" xfId="0" applyNumberFormat="1" applyFont="1" applyFill="1" applyBorder="1" applyAlignment="1">
      <alignment horizontal="center" vertical="center"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Alignment="1">
      <alignment/>
      <protection/>
    </xf>
    <xf numFmtId="0" fontId="5" fillId="0" borderId="0" xfId="0" applyFont="1" applyAlignment="1">
      <alignment/>
    </xf>
    <xf numFmtId="0" fontId="5" fillId="0" borderId="0" xfId="54" applyFont="1" applyFill="1" applyAlignment="1">
      <alignment/>
      <protection/>
    </xf>
    <xf numFmtId="0" fontId="5" fillId="0" borderId="0" xfId="54" applyFont="1" applyFill="1" applyAlignment="1">
      <alignment wrapText="1"/>
      <protection/>
    </xf>
    <xf numFmtId="0" fontId="5" fillId="0" borderId="0" xfId="54" applyFont="1" applyAlignment="1">
      <alignment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11" fillId="0" borderId="0" xfId="53" applyFont="1">
      <alignment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9" fillId="31" borderId="10" xfId="53" applyFont="1" applyFill="1" applyBorder="1" applyAlignment="1">
      <alignment vertical="center" wrapText="1"/>
      <protection/>
    </xf>
    <xf numFmtId="0" fontId="9" fillId="31" borderId="10" xfId="53" applyFont="1" applyFill="1" applyBorder="1" applyAlignment="1">
      <alignment horizontal="center" vertical="center" wrapText="1"/>
      <protection/>
    </xf>
    <xf numFmtId="199" fontId="9" fillId="31" borderId="10" xfId="53" applyNumberFormat="1" applyFont="1" applyFill="1" applyBorder="1" applyAlignment="1">
      <alignment vertical="center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199" fontId="10" fillId="33" borderId="10" xfId="53" applyNumberFormat="1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horizontal="center" vertical="center" wrapText="1"/>
      <protection/>
    </xf>
    <xf numFmtId="49" fontId="8" fillId="28" borderId="10" xfId="53" applyNumberFormat="1" applyFont="1" applyFill="1" applyBorder="1" applyAlignment="1">
      <alignment horizontal="center" vertical="center" wrapText="1"/>
      <protection/>
    </xf>
    <xf numFmtId="199" fontId="8" fillId="28" borderId="10" xfId="53" applyNumberFormat="1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horizontal="center" vertical="center" wrapText="1"/>
      <protection/>
    </xf>
    <xf numFmtId="49" fontId="8" fillId="29" borderId="10" xfId="53" applyNumberFormat="1" applyFont="1" applyFill="1" applyBorder="1" applyAlignment="1">
      <alignment horizontal="center" vertical="center" wrapText="1"/>
      <protection/>
    </xf>
    <xf numFmtId="199" fontId="8" fillId="29" borderId="10" xfId="53" applyNumberFormat="1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199" fontId="8" fillId="0" borderId="10" xfId="53" applyNumberFormat="1" applyFont="1" applyFill="1" applyBorder="1" applyAlignment="1">
      <alignment vertical="center" wrapText="1"/>
      <protection/>
    </xf>
    <xf numFmtId="49" fontId="2" fillId="0" borderId="10" xfId="56" applyNumberFormat="1" applyFont="1" applyFill="1" applyBorder="1" applyAlignment="1">
      <alignment vertical="center" wrapText="1"/>
      <protection/>
    </xf>
    <xf numFmtId="199" fontId="8" fillId="27" borderId="10" xfId="53" applyNumberFormat="1" applyFont="1" applyFill="1" applyBorder="1" applyAlignment="1">
      <alignment vertical="center" wrapText="1"/>
      <protection/>
    </xf>
    <xf numFmtId="0" fontId="8" fillId="42" borderId="10" xfId="53" applyFont="1" applyFill="1" applyBorder="1" applyAlignment="1">
      <alignment horizontal="center" vertical="center" wrapText="1"/>
      <protection/>
    </xf>
    <xf numFmtId="0" fontId="14" fillId="35" borderId="10" xfId="53" applyFont="1" applyFill="1" applyBorder="1" applyAlignment="1">
      <alignment horizontal="right" vertical="center" wrapText="1"/>
      <protection/>
    </xf>
    <xf numFmtId="0" fontId="8" fillId="35" borderId="10" xfId="53" applyFont="1" applyFill="1" applyBorder="1" applyAlignment="1">
      <alignment horizontal="center" vertical="center" wrapText="1"/>
      <protection/>
    </xf>
    <xf numFmtId="49" fontId="8" fillId="35" borderId="10" xfId="53" applyNumberFormat="1" applyFont="1" applyFill="1" applyBorder="1" applyAlignment="1">
      <alignment horizontal="center" vertical="center" wrapText="1"/>
      <protection/>
    </xf>
    <xf numFmtId="199" fontId="14" fillId="35" borderId="10" xfId="53" applyNumberFormat="1" applyFont="1" applyFill="1" applyBorder="1" applyAlignment="1">
      <alignment vertical="center" wrapText="1"/>
      <protection/>
    </xf>
    <xf numFmtId="0" fontId="15" fillId="27" borderId="10" xfId="57" applyFont="1" applyFill="1" applyBorder="1" applyAlignment="1">
      <alignment vertical="top" wrapText="1"/>
      <protection/>
    </xf>
    <xf numFmtId="0" fontId="8" fillId="44" borderId="10" xfId="53" applyFont="1" applyFill="1" applyBorder="1" applyAlignment="1">
      <alignment vertical="center" wrapText="1"/>
      <protection/>
    </xf>
    <xf numFmtId="0" fontId="13" fillId="0" borderId="14" xfId="55" applyFont="1" applyFill="1" applyBorder="1" applyAlignment="1">
      <alignment horizontal="left" vertical="center"/>
      <protection/>
    </xf>
    <xf numFmtId="0" fontId="1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Alignment="1">
      <alignment horizontal="center" wrapText="1"/>
      <protection/>
    </xf>
    <xf numFmtId="0" fontId="3" fillId="0" borderId="0" xfId="55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5" applyFont="1" applyFill="1" applyBorder="1" applyAlignment="1">
      <alignment horizontal="center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horizontal="right"/>
      <protection/>
    </xf>
    <xf numFmtId="0" fontId="2" fillId="0" borderId="0" xfId="55" applyFont="1" applyFill="1" applyAlignment="1">
      <alignment horizontal="right"/>
      <protection/>
    </xf>
    <xf numFmtId="0" fontId="18" fillId="0" borderId="0" xfId="55" applyFont="1" applyFill="1" applyAlignment="1">
      <alignment horizont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180" fontId="2" fillId="0" borderId="0" xfId="69" applyFont="1" applyAlignment="1">
      <alignment horizontal="right"/>
    </xf>
    <xf numFmtId="0" fontId="0" fillId="0" borderId="0" xfId="0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3" fillId="34" borderId="14" xfId="0" applyFont="1" applyFill="1" applyBorder="1" applyAlignment="1">
      <alignment horizontal="right" vertical="center" wrapText="1"/>
    </xf>
    <xf numFmtId="0" fontId="0" fillId="34" borderId="17" xfId="0" applyFont="1" applyFill="1" applyBorder="1" applyAlignment="1">
      <alignment horizontal="right" vertical="center"/>
    </xf>
    <xf numFmtId="0" fontId="0" fillId="34" borderId="17" xfId="0" applyFill="1" applyBorder="1" applyAlignment="1">
      <alignment horizontal="right" vertical="center"/>
    </xf>
    <xf numFmtId="0" fontId="0" fillId="34" borderId="11" xfId="0" applyFill="1" applyBorder="1" applyAlignment="1">
      <alignment horizontal="right" vertical="center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 horizontal="left" wrapText="1"/>
    </xf>
    <xf numFmtId="0" fontId="3" fillId="0" borderId="0" xfId="57" applyFont="1" applyAlignment="1">
      <alignment horizontal="center" wrapText="1"/>
      <protection/>
    </xf>
    <xf numFmtId="0" fontId="16" fillId="26" borderId="14" xfId="57" applyFont="1" applyFill="1" applyBorder="1" applyAlignment="1">
      <alignment horizontal="center" wrapText="1"/>
      <protection/>
    </xf>
    <xf numFmtId="0" fontId="16" fillId="26" borderId="17" xfId="57" applyFont="1" applyFill="1" applyBorder="1" applyAlignment="1">
      <alignment horizontal="center" wrapText="1"/>
      <protection/>
    </xf>
    <xf numFmtId="0" fontId="16" fillId="26" borderId="11" xfId="57" applyFont="1" applyFill="1" applyBorder="1" applyAlignment="1">
      <alignment horizontal="center" wrapText="1"/>
      <protection/>
    </xf>
    <xf numFmtId="0" fontId="3" fillId="0" borderId="0" xfId="57" applyFont="1" applyBorder="1" applyAlignment="1">
      <alignment horizontal="center" wrapText="1"/>
      <protection/>
    </xf>
    <xf numFmtId="0" fontId="9" fillId="14" borderId="14" xfId="57" applyFont="1" applyFill="1" applyBorder="1" applyAlignment="1">
      <alignment wrapText="1"/>
      <protection/>
    </xf>
    <xf numFmtId="0" fontId="9" fillId="14" borderId="17" xfId="57" applyFont="1" applyFill="1" applyBorder="1" applyAlignment="1">
      <alignment wrapText="1"/>
      <protection/>
    </xf>
    <xf numFmtId="0" fontId="9" fillId="14" borderId="11" xfId="57" applyFont="1" applyFill="1" applyBorder="1" applyAlignment="1">
      <alignment wrapText="1"/>
      <protection/>
    </xf>
    <xf numFmtId="0" fontId="8" fillId="24" borderId="16" xfId="57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3" fontId="8" fillId="24" borderId="14" xfId="69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55" applyFont="1" applyAlignment="1">
      <alignment horizontal="right" wrapText="1"/>
      <protection/>
    </xf>
    <xf numFmtId="0" fontId="0" fillId="0" borderId="0" xfId="0" applyAlignment="1">
      <alignment wrapText="1"/>
    </xf>
    <xf numFmtId="180" fontId="2" fillId="0" borderId="0" xfId="69" applyFont="1" applyAlignment="1">
      <alignment horizontal="right" wrapText="1"/>
    </xf>
    <xf numFmtId="49" fontId="2" fillId="0" borderId="16" xfId="57" applyNumberFormat="1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3" fillId="0" borderId="0" xfId="57" applyFont="1" applyAlignment="1">
      <alignment horizontal="center"/>
      <protection/>
    </xf>
    <xf numFmtId="0" fontId="16" fillId="25" borderId="14" xfId="57" applyFont="1" applyFill="1" applyBorder="1" applyAlignment="1">
      <alignment horizontal="center"/>
      <protection/>
    </xf>
    <xf numFmtId="0" fontId="16" fillId="25" borderId="17" xfId="57" applyFont="1" applyFill="1" applyBorder="1" applyAlignment="1">
      <alignment horizontal="center"/>
      <protection/>
    </xf>
    <xf numFmtId="0" fontId="16" fillId="25" borderId="11" xfId="57" applyFont="1" applyFill="1" applyBorder="1" applyAlignment="1">
      <alignment horizontal="center"/>
      <protection/>
    </xf>
    <xf numFmtId="0" fontId="8" fillId="24" borderId="16" xfId="57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8" fillId="0" borderId="16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199" fontId="8" fillId="0" borderId="16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4" fontId="8" fillId="0" borderId="14" xfId="53" applyNumberFormat="1" applyFont="1" applyFill="1" applyBorder="1" applyAlignment="1">
      <alignment horizontal="center" vertical="center" wrapText="1"/>
      <protection/>
    </xf>
    <xf numFmtId="44" fontId="0" fillId="0" borderId="17" xfId="0" applyNumberForma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7" xfId="54"/>
    <cellStyle name="Обычный_Приложение 4-источники (август 2010)" xfId="55"/>
    <cellStyle name="Обычный_Приложения 1-9 к бюджету 2007 Поправка" xfId="56"/>
    <cellStyle name="Обычный_Приложения 2,3-расходы (август 2010)" xfId="57"/>
    <cellStyle name="Обычный_Проект бюджета 2010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Приложение 4-источники (август 2010)" xfId="68"/>
    <cellStyle name="Финансовый_Приложения 2,3-расходы (август 2010)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view="pageBreakPreview" zoomScaleSheetLayoutView="100" zoomScalePageLayoutView="0" workbookViewId="0" topLeftCell="A1">
      <selection activeCell="C16" sqref="C18"/>
    </sheetView>
  </sheetViews>
  <sheetFormatPr defaultColWidth="9.140625" defaultRowHeight="12.75"/>
  <cols>
    <col min="1" max="1" width="29.7109375" style="354" customWidth="1"/>
    <col min="2" max="2" width="47.7109375" style="354" customWidth="1"/>
    <col min="3" max="5" width="14.7109375" style="354" customWidth="1"/>
    <col min="6" max="16384" width="9.140625" style="354" customWidth="1"/>
  </cols>
  <sheetData>
    <row r="1" spans="1:5" ht="15" customHeight="1">
      <c r="A1" s="443" t="s">
        <v>32</v>
      </c>
      <c r="B1" s="443"/>
      <c r="C1" s="443"/>
      <c r="D1" s="443"/>
      <c r="E1" s="443"/>
    </row>
    <row r="2" spans="1:5" ht="15" customHeight="1">
      <c r="A2" s="444" t="s">
        <v>33</v>
      </c>
      <c r="B2" s="444"/>
      <c r="C2" s="444"/>
      <c r="D2" s="444"/>
      <c r="E2" s="444"/>
    </row>
    <row r="3" spans="1:5" ht="15" customHeight="1">
      <c r="A3" s="444" t="s">
        <v>34</v>
      </c>
      <c r="B3" s="444"/>
      <c r="C3" s="444"/>
      <c r="D3" s="444"/>
      <c r="E3" s="444"/>
    </row>
    <row r="4" spans="1:5" ht="15" customHeight="1">
      <c r="A4" s="444" t="s">
        <v>35</v>
      </c>
      <c r="B4" s="444"/>
      <c r="C4" s="444"/>
      <c r="D4" s="444"/>
      <c r="E4" s="444"/>
    </row>
    <row r="5" spans="1:5" ht="15" customHeight="1">
      <c r="A5" s="444" t="s">
        <v>605</v>
      </c>
      <c r="B5" s="444"/>
      <c r="C5" s="444"/>
      <c r="D5" s="444"/>
      <c r="E5" s="444"/>
    </row>
    <row r="6" spans="1:5" ht="15" customHeight="1">
      <c r="A6" s="445"/>
      <c r="B6" s="445"/>
      <c r="C6" s="445"/>
      <c r="D6" s="445"/>
      <c r="E6" s="445"/>
    </row>
    <row r="7" spans="1:5" ht="15" customHeight="1">
      <c r="A7" s="355"/>
      <c r="B7" s="355"/>
      <c r="C7" s="355"/>
      <c r="D7" s="355"/>
      <c r="E7" s="355"/>
    </row>
    <row r="8" spans="1:256" s="356" customFormat="1" ht="15" customHeight="1">
      <c r="A8" s="354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354"/>
      <c r="DE8" s="354"/>
      <c r="DF8" s="354"/>
      <c r="DG8" s="354"/>
      <c r="DH8" s="354"/>
      <c r="DI8" s="354"/>
      <c r="DJ8" s="354"/>
      <c r="DK8" s="354"/>
      <c r="DL8" s="354"/>
      <c r="DM8" s="354"/>
      <c r="DN8" s="354"/>
      <c r="DO8" s="354"/>
      <c r="DP8" s="354"/>
      <c r="DQ8" s="354"/>
      <c r="DR8" s="354"/>
      <c r="DS8" s="354"/>
      <c r="DT8" s="354"/>
      <c r="DU8" s="354"/>
      <c r="DV8" s="354"/>
      <c r="DW8" s="354"/>
      <c r="DX8" s="354"/>
      <c r="DY8" s="354"/>
      <c r="DZ8" s="354"/>
      <c r="EA8" s="354"/>
      <c r="EB8" s="354"/>
      <c r="EC8" s="354"/>
      <c r="ED8" s="354"/>
      <c r="EE8" s="354"/>
      <c r="EF8" s="354"/>
      <c r="EG8" s="354"/>
      <c r="EH8" s="354"/>
      <c r="EI8" s="354"/>
      <c r="EJ8" s="354"/>
      <c r="EK8" s="354"/>
      <c r="EL8" s="354"/>
      <c r="EM8" s="354"/>
      <c r="EN8" s="354"/>
      <c r="EO8" s="354"/>
      <c r="EP8" s="354"/>
      <c r="EQ8" s="354"/>
      <c r="ER8" s="354"/>
      <c r="ES8" s="354"/>
      <c r="ET8" s="354"/>
      <c r="EU8" s="354"/>
      <c r="EV8" s="354"/>
      <c r="EW8" s="354"/>
      <c r="EX8" s="354"/>
      <c r="EY8" s="354"/>
      <c r="EZ8" s="354"/>
      <c r="FA8" s="354"/>
      <c r="FB8" s="354"/>
      <c r="FC8" s="354"/>
      <c r="FD8" s="354"/>
      <c r="FE8" s="354"/>
      <c r="FF8" s="354"/>
      <c r="FG8" s="354"/>
      <c r="FH8" s="354"/>
      <c r="FI8" s="354"/>
      <c r="FJ8" s="354"/>
      <c r="FK8" s="354"/>
      <c r="FL8" s="354"/>
      <c r="FM8" s="354"/>
      <c r="FN8" s="354"/>
      <c r="FO8" s="354"/>
      <c r="FP8" s="354"/>
      <c r="FQ8" s="354"/>
      <c r="FR8" s="354"/>
      <c r="FS8" s="354"/>
      <c r="FT8" s="354"/>
      <c r="FU8" s="354"/>
      <c r="FV8" s="354"/>
      <c r="FW8" s="354"/>
      <c r="FX8" s="354"/>
      <c r="FY8" s="354"/>
      <c r="FZ8" s="354"/>
      <c r="GA8" s="354"/>
      <c r="GB8" s="354"/>
      <c r="GC8" s="354"/>
      <c r="GD8" s="354"/>
      <c r="GE8" s="354"/>
      <c r="GF8" s="354"/>
      <c r="GG8" s="354"/>
      <c r="GH8" s="354"/>
      <c r="GI8" s="354"/>
      <c r="GJ8" s="354"/>
      <c r="GK8" s="354"/>
      <c r="GL8" s="354"/>
      <c r="GM8" s="354"/>
      <c r="GN8" s="354"/>
      <c r="GO8" s="354"/>
      <c r="GP8" s="354"/>
      <c r="GQ8" s="354"/>
      <c r="GR8" s="354"/>
      <c r="GS8" s="354"/>
      <c r="GT8" s="354"/>
      <c r="GU8" s="354"/>
      <c r="GV8" s="354"/>
      <c r="GW8" s="354"/>
      <c r="GX8" s="354"/>
      <c r="GY8" s="354"/>
      <c r="GZ8" s="354"/>
      <c r="HA8" s="354"/>
      <c r="HB8" s="354"/>
      <c r="HC8" s="354"/>
      <c r="HD8" s="354"/>
      <c r="HE8" s="354"/>
      <c r="HF8" s="354"/>
      <c r="HG8" s="354"/>
      <c r="HH8" s="354"/>
      <c r="HI8" s="354"/>
      <c r="HJ8" s="354"/>
      <c r="HK8" s="354"/>
      <c r="HL8" s="354"/>
      <c r="HM8" s="354"/>
      <c r="HN8" s="354"/>
      <c r="HO8" s="354"/>
      <c r="HP8" s="354"/>
      <c r="HQ8" s="354"/>
      <c r="HR8" s="354"/>
      <c r="HS8" s="354"/>
      <c r="HT8" s="354"/>
      <c r="HU8" s="354"/>
      <c r="HV8" s="354"/>
      <c r="HW8" s="354"/>
      <c r="HX8" s="354"/>
      <c r="HY8" s="354"/>
      <c r="HZ8" s="354"/>
      <c r="IA8" s="354"/>
      <c r="IB8" s="354"/>
      <c r="IC8" s="354"/>
      <c r="ID8" s="354"/>
      <c r="IE8" s="354"/>
      <c r="IF8" s="354"/>
      <c r="IG8" s="354"/>
      <c r="IH8" s="354"/>
      <c r="II8" s="354"/>
      <c r="IJ8" s="354"/>
      <c r="IK8" s="354"/>
      <c r="IL8" s="354"/>
      <c r="IM8" s="354"/>
      <c r="IN8" s="354"/>
      <c r="IO8" s="354"/>
      <c r="IP8" s="354"/>
      <c r="IQ8" s="354"/>
      <c r="IR8" s="354"/>
      <c r="IS8" s="354"/>
      <c r="IT8" s="354"/>
      <c r="IU8" s="354"/>
      <c r="IV8" s="354"/>
    </row>
    <row r="9" spans="1:5" ht="15" customHeight="1">
      <c r="A9" s="433" t="s">
        <v>578</v>
      </c>
      <c r="B9" s="434"/>
      <c r="C9" s="434"/>
      <c r="D9" s="434"/>
      <c r="E9" s="434"/>
    </row>
    <row r="10" spans="1:5" ht="15" customHeight="1">
      <c r="A10" s="433" t="s">
        <v>579</v>
      </c>
      <c r="B10" s="434"/>
      <c r="C10" s="434"/>
      <c r="D10" s="434"/>
      <c r="E10" s="434"/>
    </row>
    <row r="11" spans="1:5" ht="15" customHeight="1">
      <c r="A11" s="433" t="s">
        <v>404</v>
      </c>
      <c r="B11" s="435"/>
      <c r="C11" s="435"/>
      <c r="D11" s="435"/>
      <c r="E11" s="435"/>
    </row>
    <row r="12" spans="1:5" ht="15" customHeight="1">
      <c r="A12" s="436" t="s">
        <v>642</v>
      </c>
      <c r="B12" s="436"/>
      <c r="C12" s="436"/>
      <c r="D12" s="436"/>
      <c r="E12" s="436"/>
    </row>
    <row r="13" spans="1:5" ht="15" customHeight="1">
      <c r="A13" s="357"/>
      <c r="B13" s="357"/>
      <c r="C13" s="357"/>
      <c r="D13" s="357"/>
      <c r="E13" s="357"/>
    </row>
    <row r="14" spans="1:5" ht="15" customHeight="1">
      <c r="A14" s="437" t="s">
        <v>296</v>
      </c>
      <c r="B14" s="439" t="s">
        <v>297</v>
      </c>
      <c r="C14" s="440" t="s">
        <v>36</v>
      </c>
      <c r="D14" s="441"/>
      <c r="E14" s="442"/>
    </row>
    <row r="15" spans="1:5" ht="15" customHeight="1">
      <c r="A15" s="438"/>
      <c r="B15" s="439"/>
      <c r="C15" s="358" t="s">
        <v>514</v>
      </c>
      <c r="D15" s="360" t="s">
        <v>552</v>
      </c>
      <c r="E15" s="360" t="s">
        <v>643</v>
      </c>
    </row>
    <row r="16" spans="1:5" ht="15" customHeight="1">
      <c r="A16" s="359">
        <v>1</v>
      </c>
      <c r="B16" s="358">
        <v>2</v>
      </c>
      <c r="C16" s="358">
        <v>3</v>
      </c>
      <c r="D16" s="358">
        <v>4</v>
      </c>
      <c r="E16" s="360">
        <v>5</v>
      </c>
    </row>
    <row r="17" spans="1:5" ht="30" customHeight="1">
      <c r="A17" s="360" t="s">
        <v>580</v>
      </c>
      <c r="B17" s="361" t="s">
        <v>581</v>
      </c>
      <c r="C17" s="362">
        <f>C18</f>
        <v>8423.583999999973</v>
      </c>
      <c r="D17" s="362">
        <f>D18</f>
        <v>2159.4050199999765</v>
      </c>
      <c r="E17" s="362">
        <f>E18</f>
        <v>2600.048999999999</v>
      </c>
    </row>
    <row r="18" spans="1:5" ht="30" customHeight="1">
      <c r="A18" s="360" t="s">
        <v>582</v>
      </c>
      <c r="B18" s="363" t="s">
        <v>583</v>
      </c>
      <c r="C18" s="362">
        <f>'Ведомств. 2022-2024-5'!H578-'Доходы 2022-2024-2'!C78</f>
        <v>8423.583999999973</v>
      </c>
      <c r="D18" s="362">
        <f>'Ведомств. 2022-2024-5'!I578-'Доходы 2022-2024-2'!D78+2436</f>
        <v>2159.4050199999765</v>
      </c>
      <c r="E18" s="362">
        <f>'Ведомств. 2022-2024-5'!J578-'Доходы 2022-2024-2'!E78+4391</f>
        <v>2600.048999999999</v>
      </c>
    </row>
    <row r="19" spans="1:5" ht="15" customHeight="1">
      <c r="A19" s="431" t="s">
        <v>584</v>
      </c>
      <c r="B19" s="432"/>
      <c r="C19" s="364">
        <f>C18</f>
        <v>8423.583999999973</v>
      </c>
      <c r="D19" s="364">
        <f>D18</f>
        <v>2159.4050199999765</v>
      </c>
      <c r="E19" s="365">
        <f>E18</f>
        <v>2600.048999999999</v>
      </c>
    </row>
  </sheetData>
  <sheetProtection/>
  <mergeCells count="14">
    <mergeCell ref="A1:E1"/>
    <mergeCell ref="A2:E2"/>
    <mergeCell ref="A3:E3"/>
    <mergeCell ref="A4:E4"/>
    <mergeCell ref="A5:E5"/>
    <mergeCell ref="A6:E6"/>
    <mergeCell ref="A19:B19"/>
    <mergeCell ref="A9:E9"/>
    <mergeCell ref="A10:E10"/>
    <mergeCell ref="A11:E11"/>
    <mergeCell ref="A12:E12"/>
    <mergeCell ref="A14:A15"/>
    <mergeCell ref="B14:B15"/>
    <mergeCell ref="C14:E14"/>
  </mergeCells>
  <printOptions/>
  <pageMargins left="0.7" right="0.7" top="0.75" bottom="0.75" header="0.3" footer="0.3"/>
  <pageSetup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SheetLayoutView="100" workbookViewId="0" topLeftCell="A1">
      <selection activeCell="C16" sqref="C18"/>
    </sheetView>
  </sheetViews>
  <sheetFormatPr defaultColWidth="9.140625" defaultRowHeight="12.75"/>
  <cols>
    <col min="1" max="1" width="24.7109375" style="132" customWidth="1"/>
    <col min="2" max="2" width="66.7109375" style="132" customWidth="1"/>
    <col min="3" max="5" width="15.7109375" style="132" customWidth="1"/>
    <col min="6" max="7" width="9.140625" style="132" customWidth="1"/>
    <col min="8" max="8" width="9.7109375" style="132" bestFit="1" customWidth="1"/>
    <col min="9" max="16384" width="9.140625" style="132" customWidth="1"/>
  </cols>
  <sheetData>
    <row r="1" spans="1:5" ht="15" customHeight="1">
      <c r="A1" s="457" t="s">
        <v>389</v>
      </c>
      <c r="B1" s="457"/>
      <c r="C1" s="457"/>
      <c r="D1" s="457"/>
      <c r="E1" s="457"/>
    </row>
    <row r="2" spans="1:5" ht="15" customHeight="1">
      <c r="A2" s="457" t="s">
        <v>33</v>
      </c>
      <c r="B2" s="457"/>
      <c r="C2" s="457"/>
      <c r="D2" s="457"/>
      <c r="E2" s="457"/>
    </row>
    <row r="3" spans="1:5" ht="15" customHeight="1">
      <c r="A3" s="457" t="s">
        <v>34</v>
      </c>
      <c r="B3" s="457"/>
      <c r="C3" s="457"/>
      <c r="D3" s="457"/>
      <c r="E3" s="457"/>
    </row>
    <row r="4" spans="1:5" ht="15" customHeight="1">
      <c r="A4" s="457" t="s">
        <v>35</v>
      </c>
      <c r="B4" s="457"/>
      <c r="C4" s="457"/>
      <c r="D4" s="457"/>
      <c r="E4" s="457"/>
    </row>
    <row r="5" spans="1:5" ht="15" customHeight="1">
      <c r="A5" s="457" t="s">
        <v>605</v>
      </c>
      <c r="B5" s="457"/>
      <c r="C5" s="457"/>
      <c r="D5" s="457"/>
      <c r="E5" s="457"/>
    </row>
    <row r="6" ht="15" customHeight="1"/>
    <row r="7" ht="15" customHeight="1"/>
    <row r="8" ht="15" customHeight="1"/>
    <row r="9" spans="1:5" ht="15" customHeight="1">
      <c r="A9" s="456" t="s">
        <v>405</v>
      </c>
      <c r="B9" s="456"/>
      <c r="C9" s="456"/>
      <c r="D9" s="456"/>
      <c r="E9" s="456"/>
    </row>
    <row r="10" spans="1:5" ht="15" customHeight="1">
      <c r="A10" s="456" t="s">
        <v>404</v>
      </c>
      <c r="B10" s="456"/>
      <c r="C10" s="456"/>
      <c r="D10" s="456"/>
      <c r="E10" s="456"/>
    </row>
    <row r="11" spans="1:5" s="133" customFormat="1" ht="15" customHeight="1">
      <c r="A11" s="458" t="s">
        <v>644</v>
      </c>
      <c r="B11" s="458"/>
      <c r="C11" s="458"/>
      <c r="D11" s="458"/>
      <c r="E11" s="458"/>
    </row>
    <row r="12" spans="1:5" s="133" customFormat="1" ht="15" customHeight="1">
      <c r="A12" s="161"/>
      <c r="B12" s="161"/>
      <c r="C12" s="161"/>
      <c r="D12" s="161"/>
      <c r="E12" s="162"/>
    </row>
    <row r="13" spans="1:5" ht="15" customHeight="1">
      <c r="A13" s="446" t="s">
        <v>296</v>
      </c>
      <c r="B13" s="446" t="s">
        <v>297</v>
      </c>
      <c r="C13" s="449" t="s">
        <v>36</v>
      </c>
      <c r="D13" s="450"/>
      <c r="E13" s="451"/>
    </row>
    <row r="14" spans="1:5" ht="15" customHeight="1">
      <c r="A14" s="447"/>
      <c r="B14" s="447"/>
      <c r="C14" s="452"/>
      <c r="D14" s="453"/>
      <c r="E14" s="454"/>
    </row>
    <row r="15" spans="1:5" ht="15" customHeight="1">
      <c r="A15" s="448"/>
      <c r="B15" s="448"/>
      <c r="C15" s="160" t="s">
        <v>514</v>
      </c>
      <c r="D15" s="160" t="s">
        <v>552</v>
      </c>
      <c r="E15" s="160" t="s">
        <v>643</v>
      </c>
    </row>
    <row r="16" spans="1:5" ht="15" customHeight="1">
      <c r="A16" s="134">
        <v>1</v>
      </c>
      <c r="B16" s="134">
        <v>2</v>
      </c>
      <c r="C16" s="134">
        <v>3</v>
      </c>
      <c r="D16" s="134">
        <v>4</v>
      </c>
      <c r="E16" s="134">
        <v>5</v>
      </c>
    </row>
    <row r="17" spans="1:5" ht="15" customHeight="1">
      <c r="A17" s="175" t="s">
        <v>299</v>
      </c>
      <c r="B17" s="179" t="s">
        <v>300</v>
      </c>
      <c r="C17" s="176">
        <f>C18+C20+C22+C24+C27+C29+C36+C39+C43</f>
        <v>94180.69200000001</v>
      </c>
      <c r="D17" s="176">
        <f>D18+D20+D22+D24+D27+D29+D36+D39+D43</f>
        <v>66802.33</v>
      </c>
      <c r="E17" s="176">
        <f>E18+E20+E22+E24+E27+E29+E36+E39+E43</f>
        <v>55582.78</v>
      </c>
    </row>
    <row r="18" spans="1:5" ht="15" customHeight="1">
      <c r="A18" s="186" t="s">
        <v>301</v>
      </c>
      <c r="B18" s="187" t="s">
        <v>302</v>
      </c>
      <c r="C18" s="188">
        <f>C19</f>
        <v>19328.92</v>
      </c>
      <c r="D18" s="188">
        <f>D19</f>
        <v>20701.33</v>
      </c>
      <c r="E18" s="188">
        <f>E19</f>
        <v>22191.78</v>
      </c>
    </row>
    <row r="19" spans="1:5" ht="15" customHeight="1">
      <c r="A19" s="163" t="s">
        <v>303</v>
      </c>
      <c r="B19" s="171" t="s">
        <v>304</v>
      </c>
      <c r="C19" s="172">
        <v>19328.92</v>
      </c>
      <c r="D19" s="172">
        <v>20701.33</v>
      </c>
      <c r="E19" s="172">
        <v>22191.78</v>
      </c>
    </row>
    <row r="20" spans="1:5" ht="30" customHeight="1">
      <c r="A20" s="186" t="s">
        <v>305</v>
      </c>
      <c r="B20" s="189" t="s">
        <v>306</v>
      </c>
      <c r="C20" s="188">
        <f>C21</f>
        <v>5000</v>
      </c>
      <c r="D20" s="188">
        <f>D21</f>
        <v>5000</v>
      </c>
      <c r="E20" s="188">
        <f>E21</f>
        <v>5000</v>
      </c>
    </row>
    <row r="21" spans="1:5" ht="30" customHeight="1">
      <c r="A21" s="163" t="s">
        <v>307</v>
      </c>
      <c r="B21" s="167" t="s">
        <v>308</v>
      </c>
      <c r="C21" s="172">
        <v>5000</v>
      </c>
      <c r="D21" s="172">
        <v>5000</v>
      </c>
      <c r="E21" s="172">
        <v>5000</v>
      </c>
    </row>
    <row r="22" spans="1:5" ht="15" customHeight="1" hidden="1">
      <c r="A22" s="186" t="s">
        <v>309</v>
      </c>
      <c r="B22" s="189" t="s">
        <v>310</v>
      </c>
      <c r="C22" s="188">
        <f>C23</f>
        <v>0</v>
      </c>
      <c r="D22" s="188">
        <f>D23</f>
        <v>0</v>
      </c>
      <c r="E22" s="188">
        <f>E23</f>
        <v>0</v>
      </c>
    </row>
    <row r="23" spans="1:5" ht="15" customHeight="1" hidden="1">
      <c r="A23" s="163" t="s">
        <v>311</v>
      </c>
      <c r="B23" s="171" t="s">
        <v>312</v>
      </c>
      <c r="C23" s="172">
        <f>0.5-0.5</f>
        <v>0</v>
      </c>
      <c r="D23" s="172">
        <f>0.5-0.5</f>
        <v>0</v>
      </c>
      <c r="E23" s="172">
        <f>0.5-0.5</f>
        <v>0</v>
      </c>
    </row>
    <row r="24" spans="1:5" ht="15" customHeight="1">
      <c r="A24" s="186" t="s">
        <v>313</v>
      </c>
      <c r="B24" s="187" t="s">
        <v>314</v>
      </c>
      <c r="C24" s="188">
        <f>C25+C26</f>
        <v>18556</v>
      </c>
      <c r="D24" s="188">
        <f>D25+D26</f>
        <v>18841</v>
      </c>
      <c r="E24" s="188">
        <f>E25+E26</f>
        <v>19131</v>
      </c>
    </row>
    <row r="25" spans="1:5" ht="30" customHeight="1">
      <c r="A25" s="163" t="s">
        <v>315</v>
      </c>
      <c r="B25" s="167" t="s">
        <v>316</v>
      </c>
      <c r="C25" s="172">
        <v>1294</v>
      </c>
      <c r="D25" s="172">
        <v>1320</v>
      </c>
      <c r="E25" s="172">
        <v>1347</v>
      </c>
    </row>
    <row r="26" spans="1:5" ht="15" customHeight="1">
      <c r="A26" s="163" t="s">
        <v>317</v>
      </c>
      <c r="B26" s="167" t="s">
        <v>318</v>
      </c>
      <c r="C26" s="172">
        <v>17262</v>
      </c>
      <c r="D26" s="172">
        <v>17521</v>
      </c>
      <c r="E26" s="172">
        <v>17784</v>
      </c>
    </row>
    <row r="27" spans="1:5" ht="15" customHeight="1" hidden="1">
      <c r="A27" s="186" t="s">
        <v>319</v>
      </c>
      <c r="B27" s="189" t="s">
        <v>320</v>
      </c>
      <c r="C27" s="188">
        <f>C28</f>
        <v>0</v>
      </c>
      <c r="D27" s="188">
        <f>D28</f>
        <v>0</v>
      </c>
      <c r="E27" s="188">
        <f>E28</f>
        <v>0</v>
      </c>
    </row>
    <row r="28" spans="1:5" ht="45" customHeight="1" hidden="1">
      <c r="A28" s="163" t="s">
        <v>321</v>
      </c>
      <c r="B28" s="171" t="s">
        <v>322</v>
      </c>
      <c r="C28" s="170">
        <f>14.5-14.5</f>
        <v>0</v>
      </c>
      <c r="D28" s="170">
        <f>14.5-14.5</f>
        <v>0</v>
      </c>
      <c r="E28" s="170">
        <f>14.5-14.5</f>
        <v>0</v>
      </c>
    </row>
    <row r="29" spans="1:5" ht="30" customHeight="1">
      <c r="A29" s="186" t="s">
        <v>323</v>
      </c>
      <c r="B29" s="189" t="s">
        <v>324</v>
      </c>
      <c r="C29" s="188">
        <f>C30+C31+C32+C33+C34+C35</f>
        <v>34081.452</v>
      </c>
      <c r="D29" s="188">
        <f>D30+D31+D32+D33+D34+D35</f>
        <v>15360</v>
      </c>
      <c r="E29" s="188">
        <f>E30+E31+E32+E33+E34+E35</f>
        <v>2360</v>
      </c>
    </row>
    <row r="30" spans="1:5" ht="60" customHeight="1">
      <c r="A30" s="163" t="s">
        <v>325</v>
      </c>
      <c r="B30" s="167" t="s">
        <v>326</v>
      </c>
      <c r="C30" s="172">
        <f>2000+800</f>
        <v>2800</v>
      </c>
      <c r="D30" s="172">
        <v>2000</v>
      </c>
      <c r="E30" s="172">
        <v>2000</v>
      </c>
    </row>
    <row r="31" spans="1:5" ht="60" customHeight="1">
      <c r="A31" s="163" t="s">
        <v>327</v>
      </c>
      <c r="B31" s="167" t="s">
        <v>328</v>
      </c>
      <c r="C31" s="172">
        <f>(150+150+3100+5000+1000+1500)+7000+13000</f>
        <v>30900</v>
      </c>
      <c r="D31" s="172">
        <v>13000</v>
      </c>
      <c r="E31" s="172">
        <v>0</v>
      </c>
    </row>
    <row r="32" spans="1:5" ht="45" customHeight="1">
      <c r="A32" s="163" t="s">
        <v>329</v>
      </c>
      <c r="B32" s="167" t="s">
        <v>330</v>
      </c>
      <c r="C32" s="172">
        <v>21.452</v>
      </c>
      <c r="D32" s="172">
        <v>0</v>
      </c>
      <c r="E32" s="172">
        <v>0</v>
      </c>
    </row>
    <row r="33" spans="1:5" ht="30" customHeight="1" hidden="1">
      <c r="A33" s="163" t="s">
        <v>331</v>
      </c>
      <c r="B33" s="167" t="s">
        <v>406</v>
      </c>
      <c r="C33" s="172">
        <v>0</v>
      </c>
      <c r="D33" s="172">
        <v>0</v>
      </c>
      <c r="E33" s="172">
        <v>0</v>
      </c>
    </row>
    <row r="34" spans="1:5" ht="45" customHeight="1">
      <c r="A34" s="163" t="s">
        <v>332</v>
      </c>
      <c r="B34" s="167" t="s">
        <v>333</v>
      </c>
      <c r="C34" s="172">
        <v>10</v>
      </c>
      <c r="D34" s="172">
        <v>10</v>
      </c>
      <c r="E34" s="172">
        <v>10</v>
      </c>
    </row>
    <row r="35" spans="1:5" ht="60" customHeight="1">
      <c r="A35" s="163" t="s">
        <v>334</v>
      </c>
      <c r="B35" s="167" t="s">
        <v>335</v>
      </c>
      <c r="C35" s="172">
        <v>350</v>
      </c>
      <c r="D35" s="172">
        <v>350</v>
      </c>
      <c r="E35" s="172">
        <v>350</v>
      </c>
    </row>
    <row r="36" spans="1:5" ht="30" customHeight="1">
      <c r="A36" s="186" t="s">
        <v>336</v>
      </c>
      <c r="B36" s="189" t="s">
        <v>482</v>
      </c>
      <c r="C36" s="188">
        <f>C37+C38</f>
        <v>1464.32</v>
      </c>
      <c r="D36" s="188">
        <f>D37+D38</f>
        <v>0</v>
      </c>
      <c r="E36" s="188">
        <f>E37+E38</f>
        <v>0</v>
      </c>
    </row>
    <row r="37" spans="1:5" ht="30" customHeight="1">
      <c r="A37" s="173" t="s">
        <v>337</v>
      </c>
      <c r="B37" s="136" t="s">
        <v>338</v>
      </c>
      <c r="C37" s="172">
        <v>1464.32</v>
      </c>
      <c r="D37" s="172">
        <v>0</v>
      </c>
      <c r="E37" s="172">
        <v>0</v>
      </c>
    </row>
    <row r="38" spans="1:5" ht="15" customHeight="1" hidden="1">
      <c r="A38" s="173" t="s">
        <v>339</v>
      </c>
      <c r="B38" s="136" t="s">
        <v>340</v>
      </c>
      <c r="C38" s="172">
        <v>0</v>
      </c>
      <c r="D38" s="172">
        <v>0</v>
      </c>
      <c r="E38" s="172">
        <v>0</v>
      </c>
    </row>
    <row r="39" spans="1:5" ht="15" customHeight="1">
      <c r="A39" s="186" t="s">
        <v>341</v>
      </c>
      <c r="B39" s="189" t="s">
        <v>342</v>
      </c>
      <c r="C39" s="188">
        <f>C40+C41+C42</f>
        <v>15750</v>
      </c>
      <c r="D39" s="188">
        <f>D40+D41+D42</f>
        <v>6900</v>
      </c>
      <c r="E39" s="188">
        <f>E40+E41+E42</f>
        <v>6900</v>
      </c>
    </row>
    <row r="40" spans="1:5" ht="75" customHeight="1">
      <c r="A40" s="173" t="s">
        <v>343</v>
      </c>
      <c r="B40" s="174" t="s">
        <v>344</v>
      </c>
      <c r="C40" s="172">
        <f>750+170</f>
        <v>920</v>
      </c>
      <c r="D40" s="172">
        <v>0</v>
      </c>
      <c r="E40" s="172">
        <v>0</v>
      </c>
    </row>
    <row r="41" spans="1:5" ht="45" customHeight="1">
      <c r="A41" s="163" t="s">
        <v>345</v>
      </c>
      <c r="B41" s="167" t="s">
        <v>346</v>
      </c>
      <c r="C41" s="172">
        <f>150+10000+3000</f>
        <v>13150</v>
      </c>
      <c r="D41" s="172">
        <f>150+3750+3000</f>
        <v>6900</v>
      </c>
      <c r="E41" s="172">
        <f>150+3750+3000</f>
        <v>6900</v>
      </c>
    </row>
    <row r="42" spans="1:5" ht="45" customHeight="1">
      <c r="A42" s="163" t="s">
        <v>347</v>
      </c>
      <c r="B42" s="167" t="s">
        <v>348</v>
      </c>
      <c r="C42" s="172">
        <f>250+830+600</f>
        <v>1680</v>
      </c>
      <c r="D42" s="172">
        <v>0</v>
      </c>
      <c r="E42" s="172">
        <v>0</v>
      </c>
    </row>
    <row r="43" spans="1:5" ht="15" customHeight="1" hidden="1">
      <c r="A43" s="186" t="s">
        <v>358</v>
      </c>
      <c r="B43" s="190" t="s">
        <v>359</v>
      </c>
      <c r="C43" s="188">
        <f>C44</f>
        <v>0</v>
      </c>
      <c r="D43" s="188">
        <f>D44</f>
        <v>0</v>
      </c>
      <c r="E43" s="188">
        <f>E44</f>
        <v>0</v>
      </c>
    </row>
    <row r="44" spans="1:5" ht="30" customHeight="1" hidden="1">
      <c r="A44" s="347" t="s">
        <v>360</v>
      </c>
      <c r="B44" s="348" t="s">
        <v>361</v>
      </c>
      <c r="C44" s="349">
        <v>0</v>
      </c>
      <c r="D44" s="349">
        <v>0</v>
      </c>
      <c r="E44" s="349">
        <v>0</v>
      </c>
    </row>
    <row r="45" spans="1:8" ht="15" customHeight="1">
      <c r="A45" s="180" t="s">
        <v>349</v>
      </c>
      <c r="B45" s="179" t="s">
        <v>350</v>
      </c>
      <c r="C45" s="181">
        <f>C46+C76</f>
        <v>33646.4</v>
      </c>
      <c r="D45" s="181">
        <f>D46+D76</f>
        <v>92482.44468</v>
      </c>
      <c r="E45" s="181">
        <f>E46+E76</f>
        <v>29630.8</v>
      </c>
      <c r="H45" s="138"/>
    </row>
    <row r="46" spans="1:5" ht="30" customHeight="1">
      <c r="A46" s="182" t="s">
        <v>352</v>
      </c>
      <c r="B46" s="183" t="s">
        <v>353</v>
      </c>
      <c r="C46" s="184">
        <f>C47+C50+C70+C73</f>
        <v>33646.4</v>
      </c>
      <c r="D46" s="184">
        <f>D47+D50+D70+D73</f>
        <v>92482.44468</v>
      </c>
      <c r="E46" s="184">
        <f>E47+E50+E70+E73</f>
        <v>29630.8</v>
      </c>
    </row>
    <row r="47" spans="1:5" ht="15" customHeight="1">
      <c r="A47" s="177" t="s">
        <v>478</v>
      </c>
      <c r="B47" s="185" t="s">
        <v>371</v>
      </c>
      <c r="C47" s="178">
        <f>C48+C49</f>
        <v>27185.899999999998</v>
      </c>
      <c r="D47" s="178">
        <f>D48+D49</f>
        <v>28447.1</v>
      </c>
      <c r="E47" s="178">
        <f>E48+E49</f>
        <v>29623.7</v>
      </c>
    </row>
    <row r="48" spans="1:5" ht="30" customHeight="1" hidden="1">
      <c r="A48" s="166" t="s">
        <v>472</v>
      </c>
      <c r="B48" s="167" t="s">
        <v>539</v>
      </c>
      <c r="C48" s="164">
        <f>28602.8+3043.5-31646.3</f>
        <v>0</v>
      </c>
      <c r="D48" s="164">
        <f>30027.7+3193.5-33221.2</f>
        <v>0</v>
      </c>
      <c r="E48" s="164">
        <f>31482.6+3346-34828.6</f>
        <v>0</v>
      </c>
    </row>
    <row r="49" spans="1:5" ht="30" customHeight="1">
      <c r="A49" s="166" t="s">
        <v>530</v>
      </c>
      <c r="B49" s="167" t="s">
        <v>529</v>
      </c>
      <c r="C49" s="164">
        <f>21154.1+6031.8</f>
        <v>27185.899999999998</v>
      </c>
      <c r="D49" s="164">
        <f>22141.6+6305.5</f>
        <v>28447.1</v>
      </c>
      <c r="E49" s="164">
        <f>23216.9+6406.8</f>
        <v>29623.7</v>
      </c>
    </row>
    <row r="50" spans="1:5" ht="30" customHeight="1">
      <c r="A50" s="177" t="s">
        <v>479</v>
      </c>
      <c r="B50" s="185" t="s">
        <v>372</v>
      </c>
      <c r="C50" s="178">
        <f>SUM(C51:C69)</f>
        <v>5858.700000000001</v>
      </c>
      <c r="D50" s="178">
        <f>SUM(D51:D69)</f>
        <v>63433.544680000006</v>
      </c>
      <c r="E50" s="178">
        <f>SUM(E51:E69)</f>
        <v>0</v>
      </c>
    </row>
    <row r="51" spans="1:5" ht="60" customHeight="1" hidden="1">
      <c r="A51" s="166" t="s">
        <v>473</v>
      </c>
      <c r="B51" s="167" t="s">
        <v>373</v>
      </c>
      <c r="C51" s="164">
        <v>0</v>
      </c>
      <c r="D51" s="164">
        <v>0</v>
      </c>
      <c r="E51" s="164">
        <v>0</v>
      </c>
    </row>
    <row r="52" spans="1:5" ht="60" customHeight="1" hidden="1">
      <c r="A52" s="166" t="s">
        <v>473</v>
      </c>
      <c r="B52" s="168" t="s">
        <v>392</v>
      </c>
      <c r="C52" s="164">
        <v>0</v>
      </c>
      <c r="D52" s="164">
        <v>0</v>
      </c>
      <c r="E52" s="164">
        <v>0</v>
      </c>
    </row>
    <row r="53" spans="1:5" ht="75" customHeight="1" hidden="1">
      <c r="A53" s="169" t="s">
        <v>474</v>
      </c>
      <c r="B53" s="168" t="s">
        <v>368</v>
      </c>
      <c r="C53" s="164">
        <v>0</v>
      </c>
      <c r="D53" s="164">
        <v>0</v>
      </c>
      <c r="E53" s="164">
        <v>0</v>
      </c>
    </row>
    <row r="54" spans="1:5" ht="90" customHeight="1" hidden="1">
      <c r="A54" s="169" t="s">
        <v>474</v>
      </c>
      <c r="B54" s="168" t="s">
        <v>585</v>
      </c>
      <c r="C54" s="164">
        <v>0</v>
      </c>
      <c r="D54" s="164">
        <v>0</v>
      </c>
      <c r="E54" s="164">
        <v>0</v>
      </c>
    </row>
    <row r="55" spans="1:5" ht="105" customHeight="1">
      <c r="A55" s="169" t="s">
        <v>586</v>
      </c>
      <c r="B55" s="168" t="s">
        <v>588</v>
      </c>
      <c r="C55" s="164">
        <v>0</v>
      </c>
      <c r="D55" s="164">
        <v>37105.25811</v>
      </c>
      <c r="E55" s="164">
        <v>0</v>
      </c>
    </row>
    <row r="56" spans="1:5" ht="75" customHeight="1">
      <c r="A56" s="353" t="s">
        <v>540</v>
      </c>
      <c r="B56" s="353" t="s">
        <v>587</v>
      </c>
      <c r="C56" s="164">
        <v>0</v>
      </c>
      <c r="D56" s="164">
        <v>24482.52859</v>
      </c>
      <c r="E56" s="164">
        <v>0</v>
      </c>
    </row>
    <row r="57" spans="1:5" ht="90" customHeight="1">
      <c r="A57" s="353" t="s">
        <v>540</v>
      </c>
      <c r="B57" s="353" t="s">
        <v>541</v>
      </c>
      <c r="C57" s="164">
        <v>0</v>
      </c>
      <c r="D57" s="164">
        <v>1835.85798</v>
      </c>
      <c r="E57" s="164">
        <v>0</v>
      </c>
    </row>
    <row r="58" spans="1:5" ht="30" customHeight="1" hidden="1">
      <c r="A58" s="169" t="s">
        <v>481</v>
      </c>
      <c r="B58" s="168" t="s">
        <v>486</v>
      </c>
      <c r="C58" s="164"/>
      <c r="D58" s="164">
        <v>0</v>
      </c>
      <c r="E58" s="164">
        <v>0</v>
      </c>
    </row>
    <row r="59" spans="1:5" ht="60" customHeight="1" hidden="1">
      <c r="A59" s="169" t="s">
        <v>475</v>
      </c>
      <c r="B59" s="168" t="s">
        <v>543</v>
      </c>
      <c r="C59" s="164">
        <v>0</v>
      </c>
      <c r="D59" s="164">
        <v>0</v>
      </c>
      <c r="E59" s="164">
        <v>0</v>
      </c>
    </row>
    <row r="60" spans="1:5" ht="90" customHeight="1">
      <c r="A60" s="169" t="s">
        <v>475</v>
      </c>
      <c r="B60" s="168" t="s">
        <v>568</v>
      </c>
      <c r="C60" s="164">
        <v>2884.4</v>
      </c>
      <c r="D60" s="164">
        <v>0</v>
      </c>
      <c r="E60" s="164">
        <v>0</v>
      </c>
    </row>
    <row r="61" spans="1:5" ht="60" customHeight="1" hidden="1">
      <c r="A61" s="169" t="s">
        <v>475</v>
      </c>
      <c r="B61" s="168" t="s">
        <v>394</v>
      </c>
      <c r="C61" s="164"/>
      <c r="D61" s="164"/>
      <c r="E61" s="164"/>
    </row>
    <row r="62" spans="1:5" ht="30" customHeight="1" hidden="1">
      <c r="A62" s="169" t="s">
        <v>475</v>
      </c>
      <c r="B62" s="168" t="s">
        <v>395</v>
      </c>
      <c r="C62" s="164"/>
      <c r="D62" s="164"/>
      <c r="E62" s="164"/>
    </row>
    <row r="63" spans="1:5" ht="75" customHeight="1">
      <c r="A63" s="169" t="s">
        <v>475</v>
      </c>
      <c r="B63" s="168" t="s">
        <v>403</v>
      </c>
      <c r="C63" s="164">
        <v>2109.7</v>
      </c>
      <c r="D63" s="164">
        <v>0</v>
      </c>
      <c r="E63" s="164">
        <v>0</v>
      </c>
    </row>
    <row r="64" spans="1:5" ht="30" customHeight="1">
      <c r="A64" s="169" t="s">
        <v>475</v>
      </c>
      <c r="B64" s="168" t="s">
        <v>535</v>
      </c>
      <c r="C64" s="164">
        <v>300</v>
      </c>
      <c r="D64" s="164">
        <v>0</v>
      </c>
      <c r="E64" s="164">
        <v>0</v>
      </c>
    </row>
    <row r="65" spans="1:5" ht="30" customHeight="1">
      <c r="A65" s="169" t="s">
        <v>475</v>
      </c>
      <c r="B65" s="168" t="s">
        <v>546</v>
      </c>
      <c r="C65" s="164">
        <v>552</v>
      </c>
      <c r="D65" s="164">
        <v>0</v>
      </c>
      <c r="E65" s="164">
        <v>0</v>
      </c>
    </row>
    <row r="66" spans="1:5" ht="30" customHeight="1" hidden="1">
      <c r="A66" s="169" t="s">
        <v>475</v>
      </c>
      <c r="B66" s="168" t="s">
        <v>549</v>
      </c>
      <c r="C66" s="164"/>
      <c r="D66" s="164"/>
      <c r="E66" s="164"/>
    </row>
    <row r="67" spans="1:5" ht="30" customHeight="1">
      <c r="A67" s="169" t="s">
        <v>475</v>
      </c>
      <c r="B67" s="168" t="s">
        <v>553</v>
      </c>
      <c r="C67" s="164">
        <v>12.6</v>
      </c>
      <c r="D67" s="164">
        <v>9.9</v>
      </c>
      <c r="E67" s="164">
        <v>0</v>
      </c>
    </row>
    <row r="68" spans="1:5" ht="45" customHeight="1" hidden="1">
      <c r="A68" s="169" t="s">
        <v>475</v>
      </c>
      <c r="B68" s="168" t="s">
        <v>401</v>
      </c>
      <c r="C68" s="164">
        <v>0</v>
      </c>
      <c r="D68" s="164">
        <v>0</v>
      </c>
      <c r="E68" s="164">
        <v>0</v>
      </c>
    </row>
    <row r="69" spans="1:5" ht="45" customHeight="1" hidden="1">
      <c r="A69" s="169" t="s">
        <v>475</v>
      </c>
      <c r="B69" s="168" t="s">
        <v>402</v>
      </c>
      <c r="C69" s="164">
        <v>0</v>
      </c>
      <c r="D69" s="164">
        <v>0</v>
      </c>
      <c r="E69" s="164">
        <v>0</v>
      </c>
    </row>
    <row r="70" spans="1:5" ht="15" customHeight="1">
      <c r="A70" s="177" t="s">
        <v>483</v>
      </c>
      <c r="B70" s="185" t="s">
        <v>374</v>
      </c>
      <c r="C70" s="178">
        <f>C72+C71</f>
        <v>601.8000000000001</v>
      </c>
      <c r="D70" s="178">
        <f>D72+D71</f>
        <v>601.8000000000001</v>
      </c>
      <c r="E70" s="178">
        <f>E72+E71</f>
        <v>7.1</v>
      </c>
    </row>
    <row r="71" spans="1:5" ht="60" customHeight="1">
      <c r="A71" s="166" t="s">
        <v>476</v>
      </c>
      <c r="B71" s="167" t="s">
        <v>393</v>
      </c>
      <c r="C71" s="164">
        <v>7.1</v>
      </c>
      <c r="D71" s="164">
        <v>7.1</v>
      </c>
      <c r="E71" s="164">
        <v>7.1</v>
      </c>
    </row>
    <row r="72" spans="1:5" ht="30" customHeight="1">
      <c r="A72" s="166" t="s">
        <v>477</v>
      </c>
      <c r="B72" s="167" t="s">
        <v>354</v>
      </c>
      <c r="C72" s="164">
        <v>594.7</v>
      </c>
      <c r="D72" s="164">
        <v>594.7</v>
      </c>
      <c r="E72" s="164">
        <v>0</v>
      </c>
    </row>
    <row r="73" spans="1:5" ht="15" customHeight="1" hidden="1">
      <c r="A73" s="177" t="s">
        <v>484</v>
      </c>
      <c r="B73" s="185" t="s">
        <v>222</v>
      </c>
      <c r="C73" s="178">
        <f>C74+C75</f>
        <v>0</v>
      </c>
      <c r="D73" s="178">
        <f>D74+D75</f>
        <v>0</v>
      </c>
      <c r="E73" s="178">
        <f>E74+E75</f>
        <v>0</v>
      </c>
    </row>
    <row r="74" spans="1:5" ht="45" customHeight="1" hidden="1">
      <c r="A74" s="166" t="s">
        <v>485</v>
      </c>
      <c r="B74" s="167" t="s">
        <v>355</v>
      </c>
      <c r="C74" s="165">
        <v>0</v>
      </c>
      <c r="D74" s="165">
        <v>0</v>
      </c>
      <c r="E74" s="165">
        <v>0</v>
      </c>
    </row>
    <row r="75" spans="1:5" ht="75" customHeight="1" hidden="1">
      <c r="A75" s="166" t="s">
        <v>511</v>
      </c>
      <c r="B75" s="167" t="s">
        <v>595</v>
      </c>
      <c r="C75" s="165">
        <v>0</v>
      </c>
      <c r="D75" s="165">
        <v>0</v>
      </c>
      <c r="E75" s="165">
        <v>0</v>
      </c>
    </row>
    <row r="76" spans="1:5" ht="15" customHeight="1" hidden="1">
      <c r="A76" s="182" t="s">
        <v>356</v>
      </c>
      <c r="B76" s="183" t="s">
        <v>357</v>
      </c>
      <c r="C76" s="184">
        <f>C77</f>
        <v>0</v>
      </c>
      <c r="D76" s="184">
        <f>D77</f>
        <v>0</v>
      </c>
      <c r="E76" s="184">
        <f>E77</f>
        <v>0</v>
      </c>
    </row>
    <row r="77" spans="1:5" ht="30" customHeight="1" hidden="1">
      <c r="A77" s="166" t="s">
        <v>509</v>
      </c>
      <c r="B77" s="167" t="s">
        <v>510</v>
      </c>
      <c r="C77" s="164">
        <v>0</v>
      </c>
      <c r="D77" s="164">
        <v>0</v>
      </c>
      <c r="E77" s="164">
        <v>0</v>
      </c>
    </row>
    <row r="78" spans="1:5" ht="15" customHeight="1">
      <c r="A78" s="455" t="s">
        <v>351</v>
      </c>
      <c r="B78" s="455"/>
      <c r="C78" s="191">
        <f>C17+C45</f>
        <v>127827.092</v>
      </c>
      <c r="D78" s="191">
        <f>D17+D45</f>
        <v>159284.77468</v>
      </c>
      <c r="E78" s="191">
        <f>E17+E45</f>
        <v>85213.58</v>
      </c>
    </row>
    <row r="79" spans="3:5" ht="12.75">
      <c r="C79" s="135"/>
      <c r="D79" s="135"/>
      <c r="E79" s="135"/>
    </row>
    <row r="80" spans="3:5" ht="12.75">
      <c r="C80" s="139"/>
      <c r="D80" s="139"/>
      <c r="E80" s="139"/>
    </row>
    <row r="81" spans="3:5" ht="12.75">
      <c r="C81" s="135"/>
      <c r="D81" s="135"/>
      <c r="E81" s="135"/>
    </row>
    <row r="82" spans="3:5" ht="12.75">
      <c r="C82" s="135"/>
      <c r="D82" s="135"/>
      <c r="E82" s="135"/>
    </row>
    <row r="83" spans="2:5" ht="12.75">
      <c r="B83" s="137"/>
      <c r="C83" s="135"/>
      <c r="D83" s="135"/>
      <c r="E83" s="135"/>
    </row>
    <row r="84" spans="3:5" ht="12.75">
      <c r="C84" s="135"/>
      <c r="D84" s="135"/>
      <c r="E84" s="135"/>
    </row>
  </sheetData>
  <sheetProtection/>
  <mergeCells count="12">
    <mergeCell ref="A11:E11"/>
    <mergeCell ref="A9:E9"/>
    <mergeCell ref="A13:A15"/>
    <mergeCell ref="B13:B15"/>
    <mergeCell ref="C13:E14"/>
    <mergeCell ref="A78:B78"/>
    <mergeCell ref="A10:E10"/>
    <mergeCell ref="A1:E1"/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view="pageBreakPreview" zoomScaleSheetLayoutView="100" zoomScalePageLayoutView="0" workbookViewId="0" topLeftCell="A1">
      <selection activeCell="C16" sqref="C18"/>
    </sheetView>
  </sheetViews>
  <sheetFormatPr defaultColWidth="9.140625" defaultRowHeight="12.75"/>
  <cols>
    <col min="1" max="1" width="5.7109375" style="368" customWidth="1"/>
    <col min="2" max="2" width="43.7109375" style="368" customWidth="1"/>
    <col min="3" max="5" width="11.7109375" style="368" customWidth="1"/>
    <col min="6" max="16384" width="9.140625" style="368" customWidth="1"/>
  </cols>
  <sheetData>
    <row r="1" spans="1:5" ht="15" customHeight="1">
      <c r="A1" s="459" t="s">
        <v>572</v>
      </c>
      <c r="B1" s="460"/>
      <c r="C1" s="460"/>
      <c r="D1" s="460"/>
      <c r="E1" s="460"/>
    </row>
    <row r="2" spans="1:5" ht="15" customHeight="1">
      <c r="A2" s="459" t="s">
        <v>33</v>
      </c>
      <c r="B2" s="460"/>
      <c r="C2" s="460"/>
      <c r="D2" s="460"/>
      <c r="E2" s="460"/>
    </row>
    <row r="3" spans="1:5" ht="15" customHeight="1">
      <c r="A3" s="459" t="s">
        <v>34</v>
      </c>
      <c r="B3" s="460"/>
      <c r="C3" s="460"/>
      <c r="D3" s="460"/>
      <c r="E3" s="460"/>
    </row>
    <row r="4" spans="1:5" ht="15" customHeight="1">
      <c r="A4" s="459" t="s">
        <v>35</v>
      </c>
      <c r="B4" s="460"/>
      <c r="C4" s="460"/>
      <c r="D4" s="460"/>
      <c r="E4" s="460"/>
    </row>
    <row r="5" spans="1:5" ht="15" customHeight="1">
      <c r="A5" s="457" t="s">
        <v>605</v>
      </c>
      <c r="B5" s="460"/>
      <c r="C5" s="460"/>
      <c r="D5" s="460"/>
      <c r="E5" s="460"/>
    </row>
    <row r="6" spans="3:5" ht="15" customHeight="1">
      <c r="C6" s="366"/>
      <c r="D6" s="369"/>
      <c r="E6" s="369"/>
    </row>
    <row r="7" spans="3:5" ht="15" customHeight="1">
      <c r="C7" s="366"/>
      <c r="D7" s="369"/>
      <c r="E7" s="369"/>
    </row>
    <row r="8" ht="15" customHeight="1">
      <c r="E8" s="370" t="s">
        <v>37</v>
      </c>
    </row>
    <row r="9" spans="1:5" ht="15" customHeight="1">
      <c r="A9" s="456" t="s">
        <v>598</v>
      </c>
      <c r="B9" s="456"/>
      <c r="C9" s="456"/>
      <c r="D9" s="456"/>
      <c r="E9" s="456"/>
    </row>
    <row r="10" spans="1:5" ht="15" customHeight="1">
      <c r="A10" s="456" t="s">
        <v>599</v>
      </c>
      <c r="B10" s="456"/>
      <c r="C10" s="456"/>
      <c r="D10" s="456"/>
      <c r="E10" s="456"/>
    </row>
    <row r="11" spans="1:5" ht="15" customHeight="1">
      <c r="A11" s="456" t="s">
        <v>35</v>
      </c>
      <c r="B11" s="456"/>
      <c r="C11" s="456"/>
      <c r="D11" s="456"/>
      <c r="E11" s="456"/>
    </row>
    <row r="12" spans="1:5" ht="15" customHeight="1">
      <c r="A12" s="456" t="s">
        <v>600</v>
      </c>
      <c r="B12" s="456"/>
      <c r="C12" s="456"/>
      <c r="D12" s="456"/>
      <c r="E12" s="456"/>
    </row>
    <row r="13" spans="1:5" ht="15" customHeight="1">
      <c r="A13" s="456" t="s">
        <v>604</v>
      </c>
      <c r="B13" s="456"/>
      <c r="C13" s="456"/>
      <c r="D13" s="456"/>
      <c r="E13" s="456"/>
    </row>
    <row r="14" spans="1:5" ht="15" customHeight="1">
      <c r="A14" s="371"/>
      <c r="B14" s="372"/>
      <c r="C14" s="372"/>
      <c r="D14" s="372"/>
      <c r="E14" s="371"/>
    </row>
    <row r="15" spans="1:5" s="367" customFormat="1" ht="30" customHeight="1">
      <c r="A15" s="373" t="s">
        <v>38</v>
      </c>
      <c r="B15" s="461" t="s">
        <v>601</v>
      </c>
      <c r="C15" s="462"/>
      <c r="D15" s="463"/>
      <c r="E15" s="375" t="s">
        <v>602</v>
      </c>
    </row>
    <row r="16" spans="1:5" s="367" customFormat="1" ht="15" customHeight="1">
      <c r="A16" s="373">
        <v>1</v>
      </c>
      <c r="B16" s="461">
        <v>2</v>
      </c>
      <c r="C16" s="464"/>
      <c r="D16" s="465"/>
      <c r="E16" s="375">
        <v>3</v>
      </c>
    </row>
    <row r="17" spans="1:5" ht="45" customHeight="1">
      <c r="A17" s="374">
        <v>1</v>
      </c>
      <c r="B17" s="466" t="s">
        <v>218</v>
      </c>
      <c r="C17" s="467"/>
      <c r="D17" s="468"/>
      <c r="E17" s="376">
        <v>323.2</v>
      </c>
    </row>
    <row r="18" spans="1:5" ht="45" customHeight="1">
      <c r="A18" s="374">
        <v>2</v>
      </c>
      <c r="B18" s="466" t="s">
        <v>226</v>
      </c>
      <c r="C18" s="467"/>
      <c r="D18" s="468"/>
      <c r="E18" s="376">
        <v>77.082</v>
      </c>
    </row>
    <row r="19" spans="1:5" ht="45" customHeight="1">
      <c r="A19" s="374">
        <v>3</v>
      </c>
      <c r="B19" s="466" t="s">
        <v>228</v>
      </c>
      <c r="C19" s="467"/>
      <c r="D19" s="468"/>
      <c r="E19" s="376">
        <v>300.358</v>
      </c>
    </row>
    <row r="20" spans="1:5" ht="15" customHeight="1">
      <c r="A20" s="469" t="s">
        <v>603</v>
      </c>
      <c r="B20" s="470"/>
      <c r="C20" s="471"/>
      <c r="D20" s="472"/>
      <c r="E20" s="377">
        <f>SUM(E17:E19)</f>
        <v>700.64</v>
      </c>
    </row>
    <row r="21" spans="1:256" s="356" customFormat="1" ht="12" customHeight="1">
      <c r="A21" s="368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368"/>
      <c r="AK21" s="368"/>
      <c r="AL21" s="368"/>
      <c r="AM21" s="368"/>
      <c r="AN21" s="368"/>
      <c r="AO21" s="368"/>
      <c r="AP21" s="368"/>
      <c r="AQ21" s="368"/>
      <c r="AR21" s="368"/>
      <c r="AS21" s="368"/>
      <c r="AT21" s="368"/>
      <c r="AU21" s="368"/>
      <c r="AV21" s="368"/>
      <c r="AW21" s="368"/>
      <c r="AX21" s="368"/>
      <c r="AY21" s="368"/>
      <c r="AZ21" s="368"/>
      <c r="BA21" s="368"/>
      <c r="BB21" s="368"/>
      <c r="BC21" s="368"/>
      <c r="BD21" s="368"/>
      <c r="BE21" s="368"/>
      <c r="BF21" s="368"/>
      <c r="BG21" s="368"/>
      <c r="BH21" s="368"/>
      <c r="BI21" s="368"/>
      <c r="BJ21" s="368"/>
      <c r="BK21" s="368"/>
      <c r="BL21" s="368"/>
      <c r="BM21" s="368"/>
      <c r="BN21" s="368"/>
      <c r="BO21" s="368"/>
      <c r="BP21" s="368"/>
      <c r="BQ21" s="368"/>
      <c r="BR21" s="368"/>
      <c r="BS21" s="368"/>
      <c r="BT21" s="368"/>
      <c r="BU21" s="368"/>
      <c r="BV21" s="368"/>
      <c r="BW21" s="368"/>
      <c r="BX21" s="368"/>
      <c r="BY21" s="368"/>
      <c r="BZ21" s="368"/>
      <c r="CA21" s="368"/>
      <c r="CB21" s="368"/>
      <c r="CC21" s="368"/>
      <c r="CD21" s="368"/>
      <c r="CE21" s="368"/>
      <c r="CF21" s="368"/>
      <c r="CG21" s="368"/>
      <c r="CH21" s="368"/>
      <c r="CI21" s="368"/>
      <c r="CJ21" s="368"/>
      <c r="CK21" s="368"/>
      <c r="CL21" s="368"/>
      <c r="CM21" s="368"/>
      <c r="CN21" s="368"/>
      <c r="CO21" s="368"/>
      <c r="CP21" s="368"/>
      <c r="CQ21" s="368"/>
      <c r="CR21" s="368"/>
      <c r="CS21" s="368"/>
      <c r="CT21" s="368"/>
      <c r="CU21" s="368"/>
      <c r="CV21" s="368"/>
      <c r="CW21" s="368"/>
      <c r="CX21" s="368"/>
      <c r="CY21" s="368"/>
      <c r="CZ21" s="368"/>
      <c r="DA21" s="368"/>
      <c r="DB21" s="368"/>
      <c r="DC21" s="368"/>
      <c r="DD21" s="368"/>
      <c r="DE21" s="368"/>
      <c r="DF21" s="368"/>
      <c r="DG21" s="368"/>
      <c r="DH21" s="368"/>
      <c r="DI21" s="368"/>
      <c r="DJ21" s="368"/>
      <c r="DK21" s="368"/>
      <c r="DL21" s="368"/>
      <c r="DM21" s="368"/>
      <c r="DN21" s="368"/>
      <c r="DO21" s="368"/>
      <c r="DP21" s="368"/>
      <c r="DQ21" s="368"/>
      <c r="DR21" s="368"/>
      <c r="DS21" s="368"/>
      <c r="DT21" s="368"/>
      <c r="DU21" s="368"/>
      <c r="DV21" s="368"/>
      <c r="DW21" s="368"/>
      <c r="DX21" s="368"/>
      <c r="DY21" s="368"/>
      <c r="DZ21" s="368"/>
      <c r="EA21" s="368"/>
      <c r="EB21" s="368"/>
      <c r="EC21" s="368"/>
      <c r="ED21" s="368"/>
      <c r="EE21" s="368"/>
      <c r="EF21" s="368"/>
      <c r="EG21" s="368"/>
      <c r="EH21" s="368"/>
      <c r="EI21" s="368"/>
      <c r="EJ21" s="368"/>
      <c r="EK21" s="368"/>
      <c r="EL21" s="368"/>
      <c r="EM21" s="368"/>
      <c r="EN21" s="368"/>
      <c r="EO21" s="368"/>
      <c r="EP21" s="368"/>
      <c r="EQ21" s="368"/>
      <c r="ER21" s="368"/>
      <c r="ES21" s="368"/>
      <c r="ET21" s="368"/>
      <c r="EU21" s="368"/>
      <c r="EV21" s="368"/>
      <c r="EW21" s="368"/>
      <c r="EX21" s="368"/>
      <c r="EY21" s="368"/>
      <c r="EZ21" s="368"/>
      <c r="FA21" s="368"/>
      <c r="FB21" s="368"/>
      <c r="FC21" s="368"/>
      <c r="FD21" s="368"/>
      <c r="FE21" s="368"/>
      <c r="FF21" s="368"/>
      <c r="FG21" s="368"/>
      <c r="FH21" s="368"/>
      <c r="FI21" s="368"/>
      <c r="FJ21" s="368"/>
      <c r="FK21" s="368"/>
      <c r="FL21" s="368"/>
      <c r="FM21" s="368"/>
      <c r="FN21" s="368"/>
      <c r="FO21" s="368"/>
      <c r="FP21" s="368"/>
      <c r="FQ21" s="368"/>
      <c r="FR21" s="368"/>
      <c r="FS21" s="368"/>
      <c r="FT21" s="368"/>
      <c r="FU21" s="368"/>
      <c r="FV21" s="368"/>
      <c r="FW21" s="368"/>
      <c r="FX21" s="368"/>
      <c r="FY21" s="368"/>
      <c r="FZ21" s="368"/>
      <c r="GA21" s="368"/>
      <c r="GB21" s="368"/>
      <c r="GC21" s="368"/>
      <c r="GD21" s="368"/>
      <c r="GE21" s="368"/>
      <c r="GF21" s="368"/>
      <c r="GG21" s="368"/>
      <c r="GH21" s="368"/>
      <c r="GI21" s="368"/>
      <c r="GJ21" s="368"/>
      <c r="GK21" s="368"/>
      <c r="GL21" s="368"/>
      <c r="GM21" s="368"/>
      <c r="GN21" s="368"/>
      <c r="GO21" s="368"/>
      <c r="GP21" s="368"/>
      <c r="GQ21" s="368"/>
      <c r="GR21" s="368"/>
      <c r="GS21" s="368"/>
      <c r="GT21" s="368"/>
      <c r="GU21" s="368"/>
      <c r="GV21" s="368"/>
      <c r="GW21" s="368"/>
      <c r="GX21" s="368"/>
      <c r="GY21" s="368"/>
      <c r="GZ21" s="368"/>
      <c r="HA21" s="368"/>
      <c r="HB21" s="368"/>
      <c r="HC21" s="368"/>
      <c r="HD21" s="368"/>
      <c r="HE21" s="368"/>
      <c r="HF21" s="368"/>
      <c r="HG21" s="368"/>
      <c r="HH21" s="368"/>
      <c r="HI21" s="368"/>
      <c r="HJ21" s="368"/>
      <c r="HK21" s="368"/>
      <c r="HL21" s="368"/>
      <c r="HM21" s="368"/>
      <c r="HN21" s="368"/>
      <c r="HO21" s="368"/>
      <c r="HP21" s="368"/>
      <c r="HQ21" s="368"/>
      <c r="HR21" s="368"/>
      <c r="HS21" s="368"/>
      <c r="HT21" s="368"/>
      <c r="HU21" s="368"/>
      <c r="HV21" s="368"/>
      <c r="HW21" s="368"/>
      <c r="HX21" s="368"/>
      <c r="HY21" s="368"/>
      <c r="HZ21" s="368"/>
      <c r="IA21" s="368"/>
      <c r="IB21" s="368"/>
      <c r="IC21" s="368"/>
      <c r="ID21" s="368"/>
      <c r="IE21" s="368"/>
      <c r="IF21" s="368"/>
      <c r="IG21" s="368"/>
      <c r="IH21" s="368"/>
      <c r="II21" s="368"/>
      <c r="IJ21" s="368"/>
      <c r="IK21" s="368"/>
      <c r="IL21" s="368"/>
      <c r="IM21" s="368"/>
      <c r="IN21" s="368"/>
      <c r="IO21" s="368"/>
      <c r="IP21" s="368"/>
      <c r="IQ21" s="368"/>
      <c r="IR21" s="368"/>
      <c r="IS21" s="368"/>
      <c r="IT21" s="368"/>
      <c r="IU21" s="368"/>
      <c r="IV21" s="368"/>
    </row>
    <row r="22" spans="1:5" ht="12" customHeight="1">
      <c r="A22" s="378"/>
      <c r="B22" s="473"/>
      <c r="C22" s="473"/>
      <c r="D22" s="473"/>
      <c r="E22" s="473"/>
    </row>
    <row r="23" spans="1:5" ht="12" customHeight="1">
      <c r="A23" s="378"/>
      <c r="B23" s="474"/>
      <c r="C23" s="474"/>
      <c r="D23" s="474"/>
      <c r="E23" s="474"/>
    </row>
    <row r="24" ht="12" customHeight="1">
      <c r="A24" s="379"/>
    </row>
  </sheetData>
  <sheetProtection/>
  <mergeCells count="18">
    <mergeCell ref="B17:D17"/>
    <mergeCell ref="B18:D18"/>
    <mergeCell ref="B19:D19"/>
    <mergeCell ref="A20:D20"/>
    <mergeCell ref="B22:E22"/>
    <mergeCell ref="B23:E23"/>
    <mergeCell ref="A10:E10"/>
    <mergeCell ref="A11:E11"/>
    <mergeCell ref="A12:E12"/>
    <mergeCell ref="A13:E13"/>
    <mergeCell ref="B15:D15"/>
    <mergeCell ref="B16:D16"/>
    <mergeCell ref="A1:E1"/>
    <mergeCell ref="A2:E2"/>
    <mergeCell ref="A3:E3"/>
    <mergeCell ref="A4:E4"/>
    <mergeCell ref="A5:E5"/>
    <mergeCell ref="A9:E9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6"/>
  <sheetViews>
    <sheetView view="pageBreakPreview" zoomScaleNormal="115" zoomScaleSheetLayoutView="100" zoomScalePageLayoutView="0" workbookViewId="0" topLeftCell="A116">
      <selection activeCell="C16" sqref="C18"/>
    </sheetView>
  </sheetViews>
  <sheetFormatPr defaultColWidth="9.140625" defaultRowHeight="12.75"/>
  <cols>
    <col min="1" max="1" width="3.7109375" style="85" customWidth="1"/>
    <col min="2" max="2" width="58.7109375" style="85" customWidth="1"/>
    <col min="3" max="3" width="12.7109375" style="85" customWidth="1"/>
    <col min="4" max="4" width="6.8515625" style="85" customWidth="1"/>
    <col min="5" max="5" width="9.7109375" style="85" customWidth="1"/>
    <col min="6" max="7" width="17.7109375" style="85" customWidth="1"/>
    <col min="8" max="8" width="17.7109375" style="86" customWidth="1"/>
    <col min="9" max="16384" width="9.140625" style="85" customWidth="1"/>
  </cols>
  <sheetData>
    <row r="1" spans="1:8" ht="15" customHeight="1">
      <c r="A1" s="490" t="s">
        <v>573</v>
      </c>
      <c r="B1" s="489"/>
      <c r="C1" s="489"/>
      <c r="D1" s="489"/>
      <c r="E1" s="489"/>
      <c r="F1" s="489"/>
      <c r="G1" s="489"/>
      <c r="H1" s="489"/>
    </row>
    <row r="2" spans="1:8" ht="15" customHeight="1">
      <c r="A2" s="490" t="s">
        <v>33</v>
      </c>
      <c r="B2" s="489"/>
      <c r="C2" s="489"/>
      <c r="D2" s="489"/>
      <c r="E2" s="489"/>
      <c r="F2" s="489"/>
      <c r="G2" s="489"/>
      <c r="H2" s="489"/>
    </row>
    <row r="3" spans="1:8" ht="15" customHeight="1">
      <c r="A3" s="490" t="s">
        <v>34</v>
      </c>
      <c r="B3" s="489"/>
      <c r="C3" s="489"/>
      <c r="D3" s="489"/>
      <c r="E3" s="489"/>
      <c r="F3" s="489"/>
      <c r="G3" s="489"/>
      <c r="H3" s="489"/>
    </row>
    <row r="4" spans="1:8" ht="15" customHeight="1">
      <c r="A4" s="490" t="s">
        <v>35</v>
      </c>
      <c r="B4" s="489"/>
      <c r="C4" s="489"/>
      <c r="D4" s="489"/>
      <c r="E4" s="489"/>
      <c r="F4" s="489"/>
      <c r="G4" s="489"/>
      <c r="H4" s="489"/>
    </row>
    <row r="5" spans="1:8" ht="15" customHeight="1">
      <c r="A5" s="488" t="s">
        <v>605</v>
      </c>
      <c r="B5" s="489"/>
      <c r="C5" s="489"/>
      <c r="D5" s="489"/>
      <c r="E5" s="489"/>
      <c r="F5" s="489"/>
      <c r="G5" s="489"/>
      <c r="H5" s="489"/>
    </row>
    <row r="6" ht="15" customHeight="1"/>
    <row r="7" ht="15" customHeight="1"/>
    <row r="8" ht="15" customHeight="1"/>
    <row r="9" spans="1:8" ht="15" customHeight="1">
      <c r="A9" s="475" t="s">
        <v>43</v>
      </c>
      <c r="B9" s="475"/>
      <c r="C9" s="475"/>
      <c r="D9" s="475"/>
      <c r="E9" s="475"/>
      <c r="F9" s="475"/>
      <c r="G9" s="475"/>
      <c r="H9" s="475"/>
    </row>
    <row r="10" spans="1:8" ht="15" customHeight="1">
      <c r="A10" s="475" t="s">
        <v>44</v>
      </c>
      <c r="B10" s="475"/>
      <c r="C10" s="475"/>
      <c r="D10" s="475"/>
      <c r="E10" s="475"/>
      <c r="F10" s="475"/>
      <c r="G10" s="475"/>
      <c r="H10" s="475"/>
    </row>
    <row r="11" spans="1:8" ht="15" customHeight="1">
      <c r="A11" s="475" t="s">
        <v>45</v>
      </c>
      <c r="B11" s="475"/>
      <c r="C11" s="475"/>
      <c r="D11" s="475"/>
      <c r="E11" s="475"/>
      <c r="F11" s="475"/>
      <c r="G11" s="475"/>
      <c r="H11" s="475"/>
    </row>
    <row r="12" spans="1:8" ht="15" customHeight="1">
      <c r="A12" s="475" t="s">
        <v>46</v>
      </c>
      <c r="B12" s="475"/>
      <c r="C12" s="475"/>
      <c r="D12" s="475"/>
      <c r="E12" s="475"/>
      <c r="F12" s="475"/>
      <c r="G12" s="475"/>
      <c r="H12" s="475"/>
    </row>
    <row r="13" spans="1:8" ht="15" customHeight="1">
      <c r="A13" s="479" t="s">
        <v>642</v>
      </c>
      <c r="B13" s="479"/>
      <c r="C13" s="479"/>
      <c r="D13" s="479"/>
      <c r="E13" s="479"/>
      <c r="F13" s="479"/>
      <c r="G13" s="479"/>
      <c r="H13" s="479"/>
    </row>
    <row r="14" spans="1:8" ht="15" customHeight="1">
      <c r="A14" s="143"/>
      <c r="B14" s="143"/>
      <c r="C14" s="143"/>
      <c r="D14" s="143"/>
      <c r="E14" s="143"/>
      <c r="F14" s="143"/>
      <c r="G14" s="143"/>
      <c r="H14" s="143"/>
    </row>
    <row r="15" spans="1:8" s="78" customFormat="1" ht="30" customHeight="1">
      <c r="A15" s="491" t="s">
        <v>38</v>
      </c>
      <c r="B15" s="483" t="s">
        <v>47</v>
      </c>
      <c r="C15" s="483" t="s">
        <v>408</v>
      </c>
      <c r="D15" s="483" t="s">
        <v>407</v>
      </c>
      <c r="E15" s="483" t="s">
        <v>50</v>
      </c>
      <c r="F15" s="485" t="s">
        <v>36</v>
      </c>
      <c r="G15" s="486"/>
      <c r="H15" s="487"/>
    </row>
    <row r="16" spans="1:8" s="78" customFormat="1" ht="30" customHeight="1">
      <c r="A16" s="484"/>
      <c r="B16" s="484"/>
      <c r="C16" s="484"/>
      <c r="D16" s="484"/>
      <c r="E16" s="484"/>
      <c r="F16" s="54" t="s">
        <v>514</v>
      </c>
      <c r="G16" s="54" t="s">
        <v>552</v>
      </c>
      <c r="H16" s="54" t="s">
        <v>643</v>
      </c>
    </row>
    <row r="17" spans="1:8" s="78" customFormat="1" ht="15" customHeight="1">
      <c r="A17" s="11" t="s">
        <v>39</v>
      </c>
      <c r="B17" s="13">
        <v>2</v>
      </c>
      <c r="C17" s="13">
        <v>3</v>
      </c>
      <c r="D17" s="13">
        <v>4</v>
      </c>
      <c r="E17" s="13">
        <v>5</v>
      </c>
      <c r="F17" s="54">
        <v>6</v>
      </c>
      <c r="G17" s="54">
        <v>7</v>
      </c>
      <c r="H17" s="54">
        <v>8</v>
      </c>
    </row>
    <row r="18" spans="1:8" s="78" customFormat="1" ht="15" customHeight="1">
      <c r="A18" s="87"/>
      <c r="B18" s="480" t="s">
        <v>51</v>
      </c>
      <c r="C18" s="481"/>
      <c r="D18" s="481"/>
      <c r="E18" s="482"/>
      <c r="F18" s="88">
        <f>F19+F25+F31+F47+F108+F127+F146+F157+F180+F186+F259+F274+F284+F297+F318+F328+F338+F366</f>
        <v>101379.401</v>
      </c>
      <c r="G18" s="88">
        <f>G19+G25+G31+G47+G108+G127+G146+G157+G180+G186+G259+G274+G284+G297+G318+G328+G338+G366</f>
        <v>126372.0887</v>
      </c>
      <c r="H18" s="88">
        <f>H19+H25+H31+H47+H108+H127+H146+H157+H180+H186+H259+H274+H284+H297+H318+H328+H338+H366</f>
        <v>16323</v>
      </c>
    </row>
    <row r="19" spans="1:8" s="78" customFormat="1" ht="45" customHeight="1">
      <c r="A19" s="89">
        <v>1</v>
      </c>
      <c r="B19" s="280" t="s">
        <v>375</v>
      </c>
      <c r="C19" s="90" t="s">
        <v>380</v>
      </c>
      <c r="D19" s="91"/>
      <c r="E19" s="91"/>
      <c r="F19" s="92">
        <f aca="true" t="shared" si="0" ref="F19:H23">F20</f>
        <v>230</v>
      </c>
      <c r="G19" s="92">
        <f t="shared" si="0"/>
        <v>0</v>
      </c>
      <c r="H19" s="92">
        <f t="shared" si="0"/>
        <v>0</v>
      </c>
    </row>
    <row r="20" spans="1:8" s="78" customFormat="1" ht="105" customHeight="1">
      <c r="A20" s="93"/>
      <c r="B20" s="281" t="s">
        <v>376</v>
      </c>
      <c r="C20" s="94" t="s">
        <v>379</v>
      </c>
      <c r="D20" s="95"/>
      <c r="E20" s="95"/>
      <c r="F20" s="96">
        <f t="shared" si="0"/>
        <v>230</v>
      </c>
      <c r="G20" s="96">
        <f t="shared" si="0"/>
        <v>0</v>
      </c>
      <c r="H20" s="96">
        <f t="shared" si="0"/>
        <v>0</v>
      </c>
    </row>
    <row r="21" spans="1:8" s="78" customFormat="1" ht="75" customHeight="1">
      <c r="A21" s="256"/>
      <c r="B21" s="302" t="s">
        <v>377</v>
      </c>
      <c r="C21" s="251" t="s">
        <v>378</v>
      </c>
      <c r="D21" s="252"/>
      <c r="E21" s="252"/>
      <c r="F21" s="303">
        <f t="shared" si="0"/>
        <v>230</v>
      </c>
      <c r="G21" s="303">
        <f t="shared" si="0"/>
        <v>0</v>
      </c>
      <c r="H21" s="303">
        <f t="shared" si="0"/>
        <v>0</v>
      </c>
    </row>
    <row r="22" spans="1:8" s="78" customFormat="1" ht="30" customHeight="1">
      <c r="A22" s="32"/>
      <c r="B22" s="192" t="s">
        <v>57</v>
      </c>
      <c r="C22" s="30" t="s">
        <v>378</v>
      </c>
      <c r="D22" s="31">
        <v>200</v>
      </c>
      <c r="E22" s="31"/>
      <c r="F22" s="97">
        <f t="shared" si="0"/>
        <v>230</v>
      </c>
      <c r="G22" s="97">
        <f t="shared" si="0"/>
        <v>0</v>
      </c>
      <c r="H22" s="97">
        <f t="shared" si="0"/>
        <v>0</v>
      </c>
    </row>
    <row r="23" spans="1:8" s="78" customFormat="1" ht="30" customHeight="1">
      <c r="A23" s="32"/>
      <c r="B23" s="282" t="s">
        <v>58</v>
      </c>
      <c r="C23" s="30" t="s">
        <v>378</v>
      </c>
      <c r="D23" s="30" t="s">
        <v>59</v>
      </c>
      <c r="E23" s="30"/>
      <c r="F23" s="98">
        <f t="shared" si="0"/>
        <v>230</v>
      </c>
      <c r="G23" s="98">
        <f t="shared" si="0"/>
        <v>0</v>
      </c>
      <c r="H23" s="98">
        <f t="shared" si="0"/>
        <v>0</v>
      </c>
    </row>
    <row r="24" spans="1:8" s="78" customFormat="1" ht="45" customHeight="1">
      <c r="A24" s="32"/>
      <c r="B24" s="282" t="s">
        <v>9</v>
      </c>
      <c r="C24" s="30" t="s">
        <v>378</v>
      </c>
      <c r="D24" s="30" t="s">
        <v>59</v>
      </c>
      <c r="E24" s="30" t="s">
        <v>215</v>
      </c>
      <c r="F24" s="98">
        <v>230</v>
      </c>
      <c r="G24" s="98">
        <v>0</v>
      </c>
      <c r="H24" s="98">
        <v>0</v>
      </c>
    </row>
    <row r="25" spans="1:8" ht="45" customHeight="1">
      <c r="A25" s="89">
        <v>2</v>
      </c>
      <c r="B25" s="280" t="s">
        <v>554</v>
      </c>
      <c r="C25" s="90" t="s">
        <v>52</v>
      </c>
      <c r="D25" s="91"/>
      <c r="E25" s="91"/>
      <c r="F25" s="92">
        <f aca="true" t="shared" si="1" ref="F25:H29">F26</f>
        <v>400</v>
      </c>
      <c r="G25" s="92">
        <f t="shared" si="1"/>
        <v>400</v>
      </c>
      <c r="H25" s="92">
        <f t="shared" si="1"/>
        <v>400</v>
      </c>
    </row>
    <row r="26" spans="1:8" ht="15" customHeight="1">
      <c r="A26" s="93"/>
      <c r="B26" s="281" t="s">
        <v>53</v>
      </c>
      <c r="C26" s="94" t="s">
        <v>54</v>
      </c>
      <c r="D26" s="95"/>
      <c r="E26" s="95"/>
      <c r="F26" s="96">
        <f t="shared" si="1"/>
        <v>400</v>
      </c>
      <c r="G26" s="96">
        <f t="shared" si="1"/>
        <v>400</v>
      </c>
      <c r="H26" s="96">
        <f t="shared" si="1"/>
        <v>400</v>
      </c>
    </row>
    <row r="27" spans="1:8" ht="30" customHeight="1">
      <c r="A27" s="256"/>
      <c r="B27" s="302" t="s">
        <v>55</v>
      </c>
      <c r="C27" s="251" t="s">
        <v>56</v>
      </c>
      <c r="D27" s="252"/>
      <c r="E27" s="252"/>
      <c r="F27" s="303">
        <f t="shared" si="1"/>
        <v>400</v>
      </c>
      <c r="G27" s="303">
        <f t="shared" si="1"/>
        <v>400</v>
      </c>
      <c r="H27" s="303">
        <f t="shared" si="1"/>
        <v>400</v>
      </c>
    </row>
    <row r="28" spans="1:8" ht="30" customHeight="1">
      <c r="A28" s="32"/>
      <c r="B28" s="192" t="s">
        <v>57</v>
      </c>
      <c r="C28" s="30" t="s">
        <v>56</v>
      </c>
      <c r="D28" s="31">
        <v>200</v>
      </c>
      <c r="E28" s="31"/>
      <c r="F28" s="97">
        <f t="shared" si="1"/>
        <v>400</v>
      </c>
      <c r="G28" s="97">
        <f t="shared" si="1"/>
        <v>400</v>
      </c>
      <c r="H28" s="97">
        <f t="shared" si="1"/>
        <v>400</v>
      </c>
    </row>
    <row r="29" spans="1:8" ht="30" customHeight="1">
      <c r="A29" s="32"/>
      <c r="B29" s="282" t="s">
        <v>58</v>
      </c>
      <c r="C29" s="30" t="s">
        <v>56</v>
      </c>
      <c r="D29" s="30" t="s">
        <v>59</v>
      </c>
      <c r="E29" s="30"/>
      <c r="F29" s="98">
        <f t="shared" si="1"/>
        <v>400</v>
      </c>
      <c r="G29" s="98">
        <f t="shared" si="1"/>
        <v>400</v>
      </c>
      <c r="H29" s="98">
        <f t="shared" si="1"/>
        <v>400</v>
      </c>
    </row>
    <row r="30" spans="1:8" ht="15" customHeight="1">
      <c r="A30" s="32"/>
      <c r="B30" s="282" t="s">
        <v>60</v>
      </c>
      <c r="C30" s="30" t="s">
        <v>56</v>
      </c>
      <c r="D30" s="30" t="s">
        <v>59</v>
      </c>
      <c r="E30" s="30" t="s">
        <v>61</v>
      </c>
      <c r="F30" s="98">
        <f>260+140</f>
        <v>400</v>
      </c>
      <c r="G30" s="98">
        <f>260+140</f>
        <v>400</v>
      </c>
      <c r="H30" s="98">
        <f>260+140</f>
        <v>400</v>
      </c>
    </row>
    <row r="31" spans="1:8" ht="60" customHeight="1">
      <c r="A31" s="89">
        <v>3</v>
      </c>
      <c r="B31" s="280" t="s">
        <v>414</v>
      </c>
      <c r="C31" s="90" t="s">
        <v>420</v>
      </c>
      <c r="D31" s="91" t="s">
        <v>63</v>
      </c>
      <c r="E31" s="91"/>
      <c r="F31" s="92">
        <f>F32+F37+F42</f>
        <v>0</v>
      </c>
      <c r="G31" s="92">
        <f>G32+G37+G42</f>
        <v>1854.402</v>
      </c>
      <c r="H31" s="92">
        <f>H32+H37+H42</f>
        <v>0</v>
      </c>
    </row>
    <row r="32" spans="1:8" s="151" customFormat="1" ht="45" customHeight="1" hidden="1">
      <c r="A32" s="149"/>
      <c r="B32" s="283" t="s">
        <v>415</v>
      </c>
      <c r="C32" s="94" t="s">
        <v>421</v>
      </c>
      <c r="D32" s="141"/>
      <c r="E32" s="141"/>
      <c r="F32" s="142">
        <f>F33</f>
        <v>0</v>
      </c>
      <c r="G32" s="142">
        <f>G33</f>
        <v>0</v>
      </c>
      <c r="H32" s="142">
        <f>H33</f>
        <v>0</v>
      </c>
    </row>
    <row r="33" spans="1:8" ht="45" customHeight="1" hidden="1">
      <c r="A33" s="256"/>
      <c r="B33" s="302" t="s">
        <v>455</v>
      </c>
      <c r="C33" s="251" t="s">
        <v>422</v>
      </c>
      <c r="D33" s="251"/>
      <c r="E33" s="251"/>
      <c r="F33" s="304">
        <f aca="true" t="shared" si="2" ref="F33:H35">F34</f>
        <v>0</v>
      </c>
      <c r="G33" s="304">
        <f t="shared" si="2"/>
        <v>0</v>
      </c>
      <c r="H33" s="304">
        <f t="shared" si="2"/>
        <v>0</v>
      </c>
    </row>
    <row r="34" spans="1:8" ht="15" customHeight="1" hidden="1">
      <c r="A34" s="125"/>
      <c r="B34" s="282" t="s">
        <v>264</v>
      </c>
      <c r="C34" s="30" t="s">
        <v>422</v>
      </c>
      <c r="D34" s="31">
        <v>300</v>
      </c>
      <c r="E34" s="30"/>
      <c r="F34" s="98">
        <f t="shared" si="2"/>
        <v>0</v>
      </c>
      <c r="G34" s="98">
        <f t="shared" si="2"/>
        <v>0</v>
      </c>
      <c r="H34" s="98">
        <f t="shared" si="2"/>
        <v>0</v>
      </c>
    </row>
    <row r="35" spans="1:8" ht="30" customHeight="1" hidden="1">
      <c r="A35" s="125"/>
      <c r="B35" s="282" t="s">
        <v>265</v>
      </c>
      <c r="C35" s="30" t="s">
        <v>422</v>
      </c>
      <c r="D35" s="30" t="s">
        <v>266</v>
      </c>
      <c r="E35" s="30"/>
      <c r="F35" s="98">
        <f t="shared" si="2"/>
        <v>0</v>
      </c>
      <c r="G35" s="98">
        <f t="shared" si="2"/>
        <v>0</v>
      </c>
      <c r="H35" s="98">
        <f t="shared" si="2"/>
        <v>0</v>
      </c>
    </row>
    <row r="36" spans="1:8" ht="15" customHeight="1" hidden="1">
      <c r="A36" s="125"/>
      <c r="B36" s="284" t="s">
        <v>124</v>
      </c>
      <c r="C36" s="30" t="s">
        <v>422</v>
      </c>
      <c r="D36" s="30" t="s">
        <v>266</v>
      </c>
      <c r="E36" s="30" t="s">
        <v>279</v>
      </c>
      <c r="F36" s="98">
        <v>0</v>
      </c>
      <c r="G36" s="98">
        <v>0</v>
      </c>
      <c r="H36" s="98">
        <v>0</v>
      </c>
    </row>
    <row r="37" spans="1:8" ht="15" customHeight="1" hidden="1">
      <c r="A37" s="149"/>
      <c r="B37" s="283" t="s">
        <v>416</v>
      </c>
      <c r="C37" s="94" t="s">
        <v>423</v>
      </c>
      <c r="D37" s="141"/>
      <c r="E37" s="141"/>
      <c r="F37" s="142">
        <f>F38</f>
        <v>0</v>
      </c>
      <c r="G37" s="142">
        <f>G38</f>
        <v>0</v>
      </c>
      <c r="H37" s="142">
        <f>H38</f>
        <v>0</v>
      </c>
    </row>
    <row r="38" spans="1:8" ht="75" customHeight="1" hidden="1">
      <c r="A38" s="256"/>
      <c r="B38" s="302" t="s">
        <v>456</v>
      </c>
      <c r="C38" s="251" t="s">
        <v>424</v>
      </c>
      <c r="D38" s="251"/>
      <c r="E38" s="251"/>
      <c r="F38" s="304">
        <f aca="true" t="shared" si="3" ref="F38:H40">F39</f>
        <v>0</v>
      </c>
      <c r="G38" s="304">
        <f t="shared" si="3"/>
        <v>0</v>
      </c>
      <c r="H38" s="304">
        <f t="shared" si="3"/>
        <v>0</v>
      </c>
    </row>
    <row r="39" spans="1:8" ht="15" customHeight="1" hidden="1">
      <c r="A39" s="125"/>
      <c r="B39" s="282" t="s">
        <v>264</v>
      </c>
      <c r="C39" s="30" t="s">
        <v>424</v>
      </c>
      <c r="D39" s="31">
        <v>300</v>
      </c>
      <c r="E39" s="30"/>
      <c r="F39" s="98">
        <f t="shared" si="3"/>
        <v>0</v>
      </c>
      <c r="G39" s="98">
        <f t="shared" si="3"/>
        <v>0</v>
      </c>
      <c r="H39" s="98">
        <f t="shared" si="3"/>
        <v>0</v>
      </c>
    </row>
    <row r="40" spans="1:8" ht="30" customHeight="1" hidden="1">
      <c r="A40" s="125"/>
      <c r="B40" s="282" t="s">
        <v>265</v>
      </c>
      <c r="C40" s="30" t="s">
        <v>424</v>
      </c>
      <c r="D40" s="30" t="s">
        <v>266</v>
      </c>
      <c r="E40" s="30"/>
      <c r="F40" s="98">
        <f t="shared" si="3"/>
        <v>0</v>
      </c>
      <c r="G40" s="98">
        <f t="shared" si="3"/>
        <v>0</v>
      </c>
      <c r="H40" s="98">
        <f t="shared" si="3"/>
        <v>0</v>
      </c>
    </row>
    <row r="41" spans="1:8" ht="15" customHeight="1" hidden="1">
      <c r="A41" s="125"/>
      <c r="B41" s="284" t="s">
        <v>124</v>
      </c>
      <c r="C41" s="30" t="s">
        <v>424</v>
      </c>
      <c r="D41" s="30" t="s">
        <v>266</v>
      </c>
      <c r="E41" s="30" t="s">
        <v>279</v>
      </c>
      <c r="F41" s="98">
        <v>0</v>
      </c>
      <c r="G41" s="98">
        <v>0</v>
      </c>
      <c r="H41" s="98">
        <v>0</v>
      </c>
    </row>
    <row r="42" spans="1:8" ht="45" customHeight="1">
      <c r="A42" s="103"/>
      <c r="B42" s="283" t="s">
        <v>64</v>
      </c>
      <c r="C42" s="94" t="s">
        <v>425</v>
      </c>
      <c r="D42" s="104"/>
      <c r="E42" s="104"/>
      <c r="F42" s="96">
        <f>F43</f>
        <v>0</v>
      </c>
      <c r="G42" s="96">
        <f>G43</f>
        <v>1854.402</v>
      </c>
      <c r="H42" s="96">
        <f>H43</f>
        <v>0</v>
      </c>
    </row>
    <row r="43" spans="1:8" ht="45" customHeight="1">
      <c r="A43" s="256"/>
      <c r="B43" s="305" t="s">
        <v>542</v>
      </c>
      <c r="C43" s="251" t="s">
        <v>426</v>
      </c>
      <c r="D43" s="251"/>
      <c r="E43" s="251"/>
      <c r="F43" s="304">
        <f aca="true" t="shared" si="4" ref="F43:H45">F44</f>
        <v>0</v>
      </c>
      <c r="G43" s="304">
        <f t="shared" si="4"/>
        <v>1854.402</v>
      </c>
      <c r="H43" s="304">
        <f t="shared" si="4"/>
        <v>0</v>
      </c>
    </row>
    <row r="44" spans="1:8" ht="30" customHeight="1">
      <c r="A44" s="32"/>
      <c r="B44" s="285" t="s">
        <v>65</v>
      </c>
      <c r="C44" s="30" t="s">
        <v>426</v>
      </c>
      <c r="D44" s="30" t="s">
        <v>70</v>
      </c>
      <c r="E44" s="30"/>
      <c r="F44" s="98">
        <f t="shared" si="4"/>
        <v>0</v>
      </c>
      <c r="G44" s="98">
        <f t="shared" si="4"/>
        <v>1854.402</v>
      </c>
      <c r="H44" s="98">
        <f t="shared" si="4"/>
        <v>0</v>
      </c>
    </row>
    <row r="45" spans="1:8" ht="15" customHeight="1">
      <c r="A45" s="32"/>
      <c r="B45" s="285" t="s">
        <v>66</v>
      </c>
      <c r="C45" s="30" t="s">
        <v>426</v>
      </c>
      <c r="D45" s="30" t="s">
        <v>67</v>
      </c>
      <c r="E45" s="30"/>
      <c r="F45" s="98">
        <f t="shared" si="4"/>
        <v>0</v>
      </c>
      <c r="G45" s="98">
        <f t="shared" si="4"/>
        <v>1854.402</v>
      </c>
      <c r="H45" s="98">
        <f t="shared" si="4"/>
        <v>0</v>
      </c>
    </row>
    <row r="46" spans="1:8" ht="15" customHeight="1">
      <c r="A46" s="32"/>
      <c r="B46" s="282" t="s">
        <v>68</v>
      </c>
      <c r="C46" s="30" t="s">
        <v>426</v>
      </c>
      <c r="D46" s="30" t="s">
        <v>67</v>
      </c>
      <c r="E46" s="30" t="s">
        <v>69</v>
      </c>
      <c r="F46" s="98">
        <v>0</v>
      </c>
      <c r="G46" s="98">
        <f>18.54402+1835.85798</f>
        <v>1854.402</v>
      </c>
      <c r="H46" s="98">
        <v>0</v>
      </c>
    </row>
    <row r="47" spans="1:8" ht="45" customHeight="1">
      <c r="A47" s="89">
        <v>4</v>
      </c>
      <c r="B47" s="280" t="s">
        <v>427</v>
      </c>
      <c r="C47" s="90" t="s">
        <v>62</v>
      </c>
      <c r="D47" s="91" t="s">
        <v>63</v>
      </c>
      <c r="E47" s="91"/>
      <c r="F47" s="92">
        <f>F48+F65+F96</f>
        <v>2266</v>
      </c>
      <c r="G47" s="92">
        <f>G48+G65+G96</f>
        <v>63853.786700000004</v>
      </c>
      <c r="H47" s="92">
        <f>H48+H65+H96</f>
        <v>0</v>
      </c>
    </row>
    <row r="48" spans="1:8" ht="45" customHeight="1">
      <c r="A48" s="99"/>
      <c r="B48" s="286" t="s">
        <v>71</v>
      </c>
      <c r="C48" s="100" t="s">
        <v>428</v>
      </c>
      <c r="D48" s="100"/>
      <c r="E48" s="100"/>
      <c r="F48" s="102">
        <f>F49</f>
        <v>896</v>
      </c>
      <c r="G48" s="102">
        <f>G49</f>
        <v>896</v>
      </c>
      <c r="H48" s="102">
        <f>H49</f>
        <v>0</v>
      </c>
    </row>
    <row r="49" spans="1:8" ht="30" customHeight="1">
      <c r="A49" s="103"/>
      <c r="B49" s="283" t="s">
        <v>73</v>
      </c>
      <c r="C49" s="94" t="s">
        <v>429</v>
      </c>
      <c r="D49" s="94"/>
      <c r="E49" s="94"/>
      <c r="F49" s="96">
        <f>F58+F50+F54</f>
        <v>896</v>
      </c>
      <c r="G49" s="96">
        <f>G58+G50+G54</f>
        <v>896</v>
      </c>
      <c r="H49" s="96">
        <f>H58+H50+H54</f>
        <v>0</v>
      </c>
    </row>
    <row r="50" spans="1:8" ht="30" customHeight="1" hidden="1">
      <c r="A50" s="256"/>
      <c r="B50" s="306" t="s">
        <v>75</v>
      </c>
      <c r="C50" s="251" t="s">
        <v>430</v>
      </c>
      <c r="D50" s="251"/>
      <c r="E50" s="251"/>
      <c r="F50" s="303">
        <f aca="true" t="shared" si="5" ref="F50:H52">F51</f>
        <v>0</v>
      </c>
      <c r="G50" s="303">
        <f t="shared" si="5"/>
        <v>0</v>
      </c>
      <c r="H50" s="303">
        <f t="shared" si="5"/>
        <v>0</v>
      </c>
    </row>
    <row r="51" spans="1:8" ht="30" customHeight="1" hidden="1">
      <c r="A51" s="130"/>
      <c r="B51" s="288" t="s">
        <v>77</v>
      </c>
      <c r="C51" s="30" t="s">
        <v>430</v>
      </c>
      <c r="D51" s="30" t="s">
        <v>78</v>
      </c>
      <c r="E51" s="30"/>
      <c r="F51" s="97">
        <f t="shared" si="5"/>
        <v>0</v>
      </c>
      <c r="G51" s="97">
        <f t="shared" si="5"/>
        <v>0</v>
      </c>
      <c r="H51" s="97">
        <f t="shared" si="5"/>
        <v>0</v>
      </c>
    </row>
    <row r="52" spans="1:8" ht="30" customHeight="1" hidden="1">
      <c r="A52" s="130"/>
      <c r="B52" s="282" t="s">
        <v>79</v>
      </c>
      <c r="C52" s="30" t="s">
        <v>430</v>
      </c>
      <c r="D52" s="30" t="s">
        <v>80</v>
      </c>
      <c r="E52" s="30"/>
      <c r="F52" s="97">
        <f t="shared" si="5"/>
        <v>0</v>
      </c>
      <c r="G52" s="97">
        <f t="shared" si="5"/>
        <v>0</v>
      </c>
      <c r="H52" s="97">
        <f t="shared" si="5"/>
        <v>0</v>
      </c>
    </row>
    <row r="53" spans="1:8" ht="15" customHeight="1" hidden="1">
      <c r="A53" s="130"/>
      <c r="B53" s="282" t="s">
        <v>68</v>
      </c>
      <c r="C53" s="30" t="s">
        <v>430</v>
      </c>
      <c r="D53" s="30" t="s">
        <v>80</v>
      </c>
      <c r="E53" s="30" t="s">
        <v>69</v>
      </c>
      <c r="F53" s="97">
        <v>0</v>
      </c>
      <c r="G53" s="97">
        <v>0</v>
      </c>
      <c r="H53" s="97">
        <v>0</v>
      </c>
    </row>
    <row r="54" spans="1:8" ht="30" customHeight="1" hidden="1">
      <c r="A54" s="256"/>
      <c r="B54" s="306" t="s">
        <v>298</v>
      </c>
      <c r="C54" s="251" t="s">
        <v>431</v>
      </c>
      <c r="D54" s="251"/>
      <c r="E54" s="251"/>
      <c r="F54" s="303">
        <f aca="true" t="shared" si="6" ref="F54:H56">F55</f>
        <v>0</v>
      </c>
      <c r="G54" s="303">
        <f t="shared" si="6"/>
        <v>0</v>
      </c>
      <c r="H54" s="303">
        <f t="shared" si="6"/>
        <v>0</v>
      </c>
    </row>
    <row r="55" spans="1:8" ht="30" customHeight="1" hidden="1">
      <c r="A55" s="130"/>
      <c r="B55" s="289" t="s">
        <v>57</v>
      </c>
      <c r="C55" s="30" t="s">
        <v>431</v>
      </c>
      <c r="D55" s="30" t="s">
        <v>76</v>
      </c>
      <c r="E55" s="30"/>
      <c r="F55" s="97">
        <f t="shared" si="6"/>
        <v>0</v>
      </c>
      <c r="G55" s="97">
        <f t="shared" si="6"/>
        <v>0</v>
      </c>
      <c r="H55" s="97">
        <f t="shared" si="6"/>
        <v>0</v>
      </c>
    </row>
    <row r="56" spans="1:8" ht="30" customHeight="1" hidden="1">
      <c r="A56" s="130"/>
      <c r="B56" s="282" t="s">
        <v>58</v>
      </c>
      <c r="C56" s="30" t="s">
        <v>431</v>
      </c>
      <c r="D56" s="30" t="s">
        <v>59</v>
      </c>
      <c r="E56" s="30"/>
      <c r="F56" s="97">
        <f t="shared" si="6"/>
        <v>0</v>
      </c>
      <c r="G56" s="97">
        <f t="shared" si="6"/>
        <v>0</v>
      </c>
      <c r="H56" s="97">
        <f t="shared" si="6"/>
        <v>0</v>
      </c>
    </row>
    <row r="57" spans="1:8" ht="15" customHeight="1" hidden="1">
      <c r="A57" s="130"/>
      <c r="B57" s="282" t="s">
        <v>68</v>
      </c>
      <c r="C57" s="30" t="s">
        <v>431</v>
      </c>
      <c r="D57" s="30" t="s">
        <v>59</v>
      </c>
      <c r="E57" s="30" t="s">
        <v>69</v>
      </c>
      <c r="F57" s="97">
        <v>0</v>
      </c>
      <c r="G57" s="97">
        <v>0</v>
      </c>
      <c r="H57" s="97">
        <v>0</v>
      </c>
    </row>
    <row r="58" spans="1:8" ht="30" customHeight="1">
      <c r="A58" s="256"/>
      <c r="B58" s="306" t="s">
        <v>75</v>
      </c>
      <c r="C58" s="251" t="s">
        <v>432</v>
      </c>
      <c r="D58" s="251"/>
      <c r="E58" s="251"/>
      <c r="F58" s="303">
        <f>F59+F62</f>
        <v>896</v>
      </c>
      <c r="G58" s="303">
        <f>G59+G62</f>
        <v>896</v>
      </c>
      <c r="H58" s="303">
        <f>H59+H62</f>
        <v>0</v>
      </c>
    </row>
    <row r="59" spans="1:8" ht="30" customHeight="1">
      <c r="A59" s="32"/>
      <c r="B59" s="289" t="s">
        <v>57</v>
      </c>
      <c r="C59" s="30" t="s">
        <v>432</v>
      </c>
      <c r="D59" s="30" t="s">
        <v>76</v>
      </c>
      <c r="E59" s="30"/>
      <c r="F59" s="97">
        <f aca="true" t="shared" si="7" ref="F59:H60">F60</f>
        <v>896</v>
      </c>
      <c r="G59" s="97">
        <f t="shared" si="7"/>
        <v>896</v>
      </c>
      <c r="H59" s="97">
        <f t="shared" si="7"/>
        <v>0</v>
      </c>
    </row>
    <row r="60" spans="1:8" ht="30" customHeight="1">
      <c r="A60" s="32"/>
      <c r="B60" s="282" t="s">
        <v>58</v>
      </c>
      <c r="C60" s="30" t="s">
        <v>432</v>
      </c>
      <c r="D60" s="30" t="s">
        <v>59</v>
      </c>
      <c r="E60" s="30"/>
      <c r="F60" s="97">
        <f t="shared" si="7"/>
        <v>896</v>
      </c>
      <c r="G60" s="97">
        <f t="shared" si="7"/>
        <v>896</v>
      </c>
      <c r="H60" s="97">
        <f t="shared" si="7"/>
        <v>0</v>
      </c>
    </row>
    <row r="61" spans="1:8" ht="15" customHeight="1">
      <c r="A61" s="32"/>
      <c r="B61" s="282" t="s">
        <v>68</v>
      </c>
      <c r="C61" s="30" t="s">
        <v>432</v>
      </c>
      <c r="D61" s="30" t="s">
        <v>59</v>
      </c>
      <c r="E61" s="30" t="s">
        <v>69</v>
      </c>
      <c r="F61" s="97">
        <v>896</v>
      </c>
      <c r="G61" s="97">
        <v>896</v>
      </c>
      <c r="H61" s="97">
        <v>0</v>
      </c>
    </row>
    <row r="62" spans="1:8" ht="30" customHeight="1" hidden="1">
      <c r="A62" s="32"/>
      <c r="B62" s="288" t="s">
        <v>77</v>
      </c>
      <c r="C62" s="30" t="s">
        <v>432</v>
      </c>
      <c r="D62" s="30" t="s">
        <v>78</v>
      </c>
      <c r="E62" s="30"/>
      <c r="F62" s="97">
        <f aca="true" t="shared" si="8" ref="F62:H77">F63</f>
        <v>0</v>
      </c>
      <c r="G62" s="97">
        <f t="shared" si="8"/>
        <v>0</v>
      </c>
      <c r="H62" s="97">
        <f t="shared" si="8"/>
        <v>0</v>
      </c>
    </row>
    <row r="63" spans="1:8" ht="30" customHeight="1" hidden="1">
      <c r="A63" s="32"/>
      <c r="B63" s="282" t="s">
        <v>79</v>
      </c>
      <c r="C63" s="30" t="s">
        <v>432</v>
      </c>
      <c r="D63" s="30" t="s">
        <v>80</v>
      </c>
      <c r="E63" s="30"/>
      <c r="F63" s="97">
        <f t="shared" si="8"/>
        <v>0</v>
      </c>
      <c r="G63" s="97">
        <f t="shared" si="8"/>
        <v>0</v>
      </c>
      <c r="H63" s="97">
        <f t="shared" si="8"/>
        <v>0</v>
      </c>
    </row>
    <row r="64" spans="1:8" ht="15" customHeight="1" hidden="1">
      <c r="A64" s="32"/>
      <c r="B64" s="282" t="s">
        <v>68</v>
      </c>
      <c r="C64" s="30" t="s">
        <v>432</v>
      </c>
      <c r="D64" s="30" t="s">
        <v>80</v>
      </c>
      <c r="E64" s="30" t="s">
        <v>69</v>
      </c>
      <c r="F64" s="97">
        <v>0</v>
      </c>
      <c r="G64" s="97">
        <v>0</v>
      </c>
      <c r="H64" s="97">
        <v>0</v>
      </c>
    </row>
    <row r="65" spans="1:8" ht="30" customHeight="1">
      <c r="A65" s="99"/>
      <c r="B65" s="286" t="s">
        <v>81</v>
      </c>
      <c r="C65" s="100" t="s">
        <v>72</v>
      </c>
      <c r="D65" s="101" t="s">
        <v>63</v>
      </c>
      <c r="E65" s="101"/>
      <c r="F65" s="102">
        <f>F66+F83</f>
        <v>1000</v>
      </c>
      <c r="G65" s="102">
        <f>G66+G83</f>
        <v>62587.786700000004</v>
      </c>
      <c r="H65" s="102">
        <f>H66+H83</f>
        <v>0</v>
      </c>
    </row>
    <row r="66" spans="1:8" ht="30" customHeight="1">
      <c r="A66" s="103"/>
      <c r="B66" s="283" t="s">
        <v>83</v>
      </c>
      <c r="C66" s="94" t="s">
        <v>74</v>
      </c>
      <c r="D66" s="104"/>
      <c r="E66" s="104"/>
      <c r="F66" s="96">
        <f>F67+F75+F71+F79</f>
        <v>1000</v>
      </c>
      <c r="G66" s="96">
        <f>G67+G75+G71+G79</f>
        <v>434.97494</v>
      </c>
      <c r="H66" s="96">
        <f>H67+H75+H71+H79</f>
        <v>0</v>
      </c>
    </row>
    <row r="67" spans="1:8" ht="30" customHeight="1" hidden="1">
      <c r="A67" s="256"/>
      <c r="B67" s="306" t="s">
        <v>85</v>
      </c>
      <c r="C67" s="251" t="s">
        <v>433</v>
      </c>
      <c r="D67" s="252"/>
      <c r="E67" s="252"/>
      <c r="F67" s="304">
        <f t="shared" si="8"/>
        <v>0</v>
      </c>
      <c r="G67" s="304">
        <f t="shared" si="8"/>
        <v>0</v>
      </c>
      <c r="H67" s="304">
        <f t="shared" si="8"/>
        <v>0</v>
      </c>
    </row>
    <row r="68" spans="1:8" ht="30" customHeight="1" hidden="1">
      <c r="A68" s="32"/>
      <c r="B68" s="289" t="s">
        <v>65</v>
      </c>
      <c r="C68" s="30" t="s">
        <v>433</v>
      </c>
      <c r="D68" s="31">
        <v>400</v>
      </c>
      <c r="E68" s="31"/>
      <c r="F68" s="98">
        <f t="shared" si="8"/>
        <v>0</v>
      </c>
      <c r="G68" s="98">
        <f t="shared" si="8"/>
        <v>0</v>
      </c>
      <c r="H68" s="98">
        <f t="shared" si="8"/>
        <v>0</v>
      </c>
    </row>
    <row r="69" spans="1:8" ht="15" customHeight="1" hidden="1">
      <c r="A69" s="32"/>
      <c r="B69" s="282" t="s">
        <v>66</v>
      </c>
      <c r="C69" s="30" t="s">
        <v>433</v>
      </c>
      <c r="D69" s="30" t="s">
        <v>67</v>
      </c>
      <c r="E69" s="30"/>
      <c r="F69" s="97">
        <f t="shared" si="8"/>
        <v>0</v>
      </c>
      <c r="G69" s="97">
        <f t="shared" si="8"/>
        <v>0</v>
      </c>
      <c r="H69" s="97">
        <f t="shared" si="8"/>
        <v>0</v>
      </c>
    </row>
    <row r="70" spans="1:8" ht="15" customHeight="1" hidden="1">
      <c r="A70" s="32"/>
      <c r="B70" s="282" t="s">
        <v>68</v>
      </c>
      <c r="C70" s="30" t="s">
        <v>433</v>
      </c>
      <c r="D70" s="30" t="s">
        <v>67</v>
      </c>
      <c r="E70" s="30" t="s">
        <v>69</v>
      </c>
      <c r="F70" s="98">
        <v>0</v>
      </c>
      <c r="G70" s="98">
        <v>0</v>
      </c>
      <c r="H70" s="98">
        <v>0</v>
      </c>
    </row>
    <row r="71" spans="1:8" ht="30" customHeight="1">
      <c r="A71" s="256"/>
      <c r="B71" s="306" t="s">
        <v>86</v>
      </c>
      <c r="C71" s="251" t="s">
        <v>534</v>
      </c>
      <c r="D71" s="252"/>
      <c r="E71" s="252"/>
      <c r="F71" s="304">
        <f aca="true" t="shared" si="9" ref="F71:H73">F72</f>
        <v>1000</v>
      </c>
      <c r="G71" s="304">
        <f t="shared" si="9"/>
        <v>434.97494</v>
      </c>
      <c r="H71" s="304">
        <f t="shared" si="9"/>
        <v>0</v>
      </c>
    </row>
    <row r="72" spans="1:8" ht="30" customHeight="1">
      <c r="A72" s="32"/>
      <c r="B72" s="289" t="s">
        <v>57</v>
      </c>
      <c r="C72" s="30" t="s">
        <v>534</v>
      </c>
      <c r="D72" s="31">
        <v>200</v>
      </c>
      <c r="E72" s="31"/>
      <c r="F72" s="98">
        <f t="shared" si="9"/>
        <v>1000</v>
      </c>
      <c r="G72" s="98">
        <f t="shared" si="9"/>
        <v>434.97494</v>
      </c>
      <c r="H72" s="98">
        <f t="shared" si="9"/>
        <v>0</v>
      </c>
    </row>
    <row r="73" spans="1:8" ht="30" customHeight="1">
      <c r="A73" s="32"/>
      <c r="B73" s="282" t="s">
        <v>58</v>
      </c>
      <c r="C73" s="30" t="s">
        <v>534</v>
      </c>
      <c r="D73" s="30" t="s">
        <v>59</v>
      </c>
      <c r="E73" s="30"/>
      <c r="F73" s="97">
        <f t="shared" si="9"/>
        <v>1000</v>
      </c>
      <c r="G73" s="97">
        <f t="shared" si="9"/>
        <v>434.97494</v>
      </c>
      <c r="H73" s="97">
        <f t="shared" si="9"/>
        <v>0</v>
      </c>
    </row>
    <row r="74" spans="1:8" ht="15" customHeight="1">
      <c r="A74" s="32"/>
      <c r="B74" s="282" t="s">
        <v>68</v>
      </c>
      <c r="C74" s="30" t="s">
        <v>534</v>
      </c>
      <c r="D74" s="30" t="s">
        <v>59</v>
      </c>
      <c r="E74" s="30" t="s">
        <v>69</v>
      </c>
      <c r="F74" s="98">
        <v>1000</v>
      </c>
      <c r="G74" s="98">
        <v>434.97494</v>
      </c>
      <c r="H74" s="98">
        <v>0</v>
      </c>
    </row>
    <row r="75" spans="1:8" ht="30" customHeight="1" hidden="1">
      <c r="A75" s="256"/>
      <c r="B75" s="306" t="s">
        <v>531</v>
      </c>
      <c r="C75" s="251" t="s">
        <v>532</v>
      </c>
      <c r="D75" s="252"/>
      <c r="E75" s="252"/>
      <c r="F75" s="304">
        <f t="shared" si="8"/>
        <v>0</v>
      </c>
      <c r="G75" s="304">
        <f t="shared" si="8"/>
        <v>0</v>
      </c>
      <c r="H75" s="304">
        <f t="shared" si="8"/>
        <v>0</v>
      </c>
    </row>
    <row r="76" spans="1:8" ht="30" customHeight="1" hidden="1">
      <c r="A76" s="32"/>
      <c r="B76" s="289" t="s">
        <v>57</v>
      </c>
      <c r="C76" s="30" t="s">
        <v>532</v>
      </c>
      <c r="D76" s="31">
        <v>200</v>
      </c>
      <c r="E76" s="31"/>
      <c r="F76" s="98">
        <f t="shared" si="8"/>
        <v>0</v>
      </c>
      <c r="G76" s="98">
        <f t="shared" si="8"/>
        <v>0</v>
      </c>
      <c r="H76" s="98">
        <f t="shared" si="8"/>
        <v>0</v>
      </c>
    </row>
    <row r="77" spans="1:8" ht="30" customHeight="1" hidden="1">
      <c r="A77" s="32"/>
      <c r="B77" s="282" t="s">
        <v>58</v>
      </c>
      <c r="C77" s="30" t="s">
        <v>532</v>
      </c>
      <c r="D77" s="30" t="s">
        <v>59</v>
      </c>
      <c r="E77" s="30"/>
      <c r="F77" s="97">
        <f t="shared" si="8"/>
        <v>0</v>
      </c>
      <c r="G77" s="97">
        <f t="shared" si="8"/>
        <v>0</v>
      </c>
      <c r="H77" s="97">
        <f t="shared" si="8"/>
        <v>0</v>
      </c>
    </row>
    <row r="78" spans="1:8" ht="15" customHeight="1" hidden="1">
      <c r="A78" s="32"/>
      <c r="B78" s="282" t="s">
        <v>68</v>
      </c>
      <c r="C78" s="30" t="s">
        <v>532</v>
      </c>
      <c r="D78" s="30" t="s">
        <v>59</v>
      </c>
      <c r="E78" s="30" t="s">
        <v>69</v>
      </c>
      <c r="F78" s="98">
        <v>0</v>
      </c>
      <c r="G78" s="98">
        <v>0</v>
      </c>
      <c r="H78" s="98">
        <v>0</v>
      </c>
    </row>
    <row r="79" spans="1:8" ht="15" customHeight="1" hidden="1">
      <c r="A79" s="256"/>
      <c r="B79" s="306" t="s">
        <v>467</v>
      </c>
      <c r="C79" s="251" t="s">
        <v>466</v>
      </c>
      <c r="D79" s="252"/>
      <c r="E79" s="252"/>
      <c r="F79" s="304">
        <f aca="true" t="shared" si="10" ref="F79:H94">F80</f>
        <v>0</v>
      </c>
      <c r="G79" s="304">
        <f t="shared" si="10"/>
        <v>0</v>
      </c>
      <c r="H79" s="304">
        <f t="shared" si="10"/>
        <v>0</v>
      </c>
    </row>
    <row r="80" spans="1:8" ht="30" customHeight="1" hidden="1">
      <c r="A80" s="32"/>
      <c r="B80" s="289" t="s">
        <v>65</v>
      </c>
      <c r="C80" s="30" t="s">
        <v>466</v>
      </c>
      <c r="D80" s="31">
        <v>400</v>
      </c>
      <c r="E80" s="31"/>
      <c r="F80" s="98">
        <f t="shared" si="10"/>
        <v>0</v>
      </c>
      <c r="G80" s="98">
        <f t="shared" si="10"/>
        <v>0</v>
      </c>
      <c r="H80" s="98">
        <f t="shared" si="10"/>
        <v>0</v>
      </c>
    </row>
    <row r="81" spans="1:8" ht="15" customHeight="1" hidden="1">
      <c r="A81" s="32"/>
      <c r="B81" s="282" t="s">
        <v>66</v>
      </c>
      <c r="C81" s="30" t="s">
        <v>466</v>
      </c>
      <c r="D81" s="30" t="s">
        <v>67</v>
      </c>
      <c r="E81" s="30"/>
      <c r="F81" s="97">
        <f t="shared" si="10"/>
        <v>0</v>
      </c>
      <c r="G81" s="97">
        <f t="shared" si="10"/>
        <v>0</v>
      </c>
      <c r="H81" s="97">
        <f t="shared" si="10"/>
        <v>0</v>
      </c>
    </row>
    <row r="82" spans="1:8" ht="15" customHeight="1" hidden="1">
      <c r="A82" s="32"/>
      <c r="B82" s="282" t="s">
        <v>68</v>
      </c>
      <c r="C82" s="30" t="s">
        <v>466</v>
      </c>
      <c r="D82" s="30" t="s">
        <v>67</v>
      </c>
      <c r="E82" s="30" t="s">
        <v>69</v>
      </c>
      <c r="F82" s="98">
        <v>0</v>
      </c>
      <c r="G82" s="98">
        <v>0</v>
      </c>
      <c r="H82" s="98">
        <v>0</v>
      </c>
    </row>
    <row r="83" spans="1:8" ht="30" customHeight="1">
      <c r="A83" s="149"/>
      <c r="B83" s="300" t="s">
        <v>577</v>
      </c>
      <c r="C83" s="141" t="s">
        <v>576</v>
      </c>
      <c r="D83" s="141"/>
      <c r="E83" s="141"/>
      <c r="F83" s="142">
        <f>F84+F88+F92</f>
        <v>0</v>
      </c>
      <c r="G83" s="142">
        <f>G84+G88+G92</f>
        <v>62152.811760000004</v>
      </c>
      <c r="H83" s="142">
        <f>H84+H88+H92</f>
        <v>0</v>
      </c>
    </row>
    <row r="84" spans="1:8" ht="30" customHeight="1">
      <c r="A84" s="256"/>
      <c r="B84" s="306" t="s">
        <v>591</v>
      </c>
      <c r="C84" s="251" t="s">
        <v>589</v>
      </c>
      <c r="D84" s="252"/>
      <c r="E84" s="252"/>
      <c r="F84" s="304">
        <f t="shared" si="10"/>
        <v>0</v>
      </c>
      <c r="G84" s="304">
        <f t="shared" si="10"/>
        <v>37105.25811</v>
      </c>
      <c r="H84" s="304">
        <f t="shared" si="10"/>
        <v>0</v>
      </c>
    </row>
    <row r="85" spans="1:8" ht="30" customHeight="1">
      <c r="A85" s="32"/>
      <c r="B85" s="289" t="s">
        <v>65</v>
      </c>
      <c r="C85" s="30" t="s">
        <v>589</v>
      </c>
      <c r="D85" s="31">
        <v>400</v>
      </c>
      <c r="E85" s="31"/>
      <c r="F85" s="98">
        <f t="shared" si="10"/>
        <v>0</v>
      </c>
      <c r="G85" s="98">
        <f t="shared" si="10"/>
        <v>37105.25811</v>
      </c>
      <c r="H85" s="98">
        <f t="shared" si="10"/>
        <v>0</v>
      </c>
    </row>
    <row r="86" spans="1:8" ht="15" customHeight="1">
      <c r="A86" s="32"/>
      <c r="B86" s="282" t="s">
        <v>66</v>
      </c>
      <c r="C86" s="30" t="s">
        <v>589</v>
      </c>
      <c r="D86" s="30" t="s">
        <v>67</v>
      </c>
      <c r="E86" s="30"/>
      <c r="F86" s="97">
        <f t="shared" si="10"/>
        <v>0</v>
      </c>
      <c r="G86" s="97">
        <f t="shared" si="10"/>
        <v>37105.25811</v>
      </c>
      <c r="H86" s="97">
        <f t="shared" si="10"/>
        <v>0</v>
      </c>
    </row>
    <row r="87" spans="1:8" ht="15" customHeight="1">
      <c r="A87" s="32"/>
      <c r="B87" s="282" t="s">
        <v>68</v>
      </c>
      <c r="C87" s="30" t="s">
        <v>589</v>
      </c>
      <c r="D87" s="30" t="s">
        <v>67</v>
      </c>
      <c r="E87" s="30" t="s">
        <v>69</v>
      </c>
      <c r="F87" s="98">
        <v>0</v>
      </c>
      <c r="G87" s="98">
        <v>37105.25811</v>
      </c>
      <c r="H87" s="98">
        <v>0</v>
      </c>
    </row>
    <row r="88" spans="1:8" ht="30" customHeight="1">
      <c r="A88" s="256"/>
      <c r="B88" s="306" t="s">
        <v>592</v>
      </c>
      <c r="C88" s="251" t="s">
        <v>590</v>
      </c>
      <c r="D88" s="252"/>
      <c r="E88" s="252"/>
      <c r="F88" s="304">
        <f t="shared" si="10"/>
        <v>0</v>
      </c>
      <c r="G88" s="304">
        <f t="shared" si="10"/>
        <v>24482.52859</v>
      </c>
      <c r="H88" s="304">
        <f t="shared" si="10"/>
        <v>0</v>
      </c>
    </row>
    <row r="89" spans="1:8" ht="30" customHeight="1">
      <c r="A89" s="32"/>
      <c r="B89" s="289" t="s">
        <v>65</v>
      </c>
      <c r="C89" s="30" t="s">
        <v>590</v>
      </c>
      <c r="D89" s="31">
        <v>400</v>
      </c>
      <c r="E89" s="31"/>
      <c r="F89" s="98">
        <f t="shared" si="10"/>
        <v>0</v>
      </c>
      <c r="G89" s="98">
        <f t="shared" si="10"/>
        <v>24482.52859</v>
      </c>
      <c r="H89" s="98">
        <f t="shared" si="10"/>
        <v>0</v>
      </c>
    </row>
    <row r="90" spans="1:8" ht="15" customHeight="1">
      <c r="A90" s="32"/>
      <c r="B90" s="282" t="s">
        <v>66</v>
      </c>
      <c r="C90" s="30" t="s">
        <v>590</v>
      </c>
      <c r="D90" s="30" t="s">
        <v>67</v>
      </c>
      <c r="E90" s="30"/>
      <c r="F90" s="97">
        <f t="shared" si="10"/>
        <v>0</v>
      </c>
      <c r="G90" s="97">
        <f t="shared" si="10"/>
        <v>24482.52859</v>
      </c>
      <c r="H90" s="97">
        <f t="shared" si="10"/>
        <v>0</v>
      </c>
    </row>
    <row r="91" spans="1:8" ht="15" customHeight="1">
      <c r="A91" s="32"/>
      <c r="B91" s="282" t="s">
        <v>68</v>
      </c>
      <c r="C91" s="30" t="s">
        <v>590</v>
      </c>
      <c r="D91" s="30" t="s">
        <v>67</v>
      </c>
      <c r="E91" s="30" t="s">
        <v>69</v>
      </c>
      <c r="F91" s="98">
        <v>0</v>
      </c>
      <c r="G91" s="98">
        <v>24482.52859</v>
      </c>
      <c r="H91" s="98">
        <v>0</v>
      </c>
    </row>
    <row r="92" spans="1:8" ht="30" customHeight="1">
      <c r="A92" s="256"/>
      <c r="B92" s="306" t="s">
        <v>570</v>
      </c>
      <c r="C92" s="251" t="s">
        <v>571</v>
      </c>
      <c r="D92" s="252"/>
      <c r="E92" s="252"/>
      <c r="F92" s="304">
        <f t="shared" si="10"/>
        <v>0</v>
      </c>
      <c r="G92" s="304">
        <f t="shared" si="10"/>
        <v>565.02506</v>
      </c>
      <c r="H92" s="304">
        <f t="shared" si="10"/>
        <v>0</v>
      </c>
    </row>
    <row r="93" spans="1:8" ht="30" customHeight="1">
      <c r="A93" s="32"/>
      <c r="B93" s="289" t="s">
        <v>65</v>
      </c>
      <c r="C93" s="30" t="s">
        <v>571</v>
      </c>
      <c r="D93" s="31">
        <v>400</v>
      </c>
      <c r="E93" s="31"/>
      <c r="F93" s="98">
        <f t="shared" si="10"/>
        <v>0</v>
      </c>
      <c r="G93" s="98">
        <f t="shared" si="10"/>
        <v>565.02506</v>
      </c>
      <c r="H93" s="98">
        <f t="shared" si="10"/>
        <v>0</v>
      </c>
    </row>
    <row r="94" spans="1:8" ht="15" customHeight="1">
      <c r="A94" s="32"/>
      <c r="B94" s="282" t="s">
        <v>66</v>
      </c>
      <c r="C94" s="30" t="s">
        <v>571</v>
      </c>
      <c r="D94" s="30" t="s">
        <v>67</v>
      </c>
      <c r="E94" s="30"/>
      <c r="F94" s="97">
        <f t="shared" si="10"/>
        <v>0</v>
      </c>
      <c r="G94" s="97">
        <f t="shared" si="10"/>
        <v>565.02506</v>
      </c>
      <c r="H94" s="97">
        <f t="shared" si="10"/>
        <v>0</v>
      </c>
    </row>
    <row r="95" spans="1:8" ht="15" customHeight="1">
      <c r="A95" s="32"/>
      <c r="B95" s="282" t="s">
        <v>68</v>
      </c>
      <c r="C95" s="30" t="s">
        <v>571</v>
      </c>
      <c r="D95" s="30" t="s">
        <v>67</v>
      </c>
      <c r="E95" s="30" t="s">
        <v>69</v>
      </c>
      <c r="F95" s="98">
        <v>0</v>
      </c>
      <c r="G95" s="98">
        <v>565.02506</v>
      </c>
      <c r="H95" s="98">
        <v>0</v>
      </c>
    </row>
    <row r="96" spans="1:8" ht="15" customHeight="1">
      <c r="A96" s="99"/>
      <c r="B96" s="286" t="s">
        <v>434</v>
      </c>
      <c r="C96" s="100" t="s">
        <v>82</v>
      </c>
      <c r="D96" s="100"/>
      <c r="E96" s="100"/>
      <c r="F96" s="107">
        <f>F97+F103</f>
        <v>370</v>
      </c>
      <c r="G96" s="107">
        <f>G97+G103</f>
        <v>370</v>
      </c>
      <c r="H96" s="107">
        <f>H97+H103</f>
        <v>0</v>
      </c>
    </row>
    <row r="97" spans="1:8" ht="30" customHeight="1">
      <c r="A97" s="103"/>
      <c r="B97" s="283" t="s">
        <v>188</v>
      </c>
      <c r="C97" s="94" t="s">
        <v>84</v>
      </c>
      <c r="D97" s="94"/>
      <c r="E97" s="94"/>
      <c r="F97" s="108">
        <f aca="true" t="shared" si="11" ref="F97:H99">F98</f>
        <v>20</v>
      </c>
      <c r="G97" s="108">
        <f t="shared" si="11"/>
        <v>20</v>
      </c>
      <c r="H97" s="108">
        <f t="shared" si="11"/>
        <v>0</v>
      </c>
    </row>
    <row r="98" spans="1:8" ht="15" customHeight="1">
      <c r="A98" s="256"/>
      <c r="B98" s="306" t="s">
        <v>190</v>
      </c>
      <c r="C98" s="251" t="s">
        <v>435</v>
      </c>
      <c r="D98" s="251"/>
      <c r="E98" s="251"/>
      <c r="F98" s="304">
        <f t="shared" si="11"/>
        <v>20</v>
      </c>
      <c r="G98" s="304">
        <f t="shared" si="11"/>
        <v>20</v>
      </c>
      <c r="H98" s="304">
        <f t="shared" si="11"/>
        <v>0</v>
      </c>
    </row>
    <row r="99" spans="1:8" ht="30" customHeight="1">
      <c r="A99" s="32"/>
      <c r="B99" s="289" t="s">
        <v>57</v>
      </c>
      <c r="C99" s="30" t="s">
        <v>435</v>
      </c>
      <c r="D99" s="30" t="s">
        <v>76</v>
      </c>
      <c r="E99" s="30"/>
      <c r="F99" s="98">
        <f t="shared" si="11"/>
        <v>20</v>
      </c>
      <c r="G99" s="98">
        <f t="shared" si="11"/>
        <v>20</v>
      </c>
      <c r="H99" s="98">
        <f t="shared" si="11"/>
        <v>0</v>
      </c>
    </row>
    <row r="100" spans="1:8" ht="30" customHeight="1">
      <c r="A100" s="32"/>
      <c r="B100" s="282" t="s">
        <v>58</v>
      </c>
      <c r="C100" s="30" t="s">
        <v>435</v>
      </c>
      <c r="D100" s="30" t="s">
        <v>59</v>
      </c>
      <c r="E100" s="30"/>
      <c r="F100" s="98">
        <f>F101+F102</f>
        <v>20</v>
      </c>
      <c r="G100" s="98">
        <f>G101+G102</f>
        <v>20</v>
      </c>
      <c r="H100" s="98">
        <f>H101+H102</f>
        <v>0</v>
      </c>
    </row>
    <row r="101" spans="1:8" ht="15" customHeight="1">
      <c r="A101" s="32"/>
      <c r="B101" s="282" t="s">
        <v>185</v>
      </c>
      <c r="C101" s="30" t="s">
        <v>435</v>
      </c>
      <c r="D101" s="30" t="s">
        <v>59</v>
      </c>
      <c r="E101" s="30" t="s">
        <v>186</v>
      </c>
      <c r="F101" s="98">
        <v>20</v>
      </c>
      <c r="G101" s="98">
        <v>20</v>
      </c>
      <c r="H101" s="98"/>
    </row>
    <row r="102" spans="1:8" ht="15" customHeight="1" hidden="1">
      <c r="A102" s="32"/>
      <c r="B102" s="282" t="s">
        <v>68</v>
      </c>
      <c r="C102" s="30" t="s">
        <v>435</v>
      </c>
      <c r="D102" s="30" t="s">
        <v>59</v>
      </c>
      <c r="E102" s="30" t="s">
        <v>69</v>
      </c>
      <c r="F102" s="98">
        <v>0</v>
      </c>
      <c r="G102" s="98">
        <v>0</v>
      </c>
      <c r="H102" s="98">
        <v>0</v>
      </c>
    </row>
    <row r="103" spans="1:8" ht="30" customHeight="1">
      <c r="A103" s="103"/>
      <c r="B103" s="283" t="s">
        <v>437</v>
      </c>
      <c r="C103" s="94" t="s">
        <v>436</v>
      </c>
      <c r="D103" s="94"/>
      <c r="E103" s="94"/>
      <c r="F103" s="108">
        <f>F104</f>
        <v>350</v>
      </c>
      <c r="G103" s="108">
        <f aca="true" t="shared" si="12" ref="G103:H106">G104</f>
        <v>350</v>
      </c>
      <c r="H103" s="108">
        <f t="shared" si="12"/>
        <v>0</v>
      </c>
    </row>
    <row r="104" spans="1:8" ht="30" customHeight="1">
      <c r="A104" s="256"/>
      <c r="B104" s="306" t="s">
        <v>183</v>
      </c>
      <c r="C104" s="251" t="s">
        <v>438</v>
      </c>
      <c r="D104" s="251"/>
      <c r="E104" s="251"/>
      <c r="F104" s="304">
        <f>F105</f>
        <v>350</v>
      </c>
      <c r="G104" s="304">
        <f t="shared" si="12"/>
        <v>350</v>
      </c>
      <c r="H104" s="304">
        <f t="shared" si="12"/>
        <v>0</v>
      </c>
    </row>
    <row r="105" spans="1:8" ht="30" customHeight="1">
      <c r="A105" s="32"/>
      <c r="B105" s="289" t="s">
        <v>57</v>
      </c>
      <c r="C105" s="30" t="s">
        <v>438</v>
      </c>
      <c r="D105" s="30" t="s">
        <v>76</v>
      </c>
      <c r="E105" s="30"/>
      <c r="F105" s="98">
        <f>F106</f>
        <v>350</v>
      </c>
      <c r="G105" s="98">
        <f t="shared" si="12"/>
        <v>350</v>
      </c>
      <c r="H105" s="98">
        <f t="shared" si="12"/>
        <v>0</v>
      </c>
    </row>
    <row r="106" spans="1:8" ht="30" customHeight="1">
      <c r="A106" s="32"/>
      <c r="B106" s="282" t="s">
        <v>58</v>
      </c>
      <c r="C106" s="30" t="s">
        <v>438</v>
      </c>
      <c r="D106" s="30" t="s">
        <v>59</v>
      </c>
      <c r="E106" s="30"/>
      <c r="F106" s="98">
        <f>F107</f>
        <v>350</v>
      </c>
      <c r="G106" s="98">
        <f t="shared" si="12"/>
        <v>350</v>
      </c>
      <c r="H106" s="98">
        <f t="shared" si="12"/>
        <v>0</v>
      </c>
    </row>
    <row r="107" spans="1:8" ht="15" customHeight="1">
      <c r="A107" s="32"/>
      <c r="B107" s="282" t="s">
        <v>185</v>
      </c>
      <c r="C107" s="30" t="s">
        <v>438</v>
      </c>
      <c r="D107" s="30" t="s">
        <v>59</v>
      </c>
      <c r="E107" s="30" t="s">
        <v>186</v>
      </c>
      <c r="F107" s="98">
        <v>350</v>
      </c>
      <c r="G107" s="98">
        <v>350</v>
      </c>
      <c r="H107" s="98">
        <v>0</v>
      </c>
    </row>
    <row r="108" spans="1:8" ht="45" customHeight="1">
      <c r="A108" s="89">
        <v>5</v>
      </c>
      <c r="B108" s="290" t="s">
        <v>419</v>
      </c>
      <c r="C108" s="90" t="s">
        <v>87</v>
      </c>
      <c r="D108" s="105"/>
      <c r="E108" s="105"/>
      <c r="F108" s="92">
        <f>F109</f>
        <v>20985.001</v>
      </c>
      <c r="G108" s="92">
        <f>G109</f>
        <v>13000</v>
      </c>
      <c r="H108" s="92">
        <f>H109</f>
        <v>0</v>
      </c>
    </row>
    <row r="109" spans="1:8" ht="15" customHeight="1">
      <c r="A109" s="103"/>
      <c r="B109" s="291" t="s">
        <v>88</v>
      </c>
      <c r="C109" s="94" t="s">
        <v>89</v>
      </c>
      <c r="D109" s="94"/>
      <c r="E109" s="94"/>
      <c r="F109" s="96">
        <f>F110+F123</f>
        <v>20985.001</v>
      </c>
      <c r="G109" s="96">
        <f>G110+G123</f>
        <v>13000</v>
      </c>
      <c r="H109" s="96">
        <f>H110+H123</f>
        <v>0</v>
      </c>
    </row>
    <row r="110" spans="1:8" ht="30" customHeight="1">
      <c r="A110" s="256"/>
      <c r="B110" s="302" t="s">
        <v>90</v>
      </c>
      <c r="C110" s="251" t="s">
        <v>91</v>
      </c>
      <c r="D110" s="251"/>
      <c r="E110" s="251"/>
      <c r="F110" s="304">
        <f>F111+F114+F117+F121</f>
        <v>15216.201000000001</v>
      </c>
      <c r="G110" s="304">
        <f>G111+G114+G117+G121</f>
        <v>13000</v>
      </c>
      <c r="H110" s="304">
        <f>H111+H114+H117+H121</f>
        <v>0</v>
      </c>
    </row>
    <row r="111" spans="1:8" ht="60" customHeight="1">
      <c r="A111" s="32"/>
      <c r="B111" s="292" t="s">
        <v>92</v>
      </c>
      <c r="C111" s="30" t="s">
        <v>91</v>
      </c>
      <c r="D111" s="30" t="s">
        <v>93</v>
      </c>
      <c r="E111" s="30"/>
      <c r="F111" s="98">
        <f aca="true" t="shared" si="13" ref="F111:H112">F112</f>
        <v>12266.941</v>
      </c>
      <c r="G111" s="98">
        <f t="shared" si="13"/>
        <v>12766.661</v>
      </c>
      <c r="H111" s="98">
        <f t="shared" si="13"/>
        <v>0</v>
      </c>
    </row>
    <row r="112" spans="1:8" ht="15" customHeight="1">
      <c r="A112" s="29"/>
      <c r="B112" s="282" t="s">
        <v>94</v>
      </c>
      <c r="C112" s="30" t="s">
        <v>91</v>
      </c>
      <c r="D112" s="31">
        <v>110</v>
      </c>
      <c r="E112" s="31"/>
      <c r="F112" s="97">
        <f t="shared" si="13"/>
        <v>12266.941</v>
      </c>
      <c r="G112" s="97">
        <f t="shared" si="13"/>
        <v>12766.661</v>
      </c>
      <c r="H112" s="97">
        <f t="shared" si="13"/>
        <v>0</v>
      </c>
    </row>
    <row r="113" spans="1:8" ht="15" customHeight="1">
      <c r="A113" s="32"/>
      <c r="B113" s="282" t="s">
        <v>95</v>
      </c>
      <c r="C113" s="30" t="s">
        <v>91</v>
      </c>
      <c r="D113" s="31">
        <v>110</v>
      </c>
      <c r="E113" s="30" t="s">
        <v>96</v>
      </c>
      <c r="F113" s="97">
        <f>9398.572+30+2838.369</f>
        <v>12266.941</v>
      </c>
      <c r="G113" s="97">
        <f>9805.423+2961.238</f>
        <v>12766.661</v>
      </c>
      <c r="H113" s="97">
        <v>0</v>
      </c>
    </row>
    <row r="114" spans="1:8" ht="30" customHeight="1">
      <c r="A114" s="32"/>
      <c r="B114" s="192" t="s">
        <v>57</v>
      </c>
      <c r="C114" s="30" t="s">
        <v>91</v>
      </c>
      <c r="D114" s="31">
        <v>200</v>
      </c>
      <c r="E114" s="30"/>
      <c r="F114" s="97">
        <f aca="true" t="shared" si="14" ref="F114:H115">F115</f>
        <v>2806.26</v>
      </c>
      <c r="G114" s="97">
        <f t="shared" si="14"/>
        <v>90.339</v>
      </c>
      <c r="H114" s="97">
        <f t="shared" si="14"/>
        <v>0</v>
      </c>
    </row>
    <row r="115" spans="1:8" ht="30" customHeight="1">
      <c r="A115" s="32"/>
      <c r="B115" s="282" t="s">
        <v>58</v>
      </c>
      <c r="C115" s="30" t="s">
        <v>91</v>
      </c>
      <c r="D115" s="30" t="s">
        <v>59</v>
      </c>
      <c r="E115" s="30"/>
      <c r="F115" s="98">
        <f t="shared" si="14"/>
        <v>2806.26</v>
      </c>
      <c r="G115" s="98">
        <f t="shared" si="14"/>
        <v>90.339</v>
      </c>
      <c r="H115" s="98">
        <f t="shared" si="14"/>
        <v>0</v>
      </c>
    </row>
    <row r="116" spans="1:8" ht="15" customHeight="1">
      <c r="A116" s="32"/>
      <c r="B116" s="282" t="s">
        <v>95</v>
      </c>
      <c r="C116" s="30" t="s">
        <v>91</v>
      </c>
      <c r="D116" s="30" t="s">
        <v>59</v>
      </c>
      <c r="E116" s="30" t="s">
        <v>96</v>
      </c>
      <c r="F116" s="98">
        <v>2806.26</v>
      </c>
      <c r="G116" s="98">
        <v>90.339</v>
      </c>
      <c r="H116" s="98">
        <v>0</v>
      </c>
    </row>
    <row r="117" spans="1:8" ht="30" customHeight="1" hidden="1">
      <c r="A117" s="32"/>
      <c r="B117" s="293" t="s">
        <v>65</v>
      </c>
      <c r="C117" s="30" t="s">
        <v>91</v>
      </c>
      <c r="D117" s="30" t="s">
        <v>70</v>
      </c>
      <c r="E117" s="30"/>
      <c r="F117" s="98">
        <f aca="true" t="shared" si="15" ref="F117:H118">F118</f>
        <v>0</v>
      </c>
      <c r="G117" s="98">
        <f t="shared" si="15"/>
        <v>0</v>
      </c>
      <c r="H117" s="98">
        <f t="shared" si="15"/>
        <v>0</v>
      </c>
    </row>
    <row r="118" spans="1:8" ht="15" customHeight="1" hidden="1">
      <c r="A118" s="32"/>
      <c r="B118" s="282" t="s">
        <v>66</v>
      </c>
      <c r="C118" s="30" t="s">
        <v>91</v>
      </c>
      <c r="D118" s="30" t="s">
        <v>67</v>
      </c>
      <c r="E118" s="30"/>
      <c r="F118" s="98">
        <f t="shared" si="15"/>
        <v>0</v>
      </c>
      <c r="G118" s="98">
        <f t="shared" si="15"/>
        <v>0</v>
      </c>
      <c r="H118" s="98">
        <f t="shared" si="15"/>
        <v>0</v>
      </c>
    </row>
    <row r="119" spans="1:8" ht="15" customHeight="1" hidden="1">
      <c r="A119" s="32"/>
      <c r="B119" s="282" t="s">
        <v>95</v>
      </c>
      <c r="C119" s="30" t="s">
        <v>91</v>
      </c>
      <c r="D119" s="30" t="s">
        <v>67</v>
      </c>
      <c r="E119" s="30" t="s">
        <v>96</v>
      </c>
      <c r="F119" s="98">
        <v>0</v>
      </c>
      <c r="G119" s="98">
        <v>0</v>
      </c>
      <c r="H119" s="98">
        <v>0</v>
      </c>
    </row>
    <row r="120" spans="1:8" ht="15" customHeight="1">
      <c r="A120" s="32"/>
      <c r="B120" s="282" t="s">
        <v>97</v>
      </c>
      <c r="C120" s="30" t="s">
        <v>91</v>
      </c>
      <c r="D120" s="30" t="s">
        <v>98</v>
      </c>
      <c r="E120" s="30"/>
      <c r="F120" s="98">
        <f aca="true" t="shared" si="16" ref="F120:H125">F121</f>
        <v>143</v>
      </c>
      <c r="G120" s="98">
        <f t="shared" si="16"/>
        <v>143</v>
      </c>
      <c r="H120" s="98">
        <f t="shared" si="16"/>
        <v>0</v>
      </c>
    </row>
    <row r="121" spans="1:8" ht="15" customHeight="1">
      <c r="A121" s="32"/>
      <c r="B121" s="282" t="s">
        <v>99</v>
      </c>
      <c r="C121" s="30" t="s">
        <v>91</v>
      </c>
      <c r="D121" s="30" t="s">
        <v>100</v>
      </c>
      <c r="E121" s="30"/>
      <c r="F121" s="97">
        <f t="shared" si="16"/>
        <v>143</v>
      </c>
      <c r="G121" s="97">
        <f t="shared" si="16"/>
        <v>143</v>
      </c>
      <c r="H121" s="97">
        <f t="shared" si="16"/>
        <v>0</v>
      </c>
    </row>
    <row r="122" spans="1:8" s="79" customFormat="1" ht="15" customHeight="1">
      <c r="A122" s="32"/>
      <c r="B122" s="282" t="s">
        <v>95</v>
      </c>
      <c r="C122" s="30" t="s">
        <v>91</v>
      </c>
      <c r="D122" s="30" t="s">
        <v>100</v>
      </c>
      <c r="E122" s="30" t="s">
        <v>96</v>
      </c>
      <c r="F122" s="98">
        <f>3+3+3+134</f>
        <v>143</v>
      </c>
      <c r="G122" s="98">
        <v>143</v>
      </c>
      <c r="H122" s="98">
        <v>0</v>
      </c>
    </row>
    <row r="123" spans="1:8" s="79" customFormat="1" ht="60" customHeight="1">
      <c r="A123" s="256"/>
      <c r="B123" s="268" t="s">
        <v>569</v>
      </c>
      <c r="C123" s="251" t="s">
        <v>457</v>
      </c>
      <c r="D123" s="251"/>
      <c r="E123" s="251"/>
      <c r="F123" s="304">
        <f t="shared" si="16"/>
        <v>5768.8</v>
      </c>
      <c r="G123" s="304">
        <f t="shared" si="16"/>
        <v>0</v>
      </c>
      <c r="H123" s="304">
        <f t="shared" si="16"/>
        <v>0</v>
      </c>
    </row>
    <row r="124" spans="1:8" s="79" customFormat="1" ht="60" customHeight="1">
      <c r="A124" s="32"/>
      <c r="B124" s="292" t="s">
        <v>92</v>
      </c>
      <c r="C124" s="30" t="s">
        <v>457</v>
      </c>
      <c r="D124" s="30" t="s">
        <v>93</v>
      </c>
      <c r="E124" s="30"/>
      <c r="F124" s="98">
        <f t="shared" si="16"/>
        <v>5768.8</v>
      </c>
      <c r="G124" s="98">
        <f t="shared" si="16"/>
        <v>0</v>
      </c>
      <c r="H124" s="98">
        <f t="shared" si="16"/>
        <v>0</v>
      </c>
    </row>
    <row r="125" spans="1:8" s="79" customFormat="1" ht="15" customHeight="1">
      <c r="A125" s="32"/>
      <c r="B125" s="282" t="s">
        <v>94</v>
      </c>
      <c r="C125" s="30" t="s">
        <v>457</v>
      </c>
      <c r="D125" s="30" t="s">
        <v>101</v>
      </c>
      <c r="E125" s="30"/>
      <c r="F125" s="98">
        <f t="shared" si="16"/>
        <v>5768.8</v>
      </c>
      <c r="G125" s="98">
        <f t="shared" si="16"/>
        <v>0</v>
      </c>
      <c r="H125" s="98">
        <f t="shared" si="16"/>
        <v>0</v>
      </c>
    </row>
    <row r="126" spans="1:8" s="79" customFormat="1" ht="15" customHeight="1">
      <c r="A126" s="32"/>
      <c r="B126" s="282" t="s">
        <v>95</v>
      </c>
      <c r="C126" s="30" t="s">
        <v>457</v>
      </c>
      <c r="D126" s="30" t="s">
        <v>101</v>
      </c>
      <c r="E126" s="30" t="s">
        <v>96</v>
      </c>
      <c r="F126" s="98">
        <f>2884.4+2884.4</f>
        <v>5768.8</v>
      </c>
      <c r="G126" s="98">
        <v>0</v>
      </c>
      <c r="H126" s="98">
        <v>0</v>
      </c>
    </row>
    <row r="127" spans="1:8" s="80" customFormat="1" ht="45" customHeight="1">
      <c r="A127" s="89">
        <v>6</v>
      </c>
      <c r="B127" s="290" t="s">
        <v>447</v>
      </c>
      <c r="C127" s="90" t="s">
        <v>102</v>
      </c>
      <c r="D127" s="106"/>
      <c r="E127" s="106"/>
      <c r="F127" s="92">
        <f>F128+F140</f>
        <v>1710</v>
      </c>
      <c r="G127" s="92">
        <f>G128+G140</f>
        <v>1310</v>
      </c>
      <c r="H127" s="92">
        <f>H128+H140</f>
        <v>0</v>
      </c>
    </row>
    <row r="128" spans="1:8" ht="60" customHeight="1">
      <c r="A128" s="99"/>
      <c r="B128" s="294" t="s">
        <v>103</v>
      </c>
      <c r="C128" s="100" t="s">
        <v>104</v>
      </c>
      <c r="D128" s="100"/>
      <c r="E128" s="100"/>
      <c r="F128" s="107">
        <f>F129+F135</f>
        <v>1010</v>
      </c>
      <c r="G128" s="107">
        <f>G129+G135</f>
        <v>610</v>
      </c>
      <c r="H128" s="107">
        <f>H129+H135</f>
        <v>0</v>
      </c>
    </row>
    <row r="129" spans="1:8" ht="45" customHeight="1">
      <c r="A129" s="103"/>
      <c r="B129" s="291" t="s">
        <v>105</v>
      </c>
      <c r="C129" s="94" t="s">
        <v>106</v>
      </c>
      <c r="D129" s="94"/>
      <c r="E129" s="94"/>
      <c r="F129" s="108">
        <f aca="true" t="shared" si="17" ref="F129:H131">F130</f>
        <v>200</v>
      </c>
      <c r="G129" s="108">
        <f t="shared" si="17"/>
        <v>200</v>
      </c>
      <c r="H129" s="108">
        <f t="shared" si="17"/>
        <v>0</v>
      </c>
    </row>
    <row r="130" spans="1:8" ht="30" customHeight="1">
      <c r="A130" s="256"/>
      <c r="B130" s="302" t="s">
        <v>107</v>
      </c>
      <c r="C130" s="251" t="s">
        <v>108</v>
      </c>
      <c r="D130" s="251"/>
      <c r="E130" s="251"/>
      <c r="F130" s="304">
        <f>F131</f>
        <v>200</v>
      </c>
      <c r="G130" s="304">
        <f t="shared" si="17"/>
        <v>200</v>
      </c>
      <c r="H130" s="304">
        <f t="shared" si="17"/>
        <v>0</v>
      </c>
    </row>
    <row r="131" spans="1:8" ht="30" customHeight="1">
      <c r="A131" s="32"/>
      <c r="B131" s="192" t="s">
        <v>57</v>
      </c>
      <c r="C131" s="30" t="s">
        <v>108</v>
      </c>
      <c r="D131" s="30" t="s">
        <v>76</v>
      </c>
      <c r="E131" s="30"/>
      <c r="F131" s="98">
        <f t="shared" si="17"/>
        <v>200</v>
      </c>
      <c r="G131" s="98">
        <f t="shared" si="17"/>
        <v>200</v>
      </c>
      <c r="H131" s="98">
        <f t="shared" si="17"/>
        <v>0</v>
      </c>
    </row>
    <row r="132" spans="1:8" ht="30" customHeight="1">
      <c r="A132" s="32"/>
      <c r="B132" s="282" t="s">
        <v>58</v>
      </c>
      <c r="C132" s="30" t="s">
        <v>108</v>
      </c>
      <c r="D132" s="30" t="s">
        <v>59</v>
      </c>
      <c r="E132" s="30"/>
      <c r="F132" s="98">
        <f>F133+F134</f>
        <v>200</v>
      </c>
      <c r="G132" s="98">
        <f>G133+G134</f>
        <v>200</v>
      </c>
      <c r="H132" s="98">
        <f>H133+H134</f>
        <v>0</v>
      </c>
    </row>
    <row r="133" spans="1:8" ht="15" customHeight="1" hidden="1">
      <c r="A133" s="32"/>
      <c r="B133" s="282" t="s">
        <v>565</v>
      </c>
      <c r="C133" s="30" t="s">
        <v>108</v>
      </c>
      <c r="D133" s="30" t="s">
        <v>59</v>
      </c>
      <c r="E133" s="30" t="s">
        <v>109</v>
      </c>
      <c r="F133" s="98">
        <v>0</v>
      </c>
      <c r="G133" s="98">
        <v>0</v>
      </c>
      <c r="H133" s="98">
        <v>0</v>
      </c>
    </row>
    <row r="134" spans="1:8" ht="30" customHeight="1">
      <c r="A134" s="32"/>
      <c r="B134" s="282" t="s">
        <v>566</v>
      </c>
      <c r="C134" s="30" t="s">
        <v>108</v>
      </c>
      <c r="D134" s="30" t="s">
        <v>59</v>
      </c>
      <c r="E134" s="30" t="s">
        <v>567</v>
      </c>
      <c r="F134" s="98">
        <f>100+100</f>
        <v>200</v>
      </c>
      <c r="G134" s="98">
        <f>100+100</f>
        <v>200</v>
      </c>
      <c r="H134" s="98">
        <v>0</v>
      </c>
    </row>
    <row r="135" spans="1:8" ht="15" customHeight="1">
      <c r="A135" s="103"/>
      <c r="B135" s="291" t="s">
        <v>110</v>
      </c>
      <c r="C135" s="94" t="s">
        <v>111</v>
      </c>
      <c r="D135" s="94"/>
      <c r="E135" s="94"/>
      <c r="F135" s="108">
        <f aca="true" t="shared" si="18" ref="F135:H138">F136</f>
        <v>810</v>
      </c>
      <c r="G135" s="108">
        <f t="shared" si="18"/>
        <v>410</v>
      </c>
      <c r="H135" s="108">
        <f t="shared" si="18"/>
        <v>0</v>
      </c>
    </row>
    <row r="136" spans="1:8" ht="15" customHeight="1">
      <c r="A136" s="261"/>
      <c r="B136" s="302" t="s">
        <v>112</v>
      </c>
      <c r="C136" s="251" t="s">
        <v>113</v>
      </c>
      <c r="D136" s="307"/>
      <c r="E136" s="307"/>
      <c r="F136" s="304">
        <f t="shared" si="18"/>
        <v>810</v>
      </c>
      <c r="G136" s="304">
        <f t="shared" si="18"/>
        <v>410</v>
      </c>
      <c r="H136" s="304">
        <f t="shared" si="18"/>
        <v>0</v>
      </c>
    </row>
    <row r="137" spans="1:8" ht="30" customHeight="1">
      <c r="A137" s="109"/>
      <c r="B137" s="192" t="s">
        <v>57</v>
      </c>
      <c r="C137" s="30" t="s">
        <v>113</v>
      </c>
      <c r="D137" s="110">
        <v>200</v>
      </c>
      <c r="E137" s="110"/>
      <c r="F137" s="98">
        <f t="shared" si="18"/>
        <v>810</v>
      </c>
      <c r="G137" s="98">
        <f t="shared" si="18"/>
        <v>410</v>
      </c>
      <c r="H137" s="98">
        <f t="shared" si="18"/>
        <v>0</v>
      </c>
    </row>
    <row r="138" spans="1:8" s="80" customFormat="1" ht="30" customHeight="1">
      <c r="A138" s="111"/>
      <c r="B138" s="282" t="s">
        <v>58</v>
      </c>
      <c r="C138" s="30" t="s">
        <v>113</v>
      </c>
      <c r="D138" s="30" t="s">
        <v>59</v>
      </c>
      <c r="E138" s="112"/>
      <c r="F138" s="98">
        <f t="shared" si="18"/>
        <v>810</v>
      </c>
      <c r="G138" s="98">
        <f t="shared" si="18"/>
        <v>410</v>
      </c>
      <c r="H138" s="98">
        <f t="shared" si="18"/>
        <v>0</v>
      </c>
    </row>
    <row r="139" spans="1:8" ht="30" customHeight="1">
      <c r="A139" s="32"/>
      <c r="B139" s="282" t="s">
        <v>566</v>
      </c>
      <c r="C139" s="30" t="s">
        <v>113</v>
      </c>
      <c r="D139" s="30" t="s">
        <v>59</v>
      </c>
      <c r="E139" s="30" t="s">
        <v>567</v>
      </c>
      <c r="F139" s="98">
        <f>10+200+500+100</f>
        <v>810</v>
      </c>
      <c r="G139" s="98">
        <f>10+200+100+100</f>
        <v>410</v>
      </c>
      <c r="H139" s="98">
        <v>0</v>
      </c>
    </row>
    <row r="140" spans="1:8" ht="60" customHeight="1">
      <c r="A140" s="99"/>
      <c r="B140" s="294" t="s">
        <v>114</v>
      </c>
      <c r="C140" s="100" t="s">
        <v>115</v>
      </c>
      <c r="D140" s="100"/>
      <c r="E140" s="100"/>
      <c r="F140" s="107">
        <f aca="true" t="shared" si="19" ref="F140:H142">F141</f>
        <v>700</v>
      </c>
      <c r="G140" s="107">
        <f t="shared" si="19"/>
        <v>700</v>
      </c>
      <c r="H140" s="107">
        <f t="shared" si="19"/>
        <v>0</v>
      </c>
    </row>
    <row r="141" spans="1:8" ht="45" customHeight="1">
      <c r="A141" s="103"/>
      <c r="B141" s="295" t="s">
        <v>118</v>
      </c>
      <c r="C141" s="94" t="s">
        <v>459</v>
      </c>
      <c r="D141" s="94"/>
      <c r="E141" s="94"/>
      <c r="F141" s="108">
        <f t="shared" si="19"/>
        <v>700</v>
      </c>
      <c r="G141" s="108">
        <f t="shared" si="19"/>
        <v>700</v>
      </c>
      <c r="H141" s="108">
        <f t="shared" si="19"/>
        <v>0</v>
      </c>
    </row>
    <row r="142" spans="1:8" ht="30" customHeight="1">
      <c r="A142" s="256"/>
      <c r="B142" s="309" t="s">
        <v>460</v>
      </c>
      <c r="C142" s="251" t="s">
        <v>458</v>
      </c>
      <c r="D142" s="251"/>
      <c r="E142" s="251"/>
      <c r="F142" s="304">
        <f t="shared" si="19"/>
        <v>700</v>
      </c>
      <c r="G142" s="304">
        <f t="shared" si="19"/>
        <v>700</v>
      </c>
      <c r="H142" s="304">
        <f t="shared" si="19"/>
        <v>0</v>
      </c>
    </row>
    <row r="143" spans="1:8" ht="30" customHeight="1">
      <c r="A143" s="32"/>
      <c r="B143" s="192" t="s">
        <v>57</v>
      </c>
      <c r="C143" s="30" t="s">
        <v>458</v>
      </c>
      <c r="D143" s="30" t="s">
        <v>76</v>
      </c>
      <c r="E143" s="30"/>
      <c r="F143" s="98">
        <f aca="true" t="shared" si="20" ref="F143:H144">F144</f>
        <v>700</v>
      </c>
      <c r="G143" s="98">
        <f t="shared" si="20"/>
        <v>700</v>
      </c>
      <c r="H143" s="98">
        <f t="shared" si="20"/>
        <v>0</v>
      </c>
    </row>
    <row r="144" spans="1:8" ht="30" customHeight="1">
      <c r="A144" s="32"/>
      <c r="B144" s="282" t="s">
        <v>58</v>
      </c>
      <c r="C144" s="30" t="s">
        <v>458</v>
      </c>
      <c r="D144" s="30" t="s">
        <v>59</v>
      </c>
      <c r="E144" s="30"/>
      <c r="F144" s="98">
        <f t="shared" si="20"/>
        <v>700</v>
      </c>
      <c r="G144" s="98">
        <f t="shared" si="20"/>
        <v>700</v>
      </c>
      <c r="H144" s="98">
        <f t="shared" si="20"/>
        <v>0</v>
      </c>
    </row>
    <row r="145" spans="1:8" ht="30" customHeight="1">
      <c r="A145" s="32"/>
      <c r="B145" s="289" t="s">
        <v>116</v>
      </c>
      <c r="C145" s="30" t="s">
        <v>458</v>
      </c>
      <c r="D145" s="30" t="s">
        <v>59</v>
      </c>
      <c r="E145" s="30" t="s">
        <v>117</v>
      </c>
      <c r="F145" s="98">
        <v>700</v>
      </c>
      <c r="G145" s="98">
        <v>700</v>
      </c>
      <c r="H145" s="98">
        <v>0</v>
      </c>
    </row>
    <row r="146" spans="1:8" ht="45" customHeight="1">
      <c r="A146" s="89">
        <v>7</v>
      </c>
      <c r="B146" s="280" t="s">
        <v>536</v>
      </c>
      <c r="C146" s="91" t="s">
        <v>120</v>
      </c>
      <c r="D146" s="113"/>
      <c r="E146" s="113"/>
      <c r="F146" s="92">
        <f>F147</f>
        <v>380</v>
      </c>
      <c r="G146" s="92">
        <f>G147</f>
        <v>0</v>
      </c>
      <c r="H146" s="92">
        <f>H147</f>
        <v>0</v>
      </c>
    </row>
    <row r="147" spans="1:8" ht="30" customHeight="1">
      <c r="A147" s="93"/>
      <c r="B147" s="283" t="s">
        <v>537</v>
      </c>
      <c r="C147" s="104" t="s">
        <v>121</v>
      </c>
      <c r="D147" s="104"/>
      <c r="E147" s="104"/>
      <c r="F147" s="96">
        <f>F148+F152</f>
        <v>380</v>
      </c>
      <c r="G147" s="96">
        <f>G148+G152</f>
        <v>0</v>
      </c>
      <c r="H147" s="96">
        <f>H148+H152</f>
        <v>0</v>
      </c>
    </row>
    <row r="148" spans="1:8" ht="15" customHeight="1">
      <c r="A148" s="310"/>
      <c r="B148" s="306" t="s">
        <v>284</v>
      </c>
      <c r="C148" s="252" t="s">
        <v>561</v>
      </c>
      <c r="D148" s="260"/>
      <c r="E148" s="260"/>
      <c r="F148" s="304">
        <f aca="true" t="shared" si="21" ref="F148:H150">F149</f>
        <v>30</v>
      </c>
      <c r="G148" s="304">
        <f t="shared" si="21"/>
        <v>0</v>
      </c>
      <c r="H148" s="304">
        <f t="shared" si="21"/>
        <v>0</v>
      </c>
    </row>
    <row r="149" spans="1:8" ht="30" customHeight="1">
      <c r="A149" s="115"/>
      <c r="B149" s="289" t="s">
        <v>57</v>
      </c>
      <c r="C149" s="31" t="s">
        <v>561</v>
      </c>
      <c r="D149" s="34" t="s">
        <v>76</v>
      </c>
      <c r="E149" s="34"/>
      <c r="F149" s="98">
        <f t="shared" si="21"/>
        <v>30</v>
      </c>
      <c r="G149" s="98">
        <f t="shared" si="21"/>
        <v>0</v>
      </c>
      <c r="H149" s="98">
        <f t="shared" si="21"/>
        <v>0</v>
      </c>
    </row>
    <row r="150" spans="1:8" ht="30" customHeight="1">
      <c r="A150" s="32"/>
      <c r="B150" s="282" t="s">
        <v>58</v>
      </c>
      <c r="C150" s="31" t="s">
        <v>561</v>
      </c>
      <c r="D150" s="30" t="s">
        <v>59</v>
      </c>
      <c r="E150" s="33"/>
      <c r="F150" s="98">
        <f t="shared" si="21"/>
        <v>30</v>
      </c>
      <c r="G150" s="98">
        <f t="shared" si="21"/>
        <v>0</v>
      </c>
      <c r="H150" s="98">
        <f t="shared" si="21"/>
        <v>0</v>
      </c>
    </row>
    <row r="151" spans="1:8" ht="15" customHeight="1">
      <c r="A151" s="32"/>
      <c r="B151" s="282" t="s">
        <v>140</v>
      </c>
      <c r="C151" s="31" t="s">
        <v>561</v>
      </c>
      <c r="D151" s="30" t="s">
        <v>59</v>
      </c>
      <c r="E151" s="34" t="s">
        <v>141</v>
      </c>
      <c r="F151" s="98">
        <v>30</v>
      </c>
      <c r="G151" s="98">
        <v>0</v>
      </c>
      <c r="H151" s="98">
        <v>0</v>
      </c>
    </row>
    <row r="152" spans="1:8" ht="30" customHeight="1">
      <c r="A152" s="310"/>
      <c r="B152" s="306" t="s">
        <v>362</v>
      </c>
      <c r="C152" s="252" t="s">
        <v>538</v>
      </c>
      <c r="D152" s="260"/>
      <c r="E152" s="260"/>
      <c r="F152" s="304">
        <f aca="true" t="shared" si="22" ref="F152:H153">F153</f>
        <v>350</v>
      </c>
      <c r="G152" s="304">
        <f t="shared" si="22"/>
        <v>0</v>
      </c>
      <c r="H152" s="304">
        <f t="shared" si="22"/>
        <v>0</v>
      </c>
    </row>
    <row r="153" spans="1:8" ht="30" customHeight="1">
      <c r="A153" s="115"/>
      <c r="B153" s="289" t="s">
        <v>57</v>
      </c>
      <c r="C153" s="31" t="s">
        <v>538</v>
      </c>
      <c r="D153" s="34" t="s">
        <v>76</v>
      </c>
      <c r="E153" s="34"/>
      <c r="F153" s="98">
        <f t="shared" si="22"/>
        <v>350</v>
      </c>
      <c r="G153" s="98">
        <f t="shared" si="22"/>
        <v>0</v>
      </c>
      <c r="H153" s="98">
        <f t="shared" si="22"/>
        <v>0</v>
      </c>
    </row>
    <row r="154" spans="1:8" ht="30" customHeight="1">
      <c r="A154" s="32"/>
      <c r="B154" s="282" t="s">
        <v>58</v>
      </c>
      <c r="C154" s="31" t="s">
        <v>538</v>
      </c>
      <c r="D154" s="30" t="s">
        <v>59</v>
      </c>
      <c r="E154" s="33"/>
      <c r="F154" s="98">
        <f>F155+F156</f>
        <v>350</v>
      </c>
      <c r="G154" s="98">
        <f>G155+G156</f>
        <v>0</v>
      </c>
      <c r="H154" s="98">
        <f>H155+H156</f>
        <v>0</v>
      </c>
    </row>
    <row r="155" spans="1:8" ht="15" customHeight="1">
      <c r="A155" s="32"/>
      <c r="B155" s="282" t="s">
        <v>140</v>
      </c>
      <c r="C155" s="31" t="s">
        <v>538</v>
      </c>
      <c r="D155" s="30" t="s">
        <v>59</v>
      </c>
      <c r="E155" s="34" t="s">
        <v>141</v>
      </c>
      <c r="F155" s="98">
        <f>300+50</f>
        <v>350</v>
      </c>
      <c r="G155" s="98">
        <v>0</v>
      </c>
      <c r="H155" s="98">
        <v>0</v>
      </c>
    </row>
    <row r="156" spans="1:8" ht="15" customHeight="1" hidden="1">
      <c r="A156" s="32"/>
      <c r="B156" s="282" t="s">
        <v>95</v>
      </c>
      <c r="C156" s="31" t="s">
        <v>538</v>
      </c>
      <c r="D156" s="30" t="s">
        <v>59</v>
      </c>
      <c r="E156" s="34" t="s">
        <v>96</v>
      </c>
      <c r="F156" s="98">
        <v>0</v>
      </c>
      <c r="G156" s="98">
        <v>0</v>
      </c>
      <c r="H156" s="98">
        <v>0</v>
      </c>
    </row>
    <row r="157" spans="1:8" ht="45" customHeight="1">
      <c r="A157" s="89">
        <v>8</v>
      </c>
      <c r="B157" s="290" t="s">
        <v>413</v>
      </c>
      <c r="C157" s="90" t="s">
        <v>125</v>
      </c>
      <c r="D157" s="105"/>
      <c r="E157" s="105"/>
      <c r="F157" s="92">
        <f>F158</f>
        <v>32200</v>
      </c>
      <c r="G157" s="92">
        <f>G158</f>
        <v>12100</v>
      </c>
      <c r="H157" s="92">
        <f>H158</f>
        <v>0</v>
      </c>
    </row>
    <row r="158" spans="1:8" ht="60" customHeight="1">
      <c r="A158" s="103"/>
      <c r="B158" s="291" t="s">
        <v>126</v>
      </c>
      <c r="C158" s="94" t="s">
        <v>127</v>
      </c>
      <c r="D158" s="94"/>
      <c r="E158" s="94"/>
      <c r="F158" s="108">
        <f>F159+F164+F168+F172+F176</f>
        <v>32200</v>
      </c>
      <c r="G158" s="108">
        <f>G159+G164+G168+G172+G176</f>
        <v>12100</v>
      </c>
      <c r="H158" s="108">
        <f>H159+H164+H168+H172+H176</f>
        <v>0</v>
      </c>
    </row>
    <row r="159" spans="1:8" ht="30" customHeight="1">
      <c r="A159" s="256"/>
      <c r="B159" s="302" t="s">
        <v>128</v>
      </c>
      <c r="C159" s="251" t="s">
        <v>129</v>
      </c>
      <c r="D159" s="252"/>
      <c r="E159" s="252"/>
      <c r="F159" s="304">
        <f aca="true" t="shared" si="23" ref="F159:H160">F160</f>
        <v>12800</v>
      </c>
      <c r="G159" s="304">
        <f t="shared" si="23"/>
        <v>9400</v>
      </c>
      <c r="H159" s="304">
        <f t="shared" si="23"/>
        <v>0</v>
      </c>
    </row>
    <row r="160" spans="1:8" ht="30" customHeight="1">
      <c r="A160" s="32"/>
      <c r="B160" s="289" t="s">
        <v>57</v>
      </c>
      <c r="C160" s="30" t="s">
        <v>129</v>
      </c>
      <c r="D160" s="31">
        <v>200</v>
      </c>
      <c r="E160" s="31"/>
      <c r="F160" s="98">
        <f t="shared" si="23"/>
        <v>12800</v>
      </c>
      <c r="G160" s="98">
        <f t="shared" si="23"/>
        <v>9400</v>
      </c>
      <c r="H160" s="98">
        <f t="shared" si="23"/>
        <v>0</v>
      </c>
    </row>
    <row r="161" spans="1:8" s="80" customFormat="1" ht="30" customHeight="1">
      <c r="A161" s="114"/>
      <c r="B161" s="282" t="s">
        <v>58</v>
      </c>
      <c r="C161" s="30" t="s">
        <v>129</v>
      </c>
      <c r="D161" s="30" t="s">
        <v>59</v>
      </c>
      <c r="E161" s="112"/>
      <c r="F161" s="98">
        <f>F162+F163</f>
        <v>12800</v>
      </c>
      <c r="G161" s="98">
        <f>G162+G163</f>
        <v>9400</v>
      </c>
      <c r="H161" s="98">
        <f>H162+H163</f>
        <v>0</v>
      </c>
    </row>
    <row r="162" spans="1:8" ht="15" customHeight="1">
      <c r="A162" s="32"/>
      <c r="B162" s="282" t="s">
        <v>130</v>
      </c>
      <c r="C162" s="30" t="s">
        <v>129</v>
      </c>
      <c r="D162" s="30" t="s">
        <v>59</v>
      </c>
      <c r="E162" s="30" t="s">
        <v>131</v>
      </c>
      <c r="F162" s="98">
        <f>1000+500+100+300</f>
        <v>1900</v>
      </c>
      <c r="G162" s="98">
        <f>1000+100</f>
        <v>1100</v>
      </c>
      <c r="H162" s="98">
        <v>0</v>
      </c>
    </row>
    <row r="163" spans="1:8" ht="15" customHeight="1">
      <c r="A163" s="32"/>
      <c r="B163" s="282" t="s">
        <v>140</v>
      </c>
      <c r="C163" s="30" t="s">
        <v>129</v>
      </c>
      <c r="D163" s="30" t="s">
        <v>59</v>
      </c>
      <c r="E163" s="30" t="s">
        <v>141</v>
      </c>
      <c r="F163" s="98">
        <f>300+800+500+1000+8000+200+100</f>
        <v>10900</v>
      </c>
      <c r="G163" s="98">
        <f>8000+200+100</f>
        <v>8300</v>
      </c>
      <c r="H163" s="98">
        <v>0</v>
      </c>
    </row>
    <row r="164" spans="1:8" s="81" customFormat="1" ht="30" customHeight="1">
      <c r="A164" s="250"/>
      <c r="B164" s="302" t="s">
        <v>132</v>
      </c>
      <c r="C164" s="251" t="s">
        <v>133</v>
      </c>
      <c r="D164" s="251"/>
      <c r="E164" s="251"/>
      <c r="F164" s="304">
        <f aca="true" t="shared" si="24" ref="F164:H166">F165</f>
        <v>16700</v>
      </c>
      <c r="G164" s="304">
        <f t="shared" si="24"/>
        <v>0</v>
      </c>
      <c r="H164" s="304">
        <f t="shared" si="24"/>
        <v>0</v>
      </c>
    </row>
    <row r="165" spans="1:8" s="81" customFormat="1" ht="30" customHeight="1">
      <c r="A165" s="29"/>
      <c r="B165" s="289" t="s">
        <v>57</v>
      </c>
      <c r="C165" s="30" t="s">
        <v>133</v>
      </c>
      <c r="D165" s="30" t="s">
        <v>76</v>
      </c>
      <c r="E165" s="30"/>
      <c r="F165" s="98">
        <f t="shared" si="24"/>
        <v>16700</v>
      </c>
      <c r="G165" s="98">
        <f t="shared" si="24"/>
        <v>0</v>
      </c>
      <c r="H165" s="98">
        <f t="shared" si="24"/>
        <v>0</v>
      </c>
    </row>
    <row r="166" spans="1:8" ht="30" customHeight="1">
      <c r="A166" s="32"/>
      <c r="B166" s="282" t="s">
        <v>58</v>
      </c>
      <c r="C166" s="30" t="s">
        <v>133</v>
      </c>
      <c r="D166" s="30" t="s">
        <v>59</v>
      </c>
      <c r="E166" s="30"/>
      <c r="F166" s="98">
        <f t="shared" si="24"/>
        <v>16700</v>
      </c>
      <c r="G166" s="98">
        <f t="shared" si="24"/>
        <v>0</v>
      </c>
      <c r="H166" s="98">
        <f t="shared" si="24"/>
        <v>0</v>
      </c>
    </row>
    <row r="167" spans="1:8" ht="15" customHeight="1">
      <c r="A167" s="32"/>
      <c r="B167" s="282" t="s">
        <v>130</v>
      </c>
      <c r="C167" s="30" t="s">
        <v>133</v>
      </c>
      <c r="D167" s="30" t="s">
        <v>59</v>
      </c>
      <c r="E167" s="30" t="s">
        <v>131</v>
      </c>
      <c r="F167" s="98">
        <f>3600+300+300+3000+8000+1500</f>
        <v>16700</v>
      </c>
      <c r="G167" s="98">
        <v>0</v>
      </c>
      <c r="H167" s="98">
        <v>0</v>
      </c>
    </row>
    <row r="168" spans="1:8" ht="45" customHeight="1" hidden="1">
      <c r="A168" s="256"/>
      <c r="B168" s="302" t="s">
        <v>134</v>
      </c>
      <c r="C168" s="251" t="s">
        <v>135</v>
      </c>
      <c r="D168" s="252"/>
      <c r="E168" s="252"/>
      <c r="F168" s="304">
        <f aca="true" t="shared" si="25" ref="F168:H170">F169</f>
        <v>0</v>
      </c>
      <c r="G168" s="304">
        <f t="shared" si="25"/>
        <v>0</v>
      </c>
      <c r="H168" s="304">
        <f t="shared" si="25"/>
        <v>0</v>
      </c>
    </row>
    <row r="169" spans="1:8" ht="30" customHeight="1" hidden="1">
      <c r="A169" s="32"/>
      <c r="B169" s="289" t="s">
        <v>57</v>
      </c>
      <c r="C169" s="30" t="s">
        <v>135</v>
      </c>
      <c r="D169" s="31">
        <v>200</v>
      </c>
      <c r="E169" s="31"/>
      <c r="F169" s="98">
        <f t="shared" si="25"/>
        <v>0</v>
      </c>
      <c r="G169" s="98">
        <f t="shared" si="25"/>
        <v>0</v>
      </c>
      <c r="H169" s="98">
        <f t="shared" si="25"/>
        <v>0</v>
      </c>
    </row>
    <row r="170" spans="1:8" ht="30" customHeight="1" hidden="1">
      <c r="A170" s="32"/>
      <c r="B170" s="282" t="s">
        <v>58</v>
      </c>
      <c r="C170" s="30" t="s">
        <v>135</v>
      </c>
      <c r="D170" s="30" t="s">
        <v>59</v>
      </c>
      <c r="E170" s="112"/>
      <c r="F170" s="98">
        <f t="shared" si="25"/>
        <v>0</v>
      </c>
      <c r="G170" s="98">
        <f t="shared" si="25"/>
        <v>0</v>
      </c>
      <c r="H170" s="98">
        <f t="shared" si="25"/>
        <v>0</v>
      </c>
    </row>
    <row r="171" spans="1:8" ht="15" customHeight="1" hidden="1">
      <c r="A171" s="32"/>
      <c r="B171" s="282" t="s">
        <v>130</v>
      </c>
      <c r="C171" s="30" t="s">
        <v>135</v>
      </c>
      <c r="D171" s="30" t="s">
        <v>59</v>
      </c>
      <c r="E171" s="30" t="s">
        <v>131</v>
      </c>
      <c r="F171" s="98">
        <v>0</v>
      </c>
      <c r="G171" s="98">
        <v>0</v>
      </c>
      <c r="H171" s="98">
        <v>0</v>
      </c>
    </row>
    <row r="172" spans="1:8" s="78" customFormat="1" ht="15" customHeight="1">
      <c r="A172" s="261"/>
      <c r="B172" s="302" t="s">
        <v>461</v>
      </c>
      <c r="C172" s="251" t="s">
        <v>417</v>
      </c>
      <c r="D172" s="251"/>
      <c r="E172" s="251"/>
      <c r="F172" s="304">
        <f aca="true" t="shared" si="26" ref="F172:H178">F173</f>
        <v>700</v>
      </c>
      <c r="G172" s="304">
        <f t="shared" si="26"/>
        <v>700</v>
      </c>
      <c r="H172" s="304">
        <f t="shared" si="26"/>
        <v>0</v>
      </c>
    </row>
    <row r="173" spans="1:8" s="78" customFormat="1" ht="30" customHeight="1">
      <c r="A173" s="109"/>
      <c r="B173" s="289" t="s">
        <v>57</v>
      </c>
      <c r="C173" s="30" t="s">
        <v>417</v>
      </c>
      <c r="D173" s="30" t="s">
        <v>76</v>
      </c>
      <c r="E173" s="30"/>
      <c r="F173" s="98">
        <f t="shared" si="26"/>
        <v>700</v>
      </c>
      <c r="G173" s="98">
        <f t="shared" si="26"/>
        <v>700</v>
      </c>
      <c r="H173" s="98">
        <f t="shared" si="26"/>
        <v>0</v>
      </c>
    </row>
    <row r="174" spans="1:8" s="78" customFormat="1" ht="30" customHeight="1">
      <c r="A174" s="109"/>
      <c r="B174" s="282" t="s">
        <v>58</v>
      </c>
      <c r="C174" s="30" t="s">
        <v>417</v>
      </c>
      <c r="D174" s="30" t="s">
        <v>59</v>
      </c>
      <c r="E174" s="30"/>
      <c r="F174" s="98">
        <f t="shared" si="26"/>
        <v>700</v>
      </c>
      <c r="G174" s="98">
        <f t="shared" si="26"/>
        <v>700</v>
      </c>
      <c r="H174" s="98">
        <f t="shared" si="26"/>
        <v>0</v>
      </c>
    </row>
    <row r="175" spans="1:8" s="78" customFormat="1" ht="15" customHeight="1">
      <c r="A175" s="109"/>
      <c r="B175" s="282" t="s">
        <v>130</v>
      </c>
      <c r="C175" s="30" t="s">
        <v>417</v>
      </c>
      <c r="D175" s="30" t="s">
        <v>59</v>
      </c>
      <c r="E175" s="30" t="s">
        <v>131</v>
      </c>
      <c r="F175" s="98">
        <v>700</v>
      </c>
      <c r="G175" s="98">
        <v>700</v>
      </c>
      <c r="H175" s="98">
        <v>0</v>
      </c>
    </row>
    <row r="176" spans="1:8" s="78" customFormat="1" ht="45" customHeight="1">
      <c r="A176" s="261"/>
      <c r="B176" s="302" t="s">
        <v>516</v>
      </c>
      <c r="C176" s="251" t="s">
        <v>515</v>
      </c>
      <c r="D176" s="251"/>
      <c r="E176" s="251"/>
      <c r="F176" s="304">
        <f t="shared" si="26"/>
        <v>2000</v>
      </c>
      <c r="G176" s="304">
        <f t="shared" si="26"/>
        <v>2000</v>
      </c>
      <c r="H176" s="304">
        <f t="shared" si="26"/>
        <v>0</v>
      </c>
    </row>
    <row r="177" spans="1:8" s="78" customFormat="1" ht="30" customHeight="1">
      <c r="A177" s="109"/>
      <c r="B177" s="289" t="s">
        <v>57</v>
      </c>
      <c r="C177" s="30" t="s">
        <v>515</v>
      </c>
      <c r="D177" s="30" t="s">
        <v>76</v>
      </c>
      <c r="E177" s="30"/>
      <c r="F177" s="98">
        <f t="shared" si="26"/>
        <v>2000</v>
      </c>
      <c r="G177" s="98">
        <f t="shared" si="26"/>
        <v>2000</v>
      </c>
      <c r="H177" s="98">
        <f t="shared" si="26"/>
        <v>0</v>
      </c>
    </row>
    <row r="178" spans="1:8" s="78" customFormat="1" ht="30" customHeight="1">
      <c r="A178" s="109"/>
      <c r="B178" s="282" t="s">
        <v>58</v>
      </c>
      <c r="C178" s="30" t="s">
        <v>515</v>
      </c>
      <c r="D178" s="30" t="s">
        <v>59</v>
      </c>
      <c r="E178" s="30"/>
      <c r="F178" s="98">
        <f t="shared" si="26"/>
        <v>2000</v>
      </c>
      <c r="G178" s="98">
        <f t="shared" si="26"/>
        <v>2000</v>
      </c>
      <c r="H178" s="98">
        <f t="shared" si="26"/>
        <v>0</v>
      </c>
    </row>
    <row r="179" spans="1:8" s="78" customFormat="1" ht="15" customHeight="1">
      <c r="A179" s="109"/>
      <c r="B179" s="282" t="s">
        <v>130</v>
      </c>
      <c r="C179" s="30" t="s">
        <v>515</v>
      </c>
      <c r="D179" s="30" t="s">
        <v>59</v>
      </c>
      <c r="E179" s="30" t="s">
        <v>131</v>
      </c>
      <c r="F179" s="98">
        <v>2000</v>
      </c>
      <c r="G179" s="98">
        <v>2000</v>
      </c>
      <c r="H179" s="98">
        <v>0</v>
      </c>
    </row>
    <row r="180" spans="1:8" ht="60" customHeight="1">
      <c r="A180" s="89">
        <v>9</v>
      </c>
      <c r="B180" s="280" t="s">
        <v>517</v>
      </c>
      <c r="C180" s="91" t="s">
        <v>136</v>
      </c>
      <c r="D180" s="113"/>
      <c r="E180" s="113"/>
      <c r="F180" s="92">
        <f aca="true" t="shared" si="27" ref="F180:H184">F181</f>
        <v>800</v>
      </c>
      <c r="G180" s="92">
        <f t="shared" si="27"/>
        <v>800</v>
      </c>
      <c r="H180" s="92">
        <f t="shared" si="27"/>
        <v>800</v>
      </c>
    </row>
    <row r="181" spans="1:8" ht="30" customHeight="1">
      <c r="A181" s="93"/>
      <c r="B181" s="283" t="s">
        <v>137</v>
      </c>
      <c r="C181" s="104" t="s">
        <v>138</v>
      </c>
      <c r="D181" s="104"/>
      <c r="E181" s="104"/>
      <c r="F181" s="96">
        <f t="shared" si="27"/>
        <v>800</v>
      </c>
      <c r="G181" s="96">
        <f t="shared" si="27"/>
        <v>800</v>
      </c>
      <c r="H181" s="96">
        <f t="shared" si="27"/>
        <v>800</v>
      </c>
    </row>
    <row r="182" spans="1:8" ht="25.5">
      <c r="A182" s="310"/>
      <c r="B182" s="306" t="s">
        <v>284</v>
      </c>
      <c r="C182" s="252" t="s">
        <v>139</v>
      </c>
      <c r="D182" s="260"/>
      <c r="E182" s="260"/>
      <c r="F182" s="304">
        <f t="shared" si="27"/>
        <v>800</v>
      </c>
      <c r="G182" s="304">
        <f t="shared" si="27"/>
        <v>800</v>
      </c>
      <c r="H182" s="304">
        <f t="shared" si="27"/>
        <v>800</v>
      </c>
    </row>
    <row r="183" spans="1:8" ht="30" customHeight="1">
      <c r="A183" s="115"/>
      <c r="B183" s="289" t="s">
        <v>57</v>
      </c>
      <c r="C183" s="31" t="s">
        <v>139</v>
      </c>
      <c r="D183" s="34" t="s">
        <v>76</v>
      </c>
      <c r="E183" s="34"/>
      <c r="F183" s="98">
        <f t="shared" si="27"/>
        <v>800</v>
      </c>
      <c r="G183" s="98">
        <f t="shared" si="27"/>
        <v>800</v>
      </c>
      <c r="H183" s="98">
        <f t="shared" si="27"/>
        <v>800</v>
      </c>
    </row>
    <row r="184" spans="1:8" ht="30" customHeight="1">
      <c r="A184" s="32"/>
      <c r="B184" s="282" t="s">
        <v>58</v>
      </c>
      <c r="C184" s="31" t="s">
        <v>139</v>
      </c>
      <c r="D184" s="30" t="s">
        <v>59</v>
      </c>
      <c r="E184" s="33"/>
      <c r="F184" s="98">
        <f t="shared" si="27"/>
        <v>800</v>
      </c>
      <c r="G184" s="98">
        <f t="shared" si="27"/>
        <v>800</v>
      </c>
      <c r="H184" s="98">
        <f t="shared" si="27"/>
        <v>800</v>
      </c>
    </row>
    <row r="185" spans="1:8" ht="15" customHeight="1">
      <c r="A185" s="32"/>
      <c r="B185" s="282" t="s">
        <v>140</v>
      </c>
      <c r="C185" s="31" t="s">
        <v>139</v>
      </c>
      <c r="D185" s="30" t="s">
        <v>59</v>
      </c>
      <c r="E185" s="34" t="s">
        <v>141</v>
      </c>
      <c r="F185" s="98">
        <f>100+600+100</f>
        <v>800</v>
      </c>
      <c r="G185" s="98">
        <f>100+600+100</f>
        <v>800</v>
      </c>
      <c r="H185" s="98">
        <f>100+600+100</f>
        <v>800</v>
      </c>
    </row>
    <row r="186" spans="1:8" ht="75" customHeight="1">
      <c r="A186" s="89">
        <v>10</v>
      </c>
      <c r="B186" s="280" t="s">
        <v>444</v>
      </c>
      <c r="C186" s="91" t="s">
        <v>142</v>
      </c>
      <c r="D186" s="113"/>
      <c r="E186" s="113"/>
      <c r="F186" s="92">
        <f>F187+F215+F236+F249</f>
        <v>16050</v>
      </c>
      <c r="G186" s="92">
        <f>G187+G215+G236+G249</f>
        <v>15000</v>
      </c>
      <c r="H186" s="92">
        <f>H187+H215+H236+H249</f>
        <v>0</v>
      </c>
    </row>
    <row r="187" spans="1:8" ht="15" customHeight="1">
      <c r="A187" s="116"/>
      <c r="B187" s="286" t="s">
        <v>143</v>
      </c>
      <c r="C187" s="101" t="s">
        <v>144</v>
      </c>
      <c r="D187" s="100"/>
      <c r="E187" s="100"/>
      <c r="F187" s="107">
        <f>F188</f>
        <v>2450</v>
      </c>
      <c r="G187" s="107">
        <f>G188</f>
        <v>1600</v>
      </c>
      <c r="H187" s="107">
        <f>H188</f>
        <v>0</v>
      </c>
    </row>
    <row r="188" spans="1:8" ht="15" customHeight="1">
      <c r="A188" s="117"/>
      <c r="B188" s="283" t="s">
        <v>145</v>
      </c>
      <c r="C188" s="104" t="s">
        <v>146</v>
      </c>
      <c r="D188" s="94"/>
      <c r="E188" s="94"/>
      <c r="F188" s="108">
        <f>F189+F196+F200+F211</f>
        <v>2450</v>
      </c>
      <c r="G188" s="108">
        <f>G189+G196+G200+G211</f>
        <v>1600</v>
      </c>
      <c r="H188" s="108">
        <f>H189+H196+H200+H211</f>
        <v>0</v>
      </c>
    </row>
    <row r="189" spans="1:8" ht="45" customHeight="1">
      <c r="A189" s="310"/>
      <c r="B189" s="306" t="s">
        <v>147</v>
      </c>
      <c r="C189" s="252" t="s">
        <v>148</v>
      </c>
      <c r="D189" s="251"/>
      <c r="E189" s="251"/>
      <c r="F189" s="304">
        <f>F190+F193</f>
        <v>350</v>
      </c>
      <c r="G189" s="304">
        <f>G190+G193</f>
        <v>0</v>
      </c>
      <c r="H189" s="304">
        <f>H190+H193</f>
        <v>0</v>
      </c>
    </row>
    <row r="190" spans="1:8" ht="30" customHeight="1">
      <c r="A190" s="115"/>
      <c r="B190" s="287" t="s">
        <v>65</v>
      </c>
      <c r="C190" s="31" t="s">
        <v>148</v>
      </c>
      <c r="D190" s="30" t="s">
        <v>70</v>
      </c>
      <c r="E190" s="30"/>
      <c r="F190" s="98">
        <f aca="true" t="shared" si="28" ref="F190:H191">F191</f>
        <v>350</v>
      </c>
      <c r="G190" s="98">
        <f t="shared" si="28"/>
        <v>0</v>
      </c>
      <c r="H190" s="98">
        <f t="shared" si="28"/>
        <v>0</v>
      </c>
    </row>
    <row r="191" spans="1:8" ht="15" customHeight="1">
      <c r="A191" s="32"/>
      <c r="B191" s="285" t="s">
        <v>66</v>
      </c>
      <c r="C191" s="31" t="s">
        <v>148</v>
      </c>
      <c r="D191" s="31">
        <v>410</v>
      </c>
      <c r="E191" s="31"/>
      <c r="F191" s="98">
        <f t="shared" si="28"/>
        <v>350</v>
      </c>
      <c r="G191" s="98">
        <f t="shared" si="28"/>
        <v>0</v>
      </c>
      <c r="H191" s="98">
        <f t="shared" si="28"/>
        <v>0</v>
      </c>
    </row>
    <row r="192" spans="1:8" ht="15" customHeight="1">
      <c r="A192" s="32"/>
      <c r="B192" s="284" t="s">
        <v>149</v>
      </c>
      <c r="C192" s="31" t="s">
        <v>148</v>
      </c>
      <c r="D192" s="31">
        <v>410</v>
      </c>
      <c r="E192" s="30" t="s">
        <v>150</v>
      </c>
      <c r="F192" s="98">
        <v>350</v>
      </c>
      <c r="G192" s="98">
        <v>0</v>
      </c>
      <c r="H192" s="98">
        <v>0</v>
      </c>
    </row>
    <row r="193" spans="1:8" ht="15" customHeight="1" hidden="1">
      <c r="A193" s="32"/>
      <c r="B193" s="282" t="s">
        <v>97</v>
      </c>
      <c r="C193" s="31" t="s">
        <v>148</v>
      </c>
      <c r="D193" s="31">
        <v>800</v>
      </c>
      <c r="E193" s="30"/>
      <c r="F193" s="98">
        <f aca="true" t="shared" si="29" ref="F193:H194">F194</f>
        <v>0</v>
      </c>
      <c r="G193" s="98">
        <f t="shared" si="29"/>
        <v>0</v>
      </c>
      <c r="H193" s="98">
        <f t="shared" si="29"/>
        <v>0</v>
      </c>
    </row>
    <row r="194" spans="1:8" ht="15" customHeight="1" hidden="1">
      <c r="A194" s="32"/>
      <c r="B194" s="282" t="s">
        <v>249</v>
      </c>
      <c r="C194" s="31" t="s">
        <v>148</v>
      </c>
      <c r="D194" s="31">
        <v>830</v>
      </c>
      <c r="E194" s="30"/>
      <c r="F194" s="98">
        <f t="shared" si="29"/>
        <v>0</v>
      </c>
      <c r="G194" s="98">
        <f t="shared" si="29"/>
        <v>0</v>
      </c>
      <c r="H194" s="98">
        <f t="shared" si="29"/>
        <v>0</v>
      </c>
    </row>
    <row r="195" spans="1:8" ht="15" customHeight="1" hidden="1">
      <c r="A195" s="32"/>
      <c r="B195" s="284" t="s">
        <v>149</v>
      </c>
      <c r="C195" s="31" t="s">
        <v>148</v>
      </c>
      <c r="D195" s="31">
        <v>830</v>
      </c>
      <c r="E195" s="30" t="s">
        <v>150</v>
      </c>
      <c r="F195" s="98">
        <v>0</v>
      </c>
      <c r="G195" s="98">
        <v>0</v>
      </c>
      <c r="H195" s="98">
        <v>0</v>
      </c>
    </row>
    <row r="196" spans="1:8" ht="30" customHeight="1" hidden="1">
      <c r="A196" s="256"/>
      <c r="B196" s="311" t="s">
        <v>166</v>
      </c>
      <c r="C196" s="252" t="s">
        <v>369</v>
      </c>
      <c r="D196" s="251"/>
      <c r="E196" s="251"/>
      <c r="F196" s="304">
        <f aca="true" t="shared" si="30" ref="F196:H198">F197</f>
        <v>0</v>
      </c>
      <c r="G196" s="304">
        <f t="shared" si="30"/>
        <v>0</v>
      </c>
      <c r="H196" s="304">
        <f t="shared" si="30"/>
        <v>0</v>
      </c>
    </row>
    <row r="197" spans="1:8" ht="30" customHeight="1" hidden="1">
      <c r="A197" s="32"/>
      <c r="B197" s="289" t="s">
        <v>57</v>
      </c>
      <c r="C197" s="31" t="s">
        <v>369</v>
      </c>
      <c r="D197" s="30" t="s">
        <v>76</v>
      </c>
      <c r="E197" s="30"/>
      <c r="F197" s="98">
        <f t="shared" si="30"/>
        <v>0</v>
      </c>
      <c r="G197" s="98">
        <f t="shared" si="30"/>
        <v>0</v>
      </c>
      <c r="H197" s="98">
        <f t="shared" si="30"/>
        <v>0</v>
      </c>
    </row>
    <row r="198" spans="1:8" ht="30" customHeight="1" hidden="1">
      <c r="A198" s="32"/>
      <c r="B198" s="282" t="s">
        <v>58</v>
      </c>
      <c r="C198" s="31" t="s">
        <v>369</v>
      </c>
      <c r="D198" s="30" t="s">
        <v>59</v>
      </c>
      <c r="E198" s="30"/>
      <c r="F198" s="98">
        <f t="shared" si="30"/>
        <v>0</v>
      </c>
      <c r="G198" s="98">
        <f t="shared" si="30"/>
        <v>0</v>
      </c>
      <c r="H198" s="98">
        <f t="shared" si="30"/>
        <v>0</v>
      </c>
    </row>
    <row r="199" spans="1:8" ht="15" customHeight="1" hidden="1">
      <c r="A199" s="32"/>
      <c r="B199" s="284" t="s">
        <v>149</v>
      </c>
      <c r="C199" s="31" t="s">
        <v>369</v>
      </c>
      <c r="D199" s="30" t="s">
        <v>59</v>
      </c>
      <c r="E199" s="30" t="s">
        <v>150</v>
      </c>
      <c r="F199" s="98">
        <v>0</v>
      </c>
      <c r="G199" s="98">
        <v>0</v>
      </c>
      <c r="H199" s="98">
        <v>0</v>
      </c>
    </row>
    <row r="200" spans="1:8" ht="15" customHeight="1">
      <c r="A200" s="256"/>
      <c r="B200" s="306" t="s">
        <v>152</v>
      </c>
      <c r="C200" s="252" t="s">
        <v>153</v>
      </c>
      <c r="D200" s="251"/>
      <c r="E200" s="251"/>
      <c r="F200" s="304">
        <f>F201+F204</f>
        <v>1600</v>
      </c>
      <c r="G200" s="304">
        <f>G201+G204</f>
        <v>1600</v>
      </c>
      <c r="H200" s="304">
        <f>H201+H204</f>
        <v>0</v>
      </c>
    </row>
    <row r="201" spans="1:8" ht="30" customHeight="1">
      <c r="A201" s="32"/>
      <c r="B201" s="289" t="s">
        <v>57</v>
      </c>
      <c r="C201" s="31" t="s">
        <v>153</v>
      </c>
      <c r="D201" s="30" t="s">
        <v>76</v>
      </c>
      <c r="E201" s="30"/>
      <c r="F201" s="98">
        <f aca="true" t="shared" si="31" ref="F201:H202">F202</f>
        <v>1600</v>
      </c>
      <c r="G201" s="98">
        <f t="shared" si="31"/>
        <v>1600</v>
      </c>
      <c r="H201" s="98">
        <f t="shared" si="31"/>
        <v>0</v>
      </c>
    </row>
    <row r="202" spans="1:8" ht="30" customHeight="1">
      <c r="A202" s="32"/>
      <c r="B202" s="282" t="s">
        <v>58</v>
      </c>
      <c r="C202" s="31" t="s">
        <v>153</v>
      </c>
      <c r="D202" s="30" t="s">
        <v>59</v>
      </c>
      <c r="E202" s="30"/>
      <c r="F202" s="98">
        <f t="shared" si="31"/>
        <v>1600</v>
      </c>
      <c r="G202" s="98">
        <f t="shared" si="31"/>
        <v>1600</v>
      </c>
      <c r="H202" s="98">
        <f t="shared" si="31"/>
        <v>0</v>
      </c>
    </row>
    <row r="203" spans="1:8" ht="15" customHeight="1">
      <c r="A203" s="32"/>
      <c r="B203" s="284" t="s">
        <v>149</v>
      </c>
      <c r="C203" s="31" t="s">
        <v>153</v>
      </c>
      <c r="D203" s="30" t="s">
        <v>59</v>
      </c>
      <c r="E203" s="30" t="s">
        <v>150</v>
      </c>
      <c r="F203" s="98">
        <v>1600</v>
      </c>
      <c r="G203" s="98">
        <v>1600</v>
      </c>
      <c r="H203" s="98">
        <v>0</v>
      </c>
    </row>
    <row r="204" spans="1:8" ht="15" customHeight="1" hidden="1">
      <c r="A204" s="32"/>
      <c r="B204" s="284" t="s">
        <v>97</v>
      </c>
      <c r="C204" s="31" t="s">
        <v>153</v>
      </c>
      <c r="D204" s="30" t="s">
        <v>98</v>
      </c>
      <c r="E204" s="30"/>
      <c r="F204" s="98">
        <f aca="true" t="shared" si="32" ref="F204:H205">F205</f>
        <v>0</v>
      </c>
      <c r="G204" s="98">
        <f t="shared" si="32"/>
        <v>0</v>
      </c>
      <c r="H204" s="98">
        <f t="shared" si="32"/>
        <v>0</v>
      </c>
    </row>
    <row r="205" spans="1:8" ht="15" customHeight="1" hidden="1">
      <c r="A205" s="32"/>
      <c r="B205" s="284" t="s">
        <v>249</v>
      </c>
      <c r="C205" s="31" t="s">
        <v>153</v>
      </c>
      <c r="D205" s="30" t="s">
        <v>250</v>
      </c>
      <c r="E205" s="30"/>
      <c r="F205" s="98">
        <f t="shared" si="32"/>
        <v>0</v>
      </c>
      <c r="G205" s="98">
        <f t="shared" si="32"/>
        <v>0</v>
      </c>
      <c r="H205" s="98">
        <f t="shared" si="32"/>
        <v>0</v>
      </c>
    </row>
    <row r="206" spans="1:8" ht="15" customHeight="1" hidden="1">
      <c r="A206" s="32"/>
      <c r="B206" s="284" t="s">
        <v>149</v>
      </c>
      <c r="C206" s="31" t="s">
        <v>153</v>
      </c>
      <c r="D206" s="30" t="s">
        <v>250</v>
      </c>
      <c r="E206" s="30" t="s">
        <v>150</v>
      </c>
      <c r="F206" s="98">
        <v>0</v>
      </c>
      <c r="G206" s="98">
        <v>0</v>
      </c>
      <c r="H206" s="98">
        <v>0</v>
      </c>
    </row>
    <row r="207" spans="1:8" ht="30" customHeight="1" hidden="1">
      <c r="A207" s="256"/>
      <c r="B207" s="306" t="s">
        <v>462</v>
      </c>
      <c r="C207" s="252" t="s">
        <v>363</v>
      </c>
      <c r="D207" s="251"/>
      <c r="E207" s="251"/>
      <c r="F207" s="304">
        <f aca="true" t="shared" si="33" ref="F207:H209">F208</f>
        <v>0</v>
      </c>
      <c r="G207" s="304">
        <f t="shared" si="33"/>
        <v>0</v>
      </c>
      <c r="H207" s="304">
        <f t="shared" si="33"/>
        <v>0</v>
      </c>
    </row>
    <row r="208" spans="1:8" ht="15" customHeight="1" hidden="1">
      <c r="A208" s="32"/>
      <c r="B208" s="284" t="s">
        <v>97</v>
      </c>
      <c r="C208" s="31" t="s">
        <v>363</v>
      </c>
      <c r="D208" s="30" t="s">
        <v>98</v>
      </c>
      <c r="E208" s="30"/>
      <c r="F208" s="98">
        <f t="shared" si="33"/>
        <v>0</v>
      </c>
      <c r="G208" s="98">
        <f t="shared" si="33"/>
        <v>0</v>
      </c>
      <c r="H208" s="98">
        <f t="shared" si="33"/>
        <v>0</v>
      </c>
    </row>
    <row r="209" spans="1:8" ht="45" customHeight="1" hidden="1">
      <c r="A209" s="32"/>
      <c r="B209" s="284" t="s">
        <v>151</v>
      </c>
      <c r="C209" s="31" t="s">
        <v>363</v>
      </c>
      <c r="D209" s="30" t="s">
        <v>18</v>
      </c>
      <c r="E209" s="30"/>
      <c r="F209" s="98">
        <f t="shared" si="33"/>
        <v>0</v>
      </c>
      <c r="G209" s="98">
        <f t="shared" si="33"/>
        <v>0</v>
      </c>
      <c r="H209" s="98">
        <f t="shared" si="33"/>
        <v>0</v>
      </c>
    </row>
    <row r="210" spans="1:8" ht="15" customHeight="1" hidden="1">
      <c r="A210" s="32"/>
      <c r="B210" s="284" t="s">
        <v>149</v>
      </c>
      <c r="C210" s="31" t="s">
        <v>363</v>
      </c>
      <c r="D210" s="30" t="s">
        <v>18</v>
      </c>
      <c r="E210" s="30" t="s">
        <v>150</v>
      </c>
      <c r="F210" s="98">
        <v>0</v>
      </c>
      <c r="G210" s="98">
        <v>0</v>
      </c>
      <c r="H210" s="98">
        <v>0</v>
      </c>
    </row>
    <row r="211" spans="1:8" ht="45" customHeight="1">
      <c r="A211" s="256"/>
      <c r="B211" s="306" t="s">
        <v>147</v>
      </c>
      <c r="C211" s="252" t="s">
        <v>445</v>
      </c>
      <c r="D211" s="251"/>
      <c r="E211" s="251"/>
      <c r="F211" s="304">
        <f aca="true" t="shared" si="34" ref="F211:H213">F212</f>
        <v>500</v>
      </c>
      <c r="G211" s="304">
        <f t="shared" si="34"/>
        <v>0</v>
      </c>
      <c r="H211" s="304">
        <f t="shared" si="34"/>
        <v>0</v>
      </c>
    </row>
    <row r="212" spans="1:8" ht="30" customHeight="1">
      <c r="A212" s="32"/>
      <c r="B212" s="287" t="s">
        <v>65</v>
      </c>
      <c r="C212" s="31" t="s">
        <v>445</v>
      </c>
      <c r="D212" s="31">
        <v>400</v>
      </c>
      <c r="E212" s="30"/>
      <c r="F212" s="98">
        <f t="shared" si="34"/>
        <v>500</v>
      </c>
      <c r="G212" s="98">
        <f t="shared" si="34"/>
        <v>0</v>
      </c>
      <c r="H212" s="98">
        <f t="shared" si="34"/>
        <v>0</v>
      </c>
    </row>
    <row r="213" spans="1:8" ht="15" customHeight="1">
      <c r="A213" s="32"/>
      <c r="B213" s="285" t="s">
        <v>66</v>
      </c>
      <c r="C213" s="31" t="s">
        <v>445</v>
      </c>
      <c r="D213" s="31">
        <v>410</v>
      </c>
      <c r="E213" s="30"/>
      <c r="F213" s="98">
        <f t="shared" si="34"/>
        <v>500</v>
      </c>
      <c r="G213" s="98">
        <f t="shared" si="34"/>
        <v>0</v>
      </c>
      <c r="H213" s="98">
        <f t="shared" si="34"/>
        <v>0</v>
      </c>
    </row>
    <row r="214" spans="1:8" ht="15" customHeight="1">
      <c r="A214" s="32"/>
      <c r="B214" s="284" t="s">
        <v>149</v>
      </c>
      <c r="C214" s="31" t="s">
        <v>445</v>
      </c>
      <c r="D214" s="31">
        <v>410</v>
      </c>
      <c r="E214" s="30" t="s">
        <v>150</v>
      </c>
      <c r="F214" s="98">
        <v>500</v>
      </c>
      <c r="G214" s="98">
        <v>0</v>
      </c>
      <c r="H214" s="98">
        <v>0</v>
      </c>
    </row>
    <row r="215" spans="1:8" ht="30" customHeight="1">
      <c r="A215" s="99"/>
      <c r="B215" s="286" t="s">
        <v>154</v>
      </c>
      <c r="C215" s="101" t="s">
        <v>155</v>
      </c>
      <c r="D215" s="101"/>
      <c r="E215" s="101"/>
      <c r="F215" s="107">
        <f>F216</f>
        <v>400</v>
      </c>
      <c r="G215" s="107">
        <f>G216</f>
        <v>400</v>
      </c>
      <c r="H215" s="107">
        <f>H216</f>
        <v>0</v>
      </c>
    </row>
    <row r="216" spans="1:8" ht="15" customHeight="1">
      <c r="A216" s="103"/>
      <c r="B216" s="283" t="s">
        <v>156</v>
      </c>
      <c r="C216" s="104" t="s">
        <v>157</v>
      </c>
      <c r="D216" s="104"/>
      <c r="E216" s="104"/>
      <c r="F216" s="108">
        <f>F217+F224+F228+F232</f>
        <v>400</v>
      </c>
      <c r="G216" s="108">
        <f>G217+G224+G228+G232</f>
        <v>400</v>
      </c>
      <c r="H216" s="108">
        <f>H217+H224+H228+H232</f>
        <v>0</v>
      </c>
    </row>
    <row r="217" spans="1:8" ht="30" customHeight="1" hidden="1">
      <c r="A217" s="256"/>
      <c r="B217" s="302" t="s">
        <v>158</v>
      </c>
      <c r="C217" s="252" t="s">
        <v>159</v>
      </c>
      <c r="D217" s="251"/>
      <c r="E217" s="251"/>
      <c r="F217" s="304">
        <f>F218+F221</f>
        <v>0</v>
      </c>
      <c r="G217" s="304">
        <f>G218+G221</f>
        <v>0</v>
      </c>
      <c r="H217" s="304">
        <f>H218+H221</f>
        <v>0</v>
      </c>
    </row>
    <row r="218" spans="1:8" ht="30" customHeight="1" hidden="1">
      <c r="A218" s="32"/>
      <c r="B218" s="289" t="s">
        <v>57</v>
      </c>
      <c r="C218" s="31" t="s">
        <v>159</v>
      </c>
      <c r="D218" s="30" t="s">
        <v>76</v>
      </c>
      <c r="E218" s="30"/>
      <c r="F218" s="98">
        <f aca="true" t="shared" si="35" ref="F218:H219">F219</f>
        <v>0</v>
      </c>
      <c r="G218" s="98">
        <f t="shared" si="35"/>
        <v>0</v>
      </c>
      <c r="H218" s="98">
        <f t="shared" si="35"/>
        <v>0</v>
      </c>
    </row>
    <row r="219" spans="1:8" ht="30" customHeight="1" hidden="1">
      <c r="A219" s="32"/>
      <c r="B219" s="282" t="s">
        <v>58</v>
      </c>
      <c r="C219" s="31" t="s">
        <v>159</v>
      </c>
      <c r="D219" s="30" t="s">
        <v>59</v>
      </c>
      <c r="E219" s="30"/>
      <c r="F219" s="98">
        <f t="shared" si="35"/>
        <v>0</v>
      </c>
      <c r="G219" s="98">
        <f t="shared" si="35"/>
        <v>0</v>
      </c>
      <c r="H219" s="98">
        <f t="shared" si="35"/>
        <v>0</v>
      </c>
    </row>
    <row r="220" spans="1:8" ht="15" customHeight="1" hidden="1">
      <c r="A220" s="32"/>
      <c r="B220" s="284" t="s">
        <v>149</v>
      </c>
      <c r="C220" s="31" t="s">
        <v>159</v>
      </c>
      <c r="D220" s="30" t="s">
        <v>59</v>
      </c>
      <c r="E220" s="30" t="s">
        <v>150</v>
      </c>
      <c r="F220" s="98">
        <v>0</v>
      </c>
      <c r="G220" s="98">
        <v>0</v>
      </c>
      <c r="H220" s="98">
        <v>0</v>
      </c>
    </row>
    <row r="221" spans="1:8" ht="30" customHeight="1" hidden="1">
      <c r="A221" s="32"/>
      <c r="B221" s="284" t="s">
        <v>65</v>
      </c>
      <c r="C221" s="31" t="s">
        <v>159</v>
      </c>
      <c r="D221" s="30" t="s">
        <v>70</v>
      </c>
      <c r="E221" s="30"/>
      <c r="F221" s="98">
        <f aca="true" t="shared" si="36" ref="F221:H222">F222</f>
        <v>0</v>
      </c>
      <c r="G221" s="98">
        <f t="shared" si="36"/>
        <v>0</v>
      </c>
      <c r="H221" s="98">
        <f t="shared" si="36"/>
        <v>0</v>
      </c>
    </row>
    <row r="222" spans="1:8" ht="15" customHeight="1" hidden="1">
      <c r="A222" s="32"/>
      <c r="B222" s="284" t="s">
        <v>66</v>
      </c>
      <c r="C222" s="31" t="s">
        <v>159</v>
      </c>
      <c r="D222" s="30" t="s">
        <v>67</v>
      </c>
      <c r="E222" s="30"/>
      <c r="F222" s="98">
        <f t="shared" si="36"/>
        <v>0</v>
      </c>
      <c r="G222" s="98">
        <f t="shared" si="36"/>
        <v>0</v>
      </c>
      <c r="H222" s="98">
        <f t="shared" si="36"/>
        <v>0</v>
      </c>
    </row>
    <row r="223" spans="1:8" ht="15" customHeight="1" hidden="1">
      <c r="A223" s="32"/>
      <c r="B223" s="284" t="s">
        <v>149</v>
      </c>
      <c r="C223" s="31" t="s">
        <v>159</v>
      </c>
      <c r="D223" s="30" t="s">
        <v>67</v>
      </c>
      <c r="E223" s="30" t="s">
        <v>150</v>
      </c>
      <c r="F223" s="98">
        <v>0</v>
      </c>
      <c r="G223" s="98">
        <v>0</v>
      </c>
      <c r="H223" s="98">
        <v>0</v>
      </c>
    </row>
    <row r="224" spans="1:8" ht="30" customHeight="1">
      <c r="A224" s="256"/>
      <c r="B224" s="302" t="s">
        <v>160</v>
      </c>
      <c r="C224" s="252" t="s">
        <v>161</v>
      </c>
      <c r="D224" s="251"/>
      <c r="E224" s="251"/>
      <c r="F224" s="304">
        <f>F226</f>
        <v>400</v>
      </c>
      <c r="G224" s="304">
        <f>G226</f>
        <v>400</v>
      </c>
      <c r="H224" s="304">
        <f>H226</f>
        <v>0</v>
      </c>
    </row>
    <row r="225" spans="1:8" ht="30" customHeight="1">
      <c r="A225" s="32"/>
      <c r="B225" s="289" t="s">
        <v>57</v>
      </c>
      <c r="C225" s="31" t="s">
        <v>161</v>
      </c>
      <c r="D225" s="30" t="s">
        <v>76</v>
      </c>
      <c r="E225" s="30"/>
      <c r="F225" s="98">
        <f aca="true" t="shared" si="37" ref="F225:H226">F226</f>
        <v>400</v>
      </c>
      <c r="G225" s="98">
        <f t="shared" si="37"/>
        <v>400</v>
      </c>
      <c r="H225" s="98">
        <f t="shared" si="37"/>
        <v>0</v>
      </c>
    </row>
    <row r="226" spans="1:8" ht="30" customHeight="1">
      <c r="A226" s="32"/>
      <c r="B226" s="282" t="s">
        <v>58</v>
      </c>
      <c r="C226" s="31" t="s">
        <v>161</v>
      </c>
      <c r="D226" s="30" t="s">
        <v>59</v>
      </c>
      <c r="E226" s="30"/>
      <c r="F226" s="98">
        <f t="shared" si="37"/>
        <v>400</v>
      </c>
      <c r="G226" s="98">
        <f t="shared" si="37"/>
        <v>400</v>
      </c>
      <c r="H226" s="98">
        <f t="shared" si="37"/>
        <v>0</v>
      </c>
    </row>
    <row r="227" spans="1:8" ht="15" customHeight="1">
      <c r="A227" s="32"/>
      <c r="B227" s="284" t="s">
        <v>149</v>
      </c>
      <c r="C227" s="31" t="s">
        <v>161</v>
      </c>
      <c r="D227" s="30" t="s">
        <v>59</v>
      </c>
      <c r="E227" s="30" t="s">
        <v>150</v>
      </c>
      <c r="F227" s="98">
        <f>200+200</f>
        <v>400</v>
      </c>
      <c r="G227" s="98">
        <f>200+200</f>
        <v>400</v>
      </c>
      <c r="H227" s="98">
        <v>0</v>
      </c>
    </row>
    <row r="228" spans="1:8" s="82" customFormat="1" ht="30" customHeight="1" hidden="1">
      <c r="A228" s="256"/>
      <c r="B228" s="302" t="s">
        <v>463</v>
      </c>
      <c r="C228" s="252" t="s">
        <v>364</v>
      </c>
      <c r="D228" s="251"/>
      <c r="E228" s="251"/>
      <c r="F228" s="304">
        <f aca="true" t="shared" si="38" ref="F228:H230">F229</f>
        <v>0</v>
      </c>
      <c r="G228" s="304">
        <f t="shared" si="38"/>
        <v>0</v>
      </c>
      <c r="H228" s="304">
        <f t="shared" si="38"/>
        <v>0</v>
      </c>
    </row>
    <row r="229" spans="1:8" s="82" customFormat="1" ht="30" customHeight="1" hidden="1">
      <c r="A229" s="32"/>
      <c r="B229" s="284" t="s">
        <v>65</v>
      </c>
      <c r="C229" s="31" t="s">
        <v>364</v>
      </c>
      <c r="D229" s="30" t="s">
        <v>70</v>
      </c>
      <c r="E229" s="30"/>
      <c r="F229" s="98">
        <f t="shared" si="38"/>
        <v>0</v>
      </c>
      <c r="G229" s="98">
        <f t="shared" si="38"/>
        <v>0</v>
      </c>
      <c r="H229" s="98">
        <f t="shared" si="38"/>
        <v>0</v>
      </c>
    </row>
    <row r="230" spans="1:8" s="82" customFormat="1" ht="15" customHeight="1" hidden="1">
      <c r="A230" s="32"/>
      <c r="B230" s="284" t="s">
        <v>66</v>
      </c>
      <c r="C230" s="31" t="s">
        <v>364</v>
      </c>
      <c r="D230" s="30" t="s">
        <v>67</v>
      </c>
      <c r="E230" s="30"/>
      <c r="F230" s="98">
        <f t="shared" si="38"/>
        <v>0</v>
      </c>
      <c r="G230" s="98">
        <f t="shared" si="38"/>
        <v>0</v>
      </c>
      <c r="H230" s="98">
        <f t="shared" si="38"/>
        <v>0</v>
      </c>
    </row>
    <row r="231" spans="1:8" s="82" customFormat="1" ht="15" customHeight="1" hidden="1">
      <c r="A231" s="32"/>
      <c r="B231" s="284" t="s">
        <v>149</v>
      </c>
      <c r="C231" s="31" t="s">
        <v>364</v>
      </c>
      <c r="D231" s="30" t="s">
        <v>67</v>
      </c>
      <c r="E231" s="30" t="s">
        <v>150</v>
      </c>
      <c r="F231" s="98">
        <v>0</v>
      </c>
      <c r="G231" s="98">
        <v>0</v>
      </c>
      <c r="H231" s="98">
        <v>0</v>
      </c>
    </row>
    <row r="232" spans="1:8" s="82" customFormat="1" ht="30" customHeight="1" hidden="1">
      <c r="A232" s="256"/>
      <c r="B232" s="302" t="s">
        <v>366</v>
      </c>
      <c r="C232" s="252" t="s">
        <v>365</v>
      </c>
      <c r="D232" s="251"/>
      <c r="E232" s="251"/>
      <c r="F232" s="304">
        <f aca="true" t="shared" si="39" ref="F232:H234">F233</f>
        <v>0</v>
      </c>
      <c r="G232" s="304">
        <f t="shared" si="39"/>
        <v>0</v>
      </c>
      <c r="H232" s="304">
        <f t="shared" si="39"/>
        <v>0</v>
      </c>
    </row>
    <row r="233" spans="1:8" s="82" customFormat="1" ht="30" customHeight="1" hidden="1">
      <c r="A233" s="32"/>
      <c r="B233" s="289" t="s">
        <v>57</v>
      </c>
      <c r="C233" s="31" t="s">
        <v>365</v>
      </c>
      <c r="D233" s="30" t="s">
        <v>76</v>
      </c>
      <c r="E233" s="30"/>
      <c r="F233" s="98">
        <f t="shared" si="39"/>
        <v>0</v>
      </c>
      <c r="G233" s="98">
        <f t="shared" si="39"/>
        <v>0</v>
      </c>
      <c r="H233" s="98">
        <f t="shared" si="39"/>
        <v>0</v>
      </c>
    </row>
    <row r="234" spans="1:8" s="82" customFormat="1" ht="30" customHeight="1" hidden="1">
      <c r="A234" s="32"/>
      <c r="B234" s="282" t="s">
        <v>58</v>
      </c>
      <c r="C234" s="31" t="s">
        <v>365</v>
      </c>
      <c r="D234" s="30" t="s">
        <v>59</v>
      </c>
      <c r="E234" s="30"/>
      <c r="F234" s="98">
        <f t="shared" si="39"/>
        <v>0</v>
      </c>
      <c r="G234" s="98">
        <f t="shared" si="39"/>
        <v>0</v>
      </c>
      <c r="H234" s="98">
        <f t="shared" si="39"/>
        <v>0</v>
      </c>
    </row>
    <row r="235" spans="1:8" s="82" customFormat="1" ht="15" customHeight="1" hidden="1">
      <c r="A235" s="32"/>
      <c r="B235" s="284" t="s">
        <v>149</v>
      </c>
      <c r="C235" s="31" t="s">
        <v>365</v>
      </c>
      <c r="D235" s="30" t="s">
        <v>59</v>
      </c>
      <c r="E235" s="30" t="s">
        <v>150</v>
      </c>
      <c r="F235" s="98">
        <v>0</v>
      </c>
      <c r="G235" s="98">
        <v>0</v>
      </c>
      <c r="H235" s="98">
        <v>0</v>
      </c>
    </row>
    <row r="236" spans="1:8" s="82" customFormat="1" ht="15" customHeight="1">
      <c r="A236" s="145"/>
      <c r="B236" s="296" t="s">
        <v>381</v>
      </c>
      <c r="C236" s="146" t="s">
        <v>386</v>
      </c>
      <c r="D236" s="147"/>
      <c r="E236" s="147"/>
      <c r="F236" s="148">
        <f aca="true" t="shared" si="40" ref="F236:H240">F237</f>
        <v>1100</v>
      </c>
      <c r="G236" s="148">
        <f t="shared" si="40"/>
        <v>1100</v>
      </c>
      <c r="H236" s="148">
        <f t="shared" si="40"/>
        <v>0</v>
      </c>
    </row>
    <row r="237" spans="1:8" s="82" customFormat="1" ht="15" customHeight="1">
      <c r="A237" s="149"/>
      <c r="B237" s="297" t="s">
        <v>382</v>
      </c>
      <c r="C237" s="150" t="s">
        <v>385</v>
      </c>
      <c r="D237" s="141"/>
      <c r="E237" s="141"/>
      <c r="F237" s="142">
        <f>F238+F245</f>
        <v>1100</v>
      </c>
      <c r="G237" s="142">
        <f>G238+G245</f>
        <v>1100</v>
      </c>
      <c r="H237" s="142">
        <f>H238+H245</f>
        <v>0</v>
      </c>
    </row>
    <row r="238" spans="1:8" s="82" customFormat="1" ht="30" customHeight="1">
      <c r="A238" s="256"/>
      <c r="B238" s="302" t="s">
        <v>383</v>
      </c>
      <c r="C238" s="252" t="s">
        <v>384</v>
      </c>
      <c r="D238" s="251"/>
      <c r="E238" s="251"/>
      <c r="F238" s="304">
        <f>F239+F242</f>
        <v>100</v>
      </c>
      <c r="G238" s="304">
        <f>G239+G242</f>
        <v>100</v>
      </c>
      <c r="H238" s="304">
        <f>H239+H242</f>
        <v>0</v>
      </c>
    </row>
    <row r="239" spans="1:8" s="82" customFormat="1" ht="30" customHeight="1">
      <c r="A239" s="32"/>
      <c r="B239" s="289" t="s">
        <v>57</v>
      </c>
      <c r="C239" s="31" t="s">
        <v>384</v>
      </c>
      <c r="D239" s="30" t="s">
        <v>76</v>
      </c>
      <c r="E239" s="30"/>
      <c r="F239" s="98">
        <f t="shared" si="40"/>
        <v>100</v>
      </c>
      <c r="G239" s="98">
        <f t="shared" si="40"/>
        <v>100</v>
      </c>
      <c r="H239" s="98">
        <f t="shared" si="40"/>
        <v>0</v>
      </c>
    </row>
    <row r="240" spans="1:8" s="82" customFormat="1" ht="30" customHeight="1">
      <c r="A240" s="32"/>
      <c r="B240" s="282" t="s">
        <v>58</v>
      </c>
      <c r="C240" s="31" t="s">
        <v>384</v>
      </c>
      <c r="D240" s="30" t="s">
        <v>59</v>
      </c>
      <c r="E240" s="30"/>
      <c r="F240" s="98">
        <f t="shared" si="40"/>
        <v>100</v>
      </c>
      <c r="G240" s="98">
        <f t="shared" si="40"/>
        <v>100</v>
      </c>
      <c r="H240" s="98">
        <f t="shared" si="40"/>
        <v>0</v>
      </c>
    </row>
    <row r="241" spans="1:8" s="82" customFormat="1" ht="15" customHeight="1">
      <c r="A241" s="32"/>
      <c r="B241" s="284" t="s">
        <v>149</v>
      </c>
      <c r="C241" s="31" t="s">
        <v>384</v>
      </c>
      <c r="D241" s="30" t="s">
        <v>59</v>
      </c>
      <c r="E241" s="30" t="s">
        <v>150</v>
      </c>
      <c r="F241" s="98">
        <v>100</v>
      </c>
      <c r="G241" s="98">
        <v>100</v>
      </c>
      <c r="H241" s="98">
        <v>0</v>
      </c>
    </row>
    <row r="242" spans="1:8" s="82" customFormat="1" ht="30" customHeight="1" hidden="1">
      <c r="A242" s="32"/>
      <c r="B242" s="284" t="s">
        <v>65</v>
      </c>
      <c r="C242" s="31" t="s">
        <v>384</v>
      </c>
      <c r="D242" s="30" t="s">
        <v>70</v>
      </c>
      <c r="E242" s="30"/>
      <c r="F242" s="98">
        <f aca="true" t="shared" si="41" ref="F242:H247">F243</f>
        <v>0</v>
      </c>
      <c r="G242" s="98">
        <f t="shared" si="41"/>
        <v>0</v>
      </c>
      <c r="H242" s="98">
        <f t="shared" si="41"/>
        <v>0</v>
      </c>
    </row>
    <row r="243" spans="1:8" s="82" customFormat="1" ht="15" customHeight="1" hidden="1">
      <c r="A243" s="32"/>
      <c r="B243" s="284" t="s">
        <v>66</v>
      </c>
      <c r="C243" s="31" t="s">
        <v>384</v>
      </c>
      <c r="D243" s="30" t="s">
        <v>67</v>
      </c>
      <c r="E243" s="30"/>
      <c r="F243" s="98">
        <f t="shared" si="41"/>
        <v>0</v>
      </c>
      <c r="G243" s="98">
        <f t="shared" si="41"/>
        <v>0</v>
      </c>
      <c r="H243" s="98">
        <f t="shared" si="41"/>
        <v>0</v>
      </c>
    </row>
    <row r="244" spans="1:8" s="82" customFormat="1" ht="15" customHeight="1" hidden="1">
      <c r="A244" s="32"/>
      <c r="B244" s="284" t="s">
        <v>149</v>
      </c>
      <c r="C244" s="154" t="s">
        <v>384</v>
      </c>
      <c r="D244" s="30" t="s">
        <v>67</v>
      </c>
      <c r="E244" s="30" t="s">
        <v>150</v>
      </c>
      <c r="F244" s="98">
        <v>0</v>
      </c>
      <c r="G244" s="98">
        <v>0</v>
      </c>
      <c r="H244" s="98">
        <v>0</v>
      </c>
    </row>
    <row r="245" spans="1:8" s="82" customFormat="1" ht="30" customHeight="1">
      <c r="A245" s="256"/>
      <c r="B245" s="311" t="s">
        <v>657</v>
      </c>
      <c r="C245" s="252" t="s">
        <v>656</v>
      </c>
      <c r="D245" s="251"/>
      <c r="E245" s="251"/>
      <c r="F245" s="304">
        <f>F246</f>
        <v>1000</v>
      </c>
      <c r="G245" s="304">
        <f>G246</f>
        <v>1000</v>
      </c>
      <c r="H245" s="304">
        <f>H246</f>
        <v>0</v>
      </c>
    </row>
    <row r="246" spans="1:8" s="82" customFormat="1" ht="30" customHeight="1">
      <c r="A246" s="32"/>
      <c r="B246" s="284" t="s">
        <v>65</v>
      </c>
      <c r="C246" s="31" t="s">
        <v>656</v>
      </c>
      <c r="D246" s="30" t="s">
        <v>70</v>
      </c>
      <c r="E246" s="30"/>
      <c r="F246" s="98">
        <f t="shared" si="41"/>
        <v>1000</v>
      </c>
      <c r="G246" s="98">
        <f t="shared" si="41"/>
        <v>1000</v>
      </c>
      <c r="H246" s="98">
        <f t="shared" si="41"/>
        <v>0</v>
      </c>
    </row>
    <row r="247" spans="1:8" s="82" customFormat="1" ht="15" customHeight="1">
      <c r="A247" s="32"/>
      <c r="B247" s="284" t="s">
        <v>66</v>
      </c>
      <c r="C247" s="31" t="s">
        <v>656</v>
      </c>
      <c r="D247" s="30" t="s">
        <v>67</v>
      </c>
      <c r="E247" s="30"/>
      <c r="F247" s="98">
        <f t="shared" si="41"/>
        <v>1000</v>
      </c>
      <c r="G247" s="98">
        <f t="shared" si="41"/>
        <v>1000</v>
      </c>
      <c r="H247" s="98">
        <f t="shared" si="41"/>
        <v>0</v>
      </c>
    </row>
    <row r="248" spans="1:8" s="82" customFormat="1" ht="15" customHeight="1">
      <c r="A248" s="32"/>
      <c r="B248" s="284" t="s">
        <v>149</v>
      </c>
      <c r="C248" s="31" t="s">
        <v>656</v>
      </c>
      <c r="D248" s="30" t="s">
        <v>67</v>
      </c>
      <c r="E248" s="30" t="s">
        <v>150</v>
      </c>
      <c r="F248" s="98">
        <v>1000</v>
      </c>
      <c r="G248" s="98">
        <v>1000</v>
      </c>
      <c r="H248" s="98">
        <v>0</v>
      </c>
    </row>
    <row r="249" spans="1:8" s="83" customFormat="1" ht="45" customHeight="1">
      <c r="A249" s="99"/>
      <c r="B249" s="286" t="s">
        <v>162</v>
      </c>
      <c r="C249" s="101" t="s">
        <v>163</v>
      </c>
      <c r="D249" s="100"/>
      <c r="E249" s="100"/>
      <c r="F249" s="107">
        <f>F250</f>
        <v>12100</v>
      </c>
      <c r="G249" s="107">
        <f>G250</f>
        <v>11900</v>
      </c>
      <c r="H249" s="107">
        <f>H250</f>
        <v>0</v>
      </c>
    </row>
    <row r="250" spans="1:8" s="83" customFormat="1" ht="15" customHeight="1">
      <c r="A250" s="103"/>
      <c r="B250" s="283" t="s">
        <v>164</v>
      </c>
      <c r="C250" s="104" t="s">
        <v>165</v>
      </c>
      <c r="D250" s="94"/>
      <c r="E250" s="94"/>
      <c r="F250" s="108">
        <f>F251+F255</f>
        <v>12100</v>
      </c>
      <c r="G250" s="108">
        <f>G251+G255</f>
        <v>11900</v>
      </c>
      <c r="H250" s="108">
        <f>H251+H255</f>
        <v>0</v>
      </c>
    </row>
    <row r="251" spans="1:8" ht="30" customHeight="1">
      <c r="A251" s="256"/>
      <c r="B251" s="306" t="s">
        <v>166</v>
      </c>
      <c r="C251" s="252" t="s">
        <v>167</v>
      </c>
      <c r="D251" s="251"/>
      <c r="E251" s="251"/>
      <c r="F251" s="304">
        <f aca="true" t="shared" si="42" ref="F251:H253">F252</f>
        <v>12100</v>
      </c>
      <c r="G251" s="304">
        <f t="shared" si="42"/>
        <v>11900</v>
      </c>
      <c r="H251" s="304">
        <f t="shared" si="42"/>
        <v>0</v>
      </c>
    </row>
    <row r="252" spans="1:8" ht="30" customHeight="1">
      <c r="A252" s="32"/>
      <c r="B252" s="289" t="s">
        <v>57</v>
      </c>
      <c r="C252" s="31" t="s">
        <v>167</v>
      </c>
      <c r="D252" s="30" t="s">
        <v>76</v>
      </c>
      <c r="E252" s="30"/>
      <c r="F252" s="98">
        <f t="shared" si="42"/>
        <v>12100</v>
      </c>
      <c r="G252" s="98">
        <f t="shared" si="42"/>
        <v>11900</v>
      </c>
      <c r="H252" s="98">
        <f t="shared" si="42"/>
        <v>0</v>
      </c>
    </row>
    <row r="253" spans="1:8" ht="30" customHeight="1">
      <c r="A253" s="32"/>
      <c r="B253" s="282" t="s">
        <v>58</v>
      </c>
      <c r="C253" s="31" t="s">
        <v>167</v>
      </c>
      <c r="D253" s="30" t="s">
        <v>59</v>
      </c>
      <c r="E253" s="30"/>
      <c r="F253" s="98">
        <f t="shared" si="42"/>
        <v>12100</v>
      </c>
      <c r="G253" s="98">
        <f t="shared" si="42"/>
        <v>11900</v>
      </c>
      <c r="H253" s="98">
        <f t="shared" si="42"/>
        <v>0</v>
      </c>
    </row>
    <row r="254" spans="1:8" s="82" customFormat="1" ht="15" customHeight="1">
      <c r="A254" s="32"/>
      <c r="B254" s="282" t="s">
        <v>140</v>
      </c>
      <c r="C254" s="31" t="s">
        <v>167</v>
      </c>
      <c r="D254" s="30" t="s">
        <v>59</v>
      </c>
      <c r="E254" s="30" t="s">
        <v>141</v>
      </c>
      <c r="F254" s="98">
        <f>10600+200+600+500+100+100</f>
        <v>12100</v>
      </c>
      <c r="G254" s="98">
        <f>10600+600+500+100+100</f>
        <v>11900</v>
      </c>
      <c r="H254" s="98">
        <v>0</v>
      </c>
    </row>
    <row r="255" spans="1:8" s="82" customFormat="1" ht="45" customHeight="1" hidden="1">
      <c r="A255" s="256"/>
      <c r="B255" s="312" t="s">
        <v>464</v>
      </c>
      <c r="C255" s="252" t="s">
        <v>168</v>
      </c>
      <c r="D255" s="251"/>
      <c r="E255" s="251"/>
      <c r="F255" s="304">
        <f aca="true" t="shared" si="43" ref="F255:H257">F256</f>
        <v>0</v>
      </c>
      <c r="G255" s="304">
        <f t="shared" si="43"/>
        <v>0</v>
      </c>
      <c r="H255" s="304">
        <f t="shared" si="43"/>
        <v>0</v>
      </c>
    </row>
    <row r="256" spans="1:8" s="82" customFormat="1" ht="30" customHeight="1" hidden="1">
      <c r="A256" s="32"/>
      <c r="B256" s="289" t="s">
        <v>57</v>
      </c>
      <c r="C256" s="31" t="s">
        <v>168</v>
      </c>
      <c r="D256" s="30" t="s">
        <v>76</v>
      </c>
      <c r="E256" s="30"/>
      <c r="F256" s="98">
        <f t="shared" si="43"/>
        <v>0</v>
      </c>
      <c r="G256" s="98">
        <f t="shared" si="43"/>
        <v>0</v>
      </c>
      <c r="H256" s="98">
        <f t="shared" si="43"/>
        <v>0</v>
      </c>
    </row>
    <row r="257" spans="1:8" s="82" customFormat="1" ht="30" customHeight="1" hidden="1">
      <c r="A257" s="32"/>
      <c r="B257" s="282" t="s">
        <v>58</v>
      </c>
      <c r="C257" s="31" t="s">
        <v>168</v>
      </c>
      <c r="D257" s="30" t="s">
        <v>59</v>
      </c>
      <c r="E257" s="30"/>
      <c r="F257" s="98">
        <f t="shared" si="43"/>
        <v>0</v>
      </c>
      <c r="G257" s="98">
        <f t="shared" si="43"/>
        <v>0</v>
      </c>
      <c r="H257" s="98">
        <f t="shared" si="43"/>
        <v>0</v>
      </c>
    </row>
    <row r="258" spans="1:8" s="82" customFormat="1" ht="15" customHeight="1" hidden="1">
      <c r="A258" s="32"/>
      <c r="B258" s="282" t="s">
        <v>140</v>
      </c>
      <c r="C258" s="31" t="s">
        <v>168</v>
      </c>
      <c r="D258" s="30" t="s">
        <v>59</v>
      </c>
      <c r="E258" s="30" t="s">
        <v>141</v>
      </c>
      <c r="F258" s="98">
        <v>0</v>
      </c>
      <c r="G258" s="98">
        <v>0</v>
      </c>
      <c r="H258" s="98">
        <v>0</v>
      </c>
    </row>
    <row r="259" spans="1:8" s="82" customFormat="1" ht="60" customHeight="1">
      <c r="A259" s="89">
        <v>11</v>
      </c>
      <c r="B259" s="299" t="s">
        <v>396</v>
      </c>
      <c r="C259" s="159" t="s">
        <v>400</v>
      </c>
      <c r="D259" s="157"/>
      <c r="E259" s="157"/>
      <c r="F259" s="158">
        <f>F260</f>
        <v>2639.7</v>
      </c>
      <c r="G259" s="158">
        <f>G260</f>
        <v>0</v>
      </c>
      <c r="H259" s="158">
        <f>H260</f>
        <v>0</v>
      </c>
    </row>
    <row r="260" spans="1:8" s="82" customFormat="1" ht="30" customHeight="1">
      <c r="A260" s="149"/>
      <c r="B260" s="300" t="s">
        <v>397</v>
      </c>
      <c r="C260" s="150" t="s">
        <v>399</v>
      </c>
      <c r="D260" s="141"/>
      <c r="E260" s="141"/>
      <c r="F260" s="142">
        <f>F261+F265+F269</f>
        <v>2639.7</v>
      </c>
      <c r="G260" s="142">
        <f>G261+G265+G269</f>
        <v>0</v>
      </c>
      <c r="H260" s="142">
        <f>H261+H265+H269</f>
        <v>0</v>
      </c>
    </row>
    <row r="261" spans="1:8" s="82" customFormat="1" ht="30" customHeight="1" hidden="1">
      <c r="A261" s="250"/>
      <c r="B261" s="302" t="s">
        <v>132</v>
      </c>
      <c r="C261" s="251" t="s">
        <v>562</v>
      </c>
      <c r="D261" s="251"/>
      <c r="E261" s="251"/>
      <c r="F261" s="304">
        <f aca="true" t="shared" si="44" ref="F261:H263">F262</f>
        <v>0</v>
      </c>
      <c r="G261" s="304">
        <f t="shared" si="44"/>
        <v>0</v>
      </c>
      <c r="H261" s="304">
        <f t="shared" si="44"/>
        <v>0</v>
      </c>
    </row>
    <row r="262" spans="1:8" s="82" customFormat="1" ht="30" customHeight="1" hidden="1">
      <c r="A262" s="29"/>
      <c r="B262" s="289" t="s">
        <v>57</v>
      </c>
      <c r="C262" s="30" t="s">
        <v>562</v>
      </c>
      <c r="D262" s="30" t="s">
        <v>76</v>
      </c>
      <c r="E262" s="30"/>
      <c r="F262" s="98">
        <f t="shared" si="44"/>
        <v>0</v>
      </c>
      <c r="G262" s="98">
        <f t="shared" si="44"/>
        <v>0</v>
      </c>
      <c r="H262" s="98">
        <f t="shared" si="44"/>
        <v>0</v>
      </c>
    </row>
    <row r="263" spans="1:8" s="82" customFormat="1" ht="30" customHeight="1" hidden="1">
      <c r="A263" s="32"/>
      <c r="B263" s="282" t="s">
        <v>58</v>
      </c>
      <c r="C263" s="30" t="s">
        <v>562</v>
      </c>
      <c r="D263" s="30" t="s">
        <v>59</v>
      </c>
      <c r="E263" s="30"/>
      <c r="F263" s="98">
        <f t="shared" si="44"/>
        <v>0</v>
      </c>
      <c r="G263" s="98">
        <f t="shared" si="44"/>
        <v>0</v>
      </c>
      <c r="H263" s="98">
        <f t="shared" si="44"/>
        <v>0</v>
      </c>
    </row>
    <row r="264" spans="1:8" s="82" customFormat="1" ht="15" customHeight="1" hidden="1">
      <c r="A264" s="32"/>
      <c r="B264" s="282" t="s">
        <v>130</v>
      </c>
      <c r="C264" s="30" t="s">
        <v>562</v>
      </c>
      <c r="D264" s="30" t="s">
        <v>59</v>
      </c>
      <c r="E264" s="30" t="s">
        <v>131</v>
      </c>
      <c r="F264" s="98">
        <v>0</v>
      </c>
      <c r="G264" s="98">
        <v>0</v>
      </c>
      <c r="H264" s="98">
        <v>0</v>
      </c>
    </row>
    <row r="265" spans="1:8" s="82" customFormat="1" ht="15" customHeight="1">
      <c r="A265" s="310"/>
      <c r="B265" s="306" t="s">
        <v>284</v>
      </c>
      <c r="C265" s="252" t="s">
        <v>563</v>
      </c>
      <c r="D265" s="260"/>
      <c r="E265" s="260"/>
      <c r="F265" s="304">
        <f aca="true" t="shared" si="45" ref="F265:H267">F266</f>
        <v>150</v>
      </c>
      <c r="G265" s="304">
        <f t="shared" si="45"/>
        <v>0</v>
      </c>
      <c r="H265" s="304">
        <f t="shared" si="45"/>
        <v>0</v>
      </c>
    </row>
    <row r="266" spans="1:8" s="82" customFormat="1" ht="30" customHeight="1">
      <c r="A266" s="115"/>
      <c r="B266" s="289" t="s">
        <v>57</v>
      </c>
      <c r="C266" s="31" t="s">
        <v>563</v>
      </c>
      <c r="D266" s="34" t="s">
        <v>76</v>
      </c>
      <c r="E266" s="34"/>
      <c r="F266" s="98">
        <f t="shared" si="45"/>
        <v>150</v>
      </c>
      <c r="G266" s="98">
        <f t="shared" si="45"/>
        <v>0</v>
      </c>
      <c r="H266" s="98">
        <f t="shared" si="45"/>
        <v>0</v>
      </c>
    </row>
    <row r="267" spans="1:8" s="82" customFormat="1" ht="30" customHeight="1">
      <c r="A267" s="32"/>
      <c r="B267" s="282" t="s">
        <v>58</v>
      </c>
      <c r="C267" s="31" t="s">
        <v>563</v>
      </c>
      <c r="D267" s="30" t="s">
        <v>59</v>
      </c>
      <c r="E267" s="33"/>
      <c r="F267" s="98">
        <f t="shared" si="45"/>
        <v>150</v>
      </c>
      <c r="G267" s="98">
        <f t="shared" si="45"/>
        <v>0</v>
      </c>
      <c r="H267" s="98">
        <f t="shared" si="45"/>
        <v>0</v>
      </c>
    </row>
    <row r="268" spans="1:8" s="82" customFormat="1" ht="15" customHeight="1">
      <c r="A268" s="32"/>
      <c r="B268" s="282" t="s">
        <v>140</v>
      </c>
      <c r="C268" s="31" t="s">
        <v>563</v>
      </c>
      <c r="D268" s="30" t="s">
        <v>59</v>
      </c>
      <c r="E268" s="34" t="s">
        <v>141</v>
      </c>
      <c r="F268" s="98">
        <f>75+75</f>
        <v>150</v>
      </c>
      <c r="G268" s="98">
        <v>0</v>
      </c>
      <c r="H268" s="98">
        <v>0</v>
      </c>
    </row>
    <row r="269" spans="1:8" s="82" customFormat="1" ht="60" customHeight="1">
      <c r="A269" s="256"/>
      <c r="B269" s="302" t="s">
        <v>465</v>
      </c>
      <c r="C269" s="252" t="s">
        <v>398</v>
      </c>
      <c r="D269" s="251"/>
      <c r="E269" s="251"/>
      <c r="F269" s="304">
        <f aca="true" t="shared" si="46" ref="F269:H270">F270</f>
        <v>2489.7</v>
      </c>
      <c r="G269" s="304">
        <f t="shared" si="46"/>
        <v>0</v>
      </c>
      <c r="H269" s="304">
        <f t="shared" si="46"/>
        <v>0</v>
      </c>
    </row>
    <row r="270" spans="1:8" s="82" customFormat="1" ht="30" customHeight="1">
      <c r="A270" s="32"/>
      <c r="B270" s="289" t="s">
        <v>57</v>
      </c>
      <c r="C270" s="31" t="s">
        <v>398</v>
      </c>
      <c r="D270" s="30" t="s">
        <v>76</v>
      </c>
      <c r="E270" s="30"/>
      <c r="F270" s="98">
        <f t="shared" si="46"/>
        <v>2489.7</v>
      </c>
      <c r="G270" s="98">
        <f t="shared" si="46"/>
        <v>0</v>
      </c>
      <c r="H270" s="98">
        <f t="shared" si="46"/>
        <v>0</v>
      </c>
    </row>
    <row r="271" spans="1:8" s="82" customFormat="1" ht="30" customHeight="1">
      <c r="A271" s="32"/>
      <c r="B271" s="282" t="s">
        <v>58</v>
      </c>
      <c r="C271" s="31" t="s">
        <v>398</v>
      </c>
      <c r="D271" s="30" t="s">
        <v>59</v>
      </c>
      <c r="E271" s="30"/>
      <c r="F271" s="98">
        <f>F272+F273</f>
        <v>2489.7</v>
      </c>
      <c r="G271" s="98">
        <f>G272+G273</f>
        <v>0</v>
      </c>
      <c r="H271" s="98">
        <f>H272+H273</f>
        <v>0</v>
      </c>
    </row>
    <row r="272" spans="1:8" s="82" customFormat="1" ht="15" customHeight="1" hidden="1">
      <c r="A272" s="32"/>
      <c r="B272" s="282" t="s">
        <v>130</v>
      </c>
      <c r="C272" s="31" t="s">
        <v>398</v>
      </c>
      <c r="D272" s="30" t="s">
        <v>59</v>
      </c>
      <c r="E272" s="30" t="s">
        <v>131</v>
      </c>
      <c r="F272" s="98">
        <v>0</v>
      </c>
      <c r="G272" s="98">
        <v>0</v>
      </c>
      <c r="H272" s="98">
        <v>0</v>
      </c>
    </row>
    <row r="273" spans="1:8" s="82" customFormat="1" ht="15" customHeight="1">
      <c r="A273" s="32"/>
      <c r="B273" s="282" t="s">
        <v>140</v>
      </c>
      <c r="C273" s="31" t="s">
        <v>398</v>
      </c>
      <c r="D273" s="30" t="s">
        <v>59</v>
      </c>
      <c r="E273" s="30" t="s">
        <v>141</v>
      </c>
      <c r="F273" s="98">
        <f>2109.7+380</f>
        <v>2489.7</v>
      </c>
      <c r="G273" s="98">
        <v>0</v>
      </c>
      <c r="H273" s="98">
        <v>0</v>
      </c>
    </row>
    <row r="274" spans="1:8" s="82" customFormat="1" ht="60" customHeight="1">
      <c r="A274" s="89">
        <v>12</v>
      </c>
      <c r="B274" s="290" t="s">
        <v>519</v>
      </c>
      <c r="C274" s="90" t="s">
        <v>170</v>
      </c>
      <c r="D274" s="105"/>
      <c r="E274" s="105"/>
      <c r="F274" s="92">
        <f>F275</f>
        <v>1100</v>
      </c>
      <c r="G274" s="92">
        <f>G275</f>
        <v>300</v>
      </c>
      <c r="H274" s="92">
        <f>H275</f>
        <v>300</v>
      </c>
    </row>
    <row r="275" spans="1:8" s="82" customFormat="1" ht="30" customHeight="1">
      <c r="A275" s="93"/>
      <c r="B275" s="291" t="s">
        <v>470</v>
      </c>
      <c r="C275" s="94" t="s">
        <v>171</v>
      </c>
      <c r="D275" s="94"/>
      <c r="E275" s="94"/>
      <c r="F275" s="96">
        <f>F276+F280</f>
        <v>1100</v>
      </c>
      <c r="G275" s="96">
        <f>G276+G280</f>
        <v>300</v>
      </c>
      <c r="H275" s="96">
        <f>H276+H280</f>
        <v>300</v>
      </c>
    </row>
    <row r="276" spans="1:8" s="82" customFormat="1" ht="15" customHeight="1">
      <c r="A276" s="256"/>
      <c r="B276" s="302" t="s">
        <v>172</v>
      </c>
      <c r="C276" s="251" t="s">
        <v>173</v>
      </c>
      <c r="D276" s="251"/>
      <c r="E276" s="251"/>
      <c r="F276" s="304">
        <f>F279</f>
        <v>1100</v>
      </c>
      <c r="G276" s="304">
        <f>G279</f>
        <v>300</v>
      </c>
      <c r="H276" s="304">
        <f>H279</f>
        <v>300</v>
      </c>
    </row>
    <row r="277" spans="1:8" s="82" customFormat="1" ht="30" customHeight="1">
      <c r="A277" s="32"/>
      <c r="B277" s="289" t="s">
        <v>57</v>
      </c>
      <c r="C277" s="30" t="s">
        <v>173</v>
      </c>
      <c r="D277" s="30" t="s">
        <v>76</v>
      </c>
      <c r="E277" s="30"/>
      <c r="F277" s="98">
        <f aca="true" t="shared" si="47" ref="F277:H278">F278</f>
        <v>1100</v>
      </c>
      <c r="G277" s="98">
        <f t="shared" si="47"/>
        <v>300</v>
      </c>
      <c r="H277" s="98">
        <f t="shared" si="47"/>
        <v>300</v>
      </c>
    </row>
    <row r="278" spans="1:8" s="82" customFormat="1" ht="30" customHeight="1">
      <c r="A278" s="32"/>
      <c r="B278" s="282" t="s">
        <v>58</v>
      </c>
      <c r="C278" s="30" t="s">
        <v>173</v>
      </c>
      <c r="D278" s="30" t="s">
        <v>59</v>
      </c>
      <c r="E278" s="30"/>
      <c r="F278" s="98">
        <f t="shared" si="47"/>
        <v>1100</v>
      </c>
      <c r="G278" s="98">
        <f t="shared" si="47"/>
        <v>300</v>
      </c>
      <c r="H278" s="98">
        <f t="shared" si="47"/>
        <v>300</v>
      </c>
    </row>
    <row r="279" spans="1:8" s="82" customFormat="1" ht="15" customHeight="1">
      <c r="A279" s="32"/>
      <c r="B279" s="282" t="s">
        <v>174</v>
      </c>
      <c r="C279" s="30" t="s">
        <v>173</v>
      </c>
      <c r="D279" s="30" t="s">
        <v>59</v>
      </c>
      <c r="E279" s="30" t="s">
        <v>175</v>
      </c>
      <c r="F279" s="98">
        <f>600+500</f>
        <v>1100</v>
      </c>
      <c r="G279" s="98">
        <v>300</v>
      </c>
      <c r="H279" s="98">
        <v>300</v>
      </c>
    </row>
    <row r="280" spans="1:8" s="82" customFormat="1" ht="30" customHeight="1" hidden="1">
      <c r="A280" s="256"/>
      <c r="B280" s="302" t="s">
        <v>176</v>
      </c>
      <c r="C280" s="251" t="s">
        <v>177</v>
      </c>
      <c r="D280" s="251"/>
      <c r="E280" s="251"/>
      <c r="F280" s="304">
        <f>F281</f>
        <v>0</v>
      </c>
      <c r="G280" s="304">
        <f aca="true" t="shared" si="48" ref="G280:H282">G281</f>
        <v>0</v>
      </c>
      <c r="H280" s="304">
        <f t="shared" si="48"/>
        <v>0</v>
      </c>
    </row>
    <row r="281" spans="1:8" s="82" customFormat="1" ht="30" customHeight="1" hidden="1">
      <c r="A281" s="32"/>
      <c r="B281" s="289" t="s">
        <v>57</v>
      </c>
      <c r="C281" s="30" t="s">
        <v>177</v>
      </c>
      <c r="D281" s="30" t="s">
        <v>76</v>
      </c>
      <c r="E281" s="30"/>
      <c r="F281" s="98">
        <f>F282</f>
        <v>0</v>
      </c>
      <c r="G281" s="98">
        <f t="shared" si="48"/>
        <v>0</v>
      </c>
      <c r="H281" s="98">
        <f t="shared" si="48"/>
        <v>0</v>
      </c>
    </row>
    <row r="282" spans="1:8" s="82" customFormat="1" ht="30" customHeight="1" hidden="1">
      <c r="A282" s="32"/>
      <c r="B282" s="282" t="s">
        <v>58</v>
      </c>
      <c r="C282" s="30" t="s">
        <v>177</v>
      </c>
      <c r="D282" s="30" t="s">
        <v>59</v>
      </c>
      <c r="E282" s="30"/>
      <c r="F282" s="98">
        <f>F283</f>
        <v>0</v>
      </c>
      <c r="G282" s="98">
        <f t="shared" si="48"/>
        <v>0</v>
      </c>
      <c r="H282" s="98">
        <f t="shared" si="48"/>
        <v>0</v>
      </c>
    </row>
    <row r="283" spans="1:8" s="82" customFormat="1" ht="15" customHeight="1" hidden="1">
      <c r="A283" s="32"/>
      <c r="B283" s="282" t="s">
        <v>174</v>
      </c>
      <c r="C283" s="30" t="s">
        <v>177</v>
      </c>
      <c r="D283" s="30" t="s">
        <v>59</v>
      </c>
      <c r="E283" s="30" t="s">
        <v>175</v>
      </c>
      <c r="F283" s="98">
        <v>0</v>
      </c>
      <c r="G283" s="98">
        <v>0</v>
      </c>
      <c r="H283" s="98">
        <v>0</v>
      </c>
    </row>
    <row r="284" spans="1:8" s="82" customFormat="1" ht="45" customHeight="1">
      <c r="A284" s="89">
        <v>13</v>
      </c>
      <c r="B284" s="280" t="s">
        <v>412</v>
      </c>
      <c r="C284" s="118" t="s">
        <v>178</v>
      </c>
      <c r="D284" s="105"/>
      <c r="E284" s="105"/>
      <c r="F284" s="92">
        <f>F285+F291</f>
        <v>1330</v>
      </c>
      <c r="G284" s="92">
        <f>G285+G291</f>
        <v>420</v>
      </c>
      <c r="H284" s="92">
        <f>H285+H291</f>
        <v>0</v>
      </c>
    </row>
    <row r="285" spans="1:8" s="82" customFormat="1" ht="30" customHeight="1">
      <c r="A285" s="99"/>
      <c r="B285" s="294" t="s">
        <v>179</v>
      </c>
      <c r="C285" s="119" t="s">
        <v>180</v>
      </c>
      <c r="D285" s="100"/>
      <c r="E285" s="100"/>
      <c r="F285" s="107">
        <f aca="true" t="shared" si="49" ref="F285:H289">F286</f>
        <v>1330</v>
      </c>
      <c r="G285" s="107">
        <f t="shared" si="49"/>
        <v>420</v>
      </c>
      <c r="H285" s="107">
        <f t="shared" si="49"/>
        <v>0</v>
      </c>
    </row>
    <row r="286" spans="1:8" s="82" customFormat="1" ht="30" customHeight="1">
      <c r="A286" s="103"/>
      <c r="B286" s="291" t="s">
        <v>181</v>
      </c>
      <c r="C286" s="120" t="s">
        <v>182</v>
      </c>
      <c r="D286" s="94"/>
      <c r="E286" s="94"/>
      <c r="F286" s="108">
        <f t="shared" si="49"/>
        <v>1330</v>
      </c>
      <c r="G286" s="108">
        <f t="shared" si="49"/>
        <v>420</v>
      </c>
      <c r="H286" s="108">
        <f t="shared" si="49"/>
        <v>0</v>
      </c>
    </row>
    <row r="287" spans="1:8" ht="30" customHeight="1">
      <c r="A287" s="313"/>
      <c r="B287" s="306" t="s">
        <v>183</v>
      </c>
      <c r="C287" s="260" t="s">
        <v>184</v>
      </c>
      <c r="D287" s="314"/>
      <c r="E287" s="314"/>
      <c r="F287" s="304">
        <f t="shared" si="49"/>
        <v>1330</v>
      </c>
      <c r="G287" s="304">
        <f t="shared" si="49"/>
        <v>420</v>
      </c>
      <c r="H287" s="304">
        <f t="shared" si="49"/>
        <v>0</v>
      </c>
    </row>
    <row r="288" spans="1:8" ht="30" customHeight="1">
      <c r="A288" s="111"/>
      <c r="B288" s="289" t="s">
        <v>57</v>
      </c>
      <c r="C288" s="34" t="s">
        <v>184</v>
      </c>
      <c r="D288" s="30" t="s">
        <v>76</v>
      </c>
      <c r="E288" s="112"/>
      <c r="F288" s="98">
        <f t="shared" si="49"/>
        <v>1330</v>
      </c>
      <c r="G288" s="98">
        <f t="shared" si="49"/>
        <v>420</v>
      </c>
      <c r="H288" s="98">
        <f t="shared" si="49"/>
        <v>0</v>
      </c>
    </row>
    <row r="289" spans="1:8" ht="30" customHeight="1">
      <c r="A289" s="32"/>
      <c r="B289" s="282" t="s">
        <v>58</v>
      </c>
      <c r="C289" s="34" t="s">
        <v>184</v>
      </c>
      <c r="D289" s="30" t="s">
        <v>59</v>
      </c>
      <c r="E289" s="30"/>
      <c r="F289" s="98">
        <f t="shared" si="49"/>
        <v>1330</v>
      </c>
      <c r="G289" s="98">
        <f t="shared" si="49"/>
        <v>420</v>
      </c>
      <c r="H289" s="98">
        <f t="shared" si="49"/>
        <v>0</v>
      </c>
    </row>
    <row r="290" spans="1:8" ht="15" customHeight="1">
      <c r="A290" s="32"/>
      <c r="B290" s="282" t="s">
        <v>185</v>
      </c>
      <c r="C290" s="34" t="s">
        <v>184</v>
      </c>
      <c r="D290" s="30" t="s">
        <v>59</v>
      </c>
      <c r="E290" s="30" t="s">
        <v>186</v>
      </c>
      <c r="F290" s="98">
        <f>1060+250+20</f>
        <v>1330</v>
      </c>
      <c r="G290" s="98">
        <f>300+100+20</f>
        <v>420</v>
      </c>
      <c r="H290" s="98">
        <v>0</v>
      </c>
    </row>
    <row r="291" spans="1:8" ht="45" customHeight="1" hidden="1">
      <c r="A291" s="99"/>
      <c r="B291" s="286" t="s">
        <v>191</v>
      </c>
      <c r="C291" s="100" t="s">
        <v>187</v>
      </c>
      <c r="D291" s="100"/>
      <c r="E291" s="100"/>
      <c r="F291" s="107">
        <f aca="true" t="shared" si="50" ref="F291:H295">F292</f>
        <v>0</v>
      </c>
      <c r="G291" s="107">
        <f t="shared" si="50"/>
        <v>0</v>
      </c>
      <c r="H291" s="107">
        <f t="shared" si="50"/>
        <v>0</v>
      </c>
    </row>
    <row r="292" spans="1:8" ht="30" customHeight="1" hidden="1">
      <c r="A292" s="103"/>
      <c r="B292" s="283" t="s">
        <v>192</v>
      </c>
      <c r="C292" s="94" t="s">
        <v>189</v>
      </c>
      <c r="D292" s="94"/>
      <c r="E292" s="94"/>
      <c r="F292" s="108">
        <f t="shared" si="50"/>
        <v>0</v>
      </c>
      <c r="G292" s="108">
        <f t="shared" si="50"/>
        <v>0</v>
      </c>
      <c r="H292" s="108">
        <f t="shared" si="50"/>
        <v>0</v>
      </c>
    </row>
    <row r="293" spans="1:8" ht="15" customHeight="1" hidden="1">
      <c r="A293" s="256"/>
      <c r="B293" s="306" t="s">
        <v>193</v>
      </c>
      <c r="C293" s="251" t="s">
        <v>418</v>
      </c>
      <c r="D293" s="251"/>
      <c r="E293" s="251"/>
      <c r="F293" s="304">
        <f t="shared" si="50"/>
        <v>0</v>
      </c>
      <c r="G293" s="304">
        <f t="shared" si="50"/>
        <v>0</v>
      </c>
      <c r="H293" s="304">
        <f t="shared" si="50"/>
        <v>0</v>
      </c>
    </row>
    <row r="294" spans="1:8" ht="30" customHeight="1" hidden="1">
      <c r="A294" s="32"/>
      <c r="B294" s="289" t="s">
        <v>57</v>
      </c>
      <c r="C294" s="30" t="s">
        <v>418</v>
      </c>
      <c r="D294" s="30" t="s">
        <v>76</v>
      </c>
      <c r="E294" s="30"/>
      <c r="F294" s="98">
        <f t="shared" si="50"/>
        <v>0</v>
      </c>
      <c r="G294" s="98">
        <f t="shared" si="50"/>
        <v>0</v>
      </c>
      <c r="H294" s="98">
        <f t="shared" si="50"/>
        <v>0</v>
      </c>
    </row>
    <row r="295" spans="1:8" ht="30" customHeight="1" hidden="1">
      <c r="A295" s="32"/>
      <c r="B295" s="282" t="s">
        <v>58</v>
      </c>
      <c r="C295" s="30" t="s">
        <v>418</v>
      </c>
      <c r="D295" s="30" t="s">
        <v>59</v>
      </c>
      <c r="E295" s="30"/>
      <c r="F295" s="98">
        <f t="shared" si="50"/>
        <v>0</v>
      </c>
      <c r="G295" s="98">
        <f t="shared" si="50"/>
        <v>0</v>
      </c>
      <c r="H295" s="98">
        <f t="shared" si="50"/>
        <v>0</v>
      </c>
    </row>
    <row r="296" spans="1:8" ht="15" customHeight="1" hidden="1">
      <c r="A296" s="32"/>
      <c r="B296" s="282" t="s">
        <v>95</v>
      </c>
      <c r="C296" s="30" t="s">
        <v>418</v>
      </c>
      <c r="D296" s="30" t="s">
        <v>59</v>
      </c>
      <c r="E296" s="30" t="s">
        <v>96</v>
      </c>
      <c r="F296" s="98">
        <v>0</v>
      </c>
      <c r="G296" s="98">
        <v>0</v>
      </c>
      <c r="H296" s="98">
        <v>0</v>
      </c>
    </row>
    <row r="297" spans="1:8" ht="45" customHeight="1">
      <c r="A297" s="89">
        <v>14</v>
      </c>
      <c r="B297" s="280" t="s">
        <v>518</v>
      </c>
      <c r="C297" s="91" t="s">
        <v>194</v>
      </c>
      <c r="D297" s="105"/>
      <c r="E297" s="105"/>
      <c r="F297" s="92">
        <f>F298</f>
        <v>9200</v>
      </c>
      <c r="G297" s="92">
        <f>G298</f>
        <v>8648</v>
      </c>
      <c r="H297" s="92">
        <f>H298</f>
        <v>5648</v>
      </c>
    </row>
    <row r="298" spans="1:8" ht="15" customHeight="1">
      <c r="A298" s="93"/>
      <c r="B298" s="283" t="s">
        <v>195</v>
      </c>
      <c r="C298" s="104" t="s">
        <v>196</v>
      </c>
      <c r="D298" s="94"/>
      <c r="E298" s="94"/>
      <c r="F298" s="96">
        <f>F299+F303+F310+F314</f>
        <v>9200</v>
      </c>
      <c r="G298" s="96">
        <f>G299+G303+G310+G314</f>
        <v>8648</v>
      </c>
      <c r="H298" s="96">
        <f>H299+H303+H310+H314</f>
        <v>5648</v>
      </c>
    </row>
    <row r="299" spans="1:8" ht="15" customHeight="1">
      <c r="A299" s="256"/>
      <c r="B299" s="302" t="s">
        <v>284</v>
      </c>
      <c r="C299" s="258" t="s">
        <v>370</v>
      </c>
      <c r="D299" s="307"/>
      <c r="E299" s="307"/>
      <c r="F299" s="304">
        <f aca="true" t="shared" si="51" ref="F299:H301">F300</f>
        <v>4200</v>
      </c>
      <c r="G299" s="304">
        <f t="shared" si="51"/>
        <v>4200</v>
      </c>
      <c r="H299" s="304">
        <f t="shared" si="51"/>
        <v>4200</v>
      </c>
    </row>
    <row r="300" spans="1:8" ht="30" customHeight="1">
      <c r="A300" s="32"/>
      <c r="B300" s="289" t="s">
        <v>57</v>
      </c>
      <c r="C300" s="33" t="s">
        <v>370</v>
      </c>
      <c r="D300" s="110">
        <v>200</v>
      </c>
      <c r="E300" s="110"/>
      <c r="F300" s="98">
        <f t="shared" si="51"/>
        <v>4200</v>
      </c>
      <c r="G300" s="98">
        <f t="shared" si="51"/>
        <v>4200</v>
      </c>
      <c r="H300" s="98">
        <f t="shared" si="51"/>
        <v>4200</v>
      </c>
    </row>
    <row r="301" spans="1:8" ht="30" customHeight="1">
      <c r="A301" s="32"/>
      <c r="B301" s="282" t="s">
        <v>58</v>
      </c>
      <c r="C301" s="33" t="s">
        <v>370</v>
      </c>
      <c r="D301" s="30" t="s">
        <v>59</v>
      </c>
      <c r="E301" s="112"/>
      <c r="F301" s="98">
        <f t="shared" si="51"/>
        <v>4200</v>
      </c>
      <c r="G301" s="98">
        <f t="shared" si="51"/>
        <v>4200</v>
      </c>
      <c r="H301" s="98">
        <f t="shared" si="51"/>
        <v>4200</v>
      </c>
    </row>
    <row r="302" spans="1:8" ht="15" customHeight="1">
      <c r="A302" s="32"/>
      <c r="B302" s="282" t="s">
        <v>140</v>
      </c>
      <c r="C302" s="33" t="s">
        <v>370</v>
      </c>
      <c r="D302" s="30" t="s">
        <v>59</v>
      </c>
      <c r="E302" s="30" t="s">
        <v>141</v>
      </c>
      <c r="F302" s="98">
        <f>700+3400+100</f>
        <v>4200</v>
      </c>
      <c r="G302" s="98">
        <f>700+3400+100</f>
        <v>4200</v>
      </c>
      <c r="H302" s="98">
        <f>600+3500+100</f>
        <v>4200</v>
      </c>
    </row>
    <row r="303" spans="1:8" ht="15" customHeight="1">
      <c r="A303" s="261"/>
      <c r="B303" s="302" t="s">
        <v>197</v>
      </c>
      <c r="C303" s="258" t="s">
        <v>198</v>
      </c>
      <c r="D303" s="307"/>
      <c r="E303" s="307"/>
      <c r="F303" s="304">
        <f>F304+F307</f>
        <v>4400</v>
      </c>
      <c r="G303" s="304">
        <f>G304+G307</f>
        <v>4400</v>
      </c>
      <c r="H303" s="304">
        <f>H304+H307</f>
        <v>1400</v>
      </c>
    </row>
    <row r="304" spans="1:8" ht="30" customHeight="1">
      <c r="A304" s="109"/>
      <c r="B304" s="289" t="s">
        <v>57</v>
      </c>
      <c r="C304" s="33" t="s">
        <v>198</v>
      </c>
      <c r="D304" s="110">
        <v>200</v>
      </c>
      <c r="E304" s="110"/>
      <c r="F304" s="98">
        <f aca="true" t="shared" si="52" ref="F304:H305">F305</f>
        <v>4400</v>
      </c>
      <c r="G304" s="98">
        <f t="shared" si="52"/>
        <v>4400</v>
      </c>
      <c r="H304" s="98">
        <f t="shared" si="52"/>
        <v>1400</v>
      </c>
    </row>
    <row r="305" spans="1:8" ht="30" customHeight="1">
      <c r="A305" s="111"/>
      <c r="B305" s="282" t="s">
        <v>58</v>
      </c>
      <c r="C305" s="33" t="s">
        <v>198</v>
      </c>
      <c r="D305" s="30" t="s">
        <v>59</v>
      </c>
      <c r="E305" s="112"/>
      <c r="F305" s="98">
        <f t="shared" si="52"/>
        <v>4400</v>
      </c>
      <c r="G305" s="98">
        <f t="shared" si="52"/>
        <v>4400</v>
      </c>
      <c r="H305" s="98">
        <f t="shared" si="52"/>
        <v>1400</v>
      </c>
    </row>
    <row r="306" spans="1:8" ht="15" customHeight="1">
      <c r="A306" s="32"/>
      <c r="B306" s="282" t="s">
        <v>140</v>
      </c>
      <c r="C306" s="33" t="s">
        <v>198</v>
      </c>
      <c r="D306" s="30" t="s">
        <v>59</v>
      </c>
      <c r="E306" s="30" t="s">
        <v>141</v>
      </c>
      <c r="F306" s="98">
        <f>4000+400</f>
        <v>4400</v>
      </c>
      <c r="G306" s="98">
        <f>4000+400</f>
        <v>4400</v>
      </c>
      <c r="H306" s="98">
        <f>1000+400</f>
        <v>1400</v>
      </c>
    </row>
    <row r="307" spans="1:8" ht="15" customHeight="1" hidden="1">
      <c r="A307" s="32"/>
      <c r="B307" s="282" t="s">
        <v>97</v>
      </c>
      <c r="C307" s="33" t="s">
        <v>198</v>
      </c>
      <c r="D307" s="30" t="s">
        <v>98</v>
      </c>
      <c r="E307" s="30"/>
      <c r="F307" s="98">
        <f aca="true" t="shared" si="53" ref="F307:H308">F308</f>
        <v>0</v>
      </c>
      <c r="G307" s="98">
        <f t="shared" si="53"/>
        <v>0</v>
      </c>
      <c r="H307" s="98">
        <f t="shared" si="53"/>
        <v>0</v>
      </c>
    </row>
    <row r="308" spans="1:8" ht="15" customHeight="1" hidden="1">
      <c r="A308" s="32"/>
      <c r="B308" s="282" t="s">
        <v>249</v>
      </c>
      <c r="C308" s="33" t="s">
        <v>198</v>
      </c>
      <c r="D308" s="30" t="s">
        <v>250</v>
      </c>
      <c r="E308" s="30"/>
      <c r="F308" s="98">
        <f t="shared" si="53"/>
        <v>0</v>
      </c>
      <c r="G308" s="98">
        <f t="shared" si="53"/>
        <v>0</v>
      </c>
      <c r="H308" s="98">
        <f t="shared" si="53"/>
        <v>0</v>
      </c>
    </row>
    <row r="309" spans="1:8" ht="15" customHeight="1" hidden="1">
      <c r="A309" s="32"/>
      <c r="B309" s="282" t="s">
        <v>149</v>
      </c>
      <c r="C309" s="33" t="s">
        <v>198</v>
      </c>
      <c r="D309" s="30" t="s">
        <v>250</v>
      </c>
      <c r="E309" s="30" t="s">
        <v>150</v>
      </c>
      <c r="F309" s="98">
        <v>0</v>
      </c>
      <c r="G309" s="98">
        <v>0</v>
      </c>
      <c r="H309" s="98">
        <v>0</v>
      </c>
    </row>
    <row r="310" spans="1:8" ht="30" customHeight="1">
      <c r="A310" s="256"/>
      <c r="B310" s="302" t="s">
        <v>547</v>
      </c>
      <c r="C310" s="258" t="s">
        <v>548</v>
      </c>
      <c r="D310" s="307"/>
      <c r="E310" s="307"/>
      <c r="F310" s="304">
        <f aca="true" t="shared" si="54" ref="F310:H316">F311</f>
        <v>600</v>
      </c>
      <c r="G310" s="304">
        <f t="shared" si="54"/>
        <v>48</v>
      </c>
      <c r="H310" s="304">
        <f t="shared" si="54"/>
        <v>48</v>
      </c>
    </row>
    <row r="311" spans="1:8" ht="30" customHeight="1">
      <c r="A311" s="32"/>
      <c r="B311" s="289" t="s">
        <v>57</v>
      </c>
      <c r="C311" s="33" t="s">
        <v>548</v>
      </c>
      <c r="D311" s="110">
        <v>200</v>
      </c>
      <c r="E311" s="110"/>
      <c r="F311" s="98">
        <f t="shared" si="54"/>
        <v>600</v>
      </c>
      <c r="G311" s="98">
        <f t="shared" si="54"/>
        <v>48</v>
      </c>
      <c r="H311" s="98">
        <f t="shared" si="54"/>
        <v>48</v>
      </c>
    </row>
    <row r="312" spans="1:8" ht="30" customHeight="1">
      <c r="A312" s="32"/>
      <c r="B312" s="282" t="s">
        <v>58</v>
      </c>
      <c r="C312" s="33" t="s">
        <v>548</v>
      </c>
      <c r="D312" s="30" t="s">
        <v>59</v>
      </c>
      <c r="E312" s="112"/>
      <c r="F312" s="98">
        <f t="shared" si="54"/>
        <v>600</v>
      </c>
      <c r="G312" s="98">
        <f t="shared" si="54"/>
        <v>48</v>
      </c>
      <c r="H312" s="98">
        <f t="shared" si="54"/>
        <v>48</v>
      </c>
    </row>
    <row r="313" spans="1:8" ht="15" customHeight="1">
      <c r="A313" s="32"/>
      <c r="B313" s="282" t="s">
        <v>140</v>
      </c>
      <c r="C313" s="33" t="s">
        <v>548</v>
      </c>
      <c r="D313" s="30" t="s">
        <v>59</v>
      </c>
      <c r="E313" s="30" t="s">
        <v>141</v>
      </c>
      <c r="F313" s="98">
        <f>552+48</f>
        <v>600</v>
      </c>
      <c r="G313" s="98">
        <v>48</v>
      </c>
      <c r="H313" s="98">
        <v>48</v>
      </c>
    </row>
    <row r="314" spans="1:8" ht="15" customHeight="1" hidden="1">
      <c r="A314" s="256"/>
      <c r="B314" s="302" t="s">
        <v>551</v>
      </c>
      <c r="C314" s="258" t="s">
        <v>550</v>
      </c>
      <c r="D314" s="307"/>
      <c r="E314" s="307"/>
      <c r="F314" s="304">
        <f t="shared" si="54"/>
        <v>0</v>
      </c>
      <c r="G314" s="304">
        <f t="shared" si="54"/>
        <v>0</v>
      </c>
      <c r="H314" s="304">
        <f t="shared" si="54"/>
        <v>0</v>
      </c>
    </row>
    <row r="315" spans="1:8" ht="30" customHeight="1" hidden="1">
      <c r="A315" s="32"/>
      <c r="B315" s="289" t="s">
        <v>57</v>
      </c>
      <c r="C315" s="33" t="s">
        <v>550</v>
      </c>
      <c r="D315" s="110">
        <v>200</v>
      </c>
      <c r="E315" s="110"/>
      <c r="F315" s="98">
        <f t="shared" si="54"/>
        <v>0</v>
      </c>
      <c r="G315" s="98">
        <f t="shared" si="54"/>
        <v>0</v>
      </c>
      <c r="H315" s="98">
        <f t="shared" si="54"/>
        <v>0</v>
      </c>
    </row>
    <row r="316" spans="1:8" ht="30" customHeight="1" hidden="1">
      <c r="A316" s="32"/>
      <c r="B316" s="282" t="s">
        <v>58</v>
      </c>
      <c r="C316" s="33" t="s">
        <v>550</v>
      </c>
      <c r="D316" s="30" t="s">
        <v>59</v>
      </c>
      <c r="E316" s="112"/>
      <c r="F316" s="98">
        <f t="shared" si="54"/>
        <v>0</v>
      </c>
      <c r="G316" s="98">
        <f t="shared" si="54"/>
        <v>0</v>
      </c>
      <c r="H316" s="98">
        <f t="shared" si="54"/>
        <v>0</v>
      </c>
    </row>
    <row r="317" spans="1:8" ht="15" customHeight="1" hidden="1">
      <c r="A317" s="32"/>
      <c r="B317" s="282" t="s">
        <v>140</v>
      </c>
      <c r="C317" s="33" t="s">
        <v>550</v>
      </c>
      <c r="D317" s="30" t="s">
        <v>59</v>
      </c>
      <c r="E317" s="30" t="s">
        <v>141</v>
      </c>
      <c r="F317" s="98">
        <f>123.2-123.2</f>
        <v>0</v>
      </c>
      <c r="G317" s="98">
        <v>0</v>
      </c>
      <c r="H317" s="98">
        <v>0</v>
      </c>
    </row>
    <row r="318" spans="1:8" ht="45" customHeight="1">
      <c r="A318" s="89">
        <v>15</v>
      </c>
      <c r="B318" s="290" t="s">
        <v>555</v>
      </c>
      <c r="C318" s="118" t="s">
        <v>199</v>
      </c>
      <c r="D318" s="105"/>
      <c r="E318" s="105"/>
      <c r="F318" s="92">
        <f aca="true" t="shared" si="55" ref="F318:H322">F319</f>
        <v>525</v>
      </c>
      <c r="G318" s="92">
        <f t="shared" si="55"/>
        <v>525</v>
      </c>
      <c r="H318" s="92">
        <f t="shared" si="55"/>
        <v>525</v>
      </c>
    </row>
    <row r="319" spans="1:8" ht="15" customHeight="1">
      <c r="A319" s="93"/>
      <c r="B319" s="283" t="s">
        <v>411</v>
      </c>
      <c r="C319" s="94" t="s">
        <v>200</v>
      </c>
      <c r="D319" s="94"/>
      <c r="E319" s="94"/>
      <c r="F319" s="96">
        <f>F320+F324</f>
        <v>525</v>
      </c>
      <c r="G319" s="96">
        <f>G320+G324</f>
        <v>525</v>
      </c>
      <c r="H319" s="96">
        <f>H320+H324</f>
        <v>525</v>
      </c>
    </row>
    <row r="320" spans="1:8" ht="15" customHeight="1">
      <c r="A320" s="256"/>
      <c r="B320" s="306" t="s">
        <v>410</v>
      </c>
      <c r="C320" s="251" t="s">
        <v>409</v>
      </c>
      <c r="D320" s="251"/>
      <c r="E320" s="251"/>
      <c r="F320" s="304">
        <f t="shared" si="55"/>
        <v>272</v>
      </c>
      <c r="G320" s="304">
        <f t="shared" si="55"/>
        <v>272</v>
      </c>
      <c r="H320" s="304">
        <f t="shared" si="55"/>
        <v>272</v>
      </c>
    </row>
    <row r="321" spans="1:8" ht="30" customHeight="1">
      <c r="A321" s="32"/>
      <c r="B321" s="289" t="s">
        <v>57</v>
      </c>
      <c r="C321" s="30" t="s">
        <v>409</v>
      </c>
      <c r="D321" s="30" t="s">
        <v>76</v>
      </c>
      <c r="E321" s="30"/>
      <c r="F321" s="98">
        <f t="shared" si="55"/>
        <v>272</v>
      </c>
      <c r="G321" s="98">
        <f t="shared" si="55"/>
        <v>272</v>
      </c>
      <c r="H321" s="98">
        <f t="shared" si="55"/>
        <v>272</v>
      </c>
    </row>
    <row r="322" spans="1:8" ht="30" customHeight="1">
      <c r="A322" s="32"/>
      <c r="B322" s="282" t="s">
        <v>58</v>
      </c>
      <c r="C322" s="30" t="s">
        <v>409</v>
      </c>
      <c r="D322" s="30" t="s">
        <v>59</v>
      </c>
      <c r="E322" s="30"/>
      <c r="F322" s="98">
        <f t="shared" si="55"/>
        <v>272</v>
      </c>
      <c r="G322" s="98">
        <f t="shared" si="55"/>
        <v>272</v>
      </c>
      <c r="H322" s="98">
        <f t="shared" si="55"/>
        <v>272</v>
      </c>
    </row>
    <row r="323" spans="1:8" ht="15" customHeight="1">
      <c r="A323" s="114"/>
      <c r="B323" s="282" t="s">
        <v>468</v>
      </c>
      <c r="C323" s="30" t="s">
        <v>409</v>
      </c>
      <c r="D323" s="30" t="s">
        <v>59</v>
      </c>
      <c r="E323" s="30" t="s">
        <v>203</v>
      </c>
      <c r="F323" s="98">
        <v>272</v>
      </c>
      <c r="G323" s="98">
        <v>272</v>
      </c>
      <c r="H323" s="98">
        <v>272</v>
      </c>
    </row>
    <row r="324" spans="1:8" ht="15" customHeight="1">
      <c r="A324" s="256"/>
      <c r="B324" s="306" t="s">
        <v>201</v>
      </c>
      <c r="C324" s="251" t="s">
        <v>202</v>
      </c>
      <c r="D324" s="251"/>
      <c r="E324" s="251"/>
      <c r="F324" s="304">
        <f aca="true" t="shared" si="56" ref="F324:H326">F325</f>
        <v>253</v>
      </c>
      <c r="G324" s="304">
        <f t="shared" si="56"/>
        <v>253</v>
      </c>
      <c r="H324" s="304">
        <f t="shared" si="56"/>
        <v>253</v>
      </c>
    </row>
    <row r="325" spans="1:8" ht="30" customHeight="1">
      <c r="A325" s="32"/>
      <c r="B325" s="289" t="s">
        <v>57</v>
      </c>
      <c r="C325" s="30" t="s">
        <v>202</v>
      </c>
      <c r="D325" s="30" t="s">
        <v>76</v>
      </c>
      <c r="E325" s="30"/>
      <c r="F325" s="98">
        <f t="shared" si="56"/>
        <v>253</v>
      </c>
      <c r="G325" s="98">
        <f t="shared" si="56"/>
        <v>253</v>
      </c>
      <c r="H325" s="98">
        <f t="shared" si="56"/>
        <v>253</v>
      </c>
    </row>
    <row r="326" spans="1:8" ht="30" customHeight="1">
      <c r="A326" s="32"/>
      <c r="B326" s="282" t="s">
        <v>58</v>
      </c>
      <c r="C326" s="30" t="s">
        <v>202</v>
      </c>
      <c r="D326" s="30" t="s">
        <v>59</v>
      </c>
      <c r="E326" s="30"/>
      <c r="F326" s="98">
        <f t="shared" si="56"/>
        <v>253</v>
      </c>
      <c r="G326" s="98">
        <f t="shared" si="56"/>
        <v>253</v>
      </c>
      <c r="H326" s="98">
        <f t="shared" si="56"/>
        <v>253</v>
      </c>
    </row>
    <row r="327" spans="1:8" ht="15" customHeight="1">
      <c r="A327" s="114"/>
      <c r="B327" s="282" t="s">
        <v>468</v>
      </c>
      <c r="C327" s="30" t="s">
        <v>202</v>
      </c>
      <c r="D327" s="30" t="s">
        <v>59</v>
      </c>
      <c r="E327" s="30" t="s">
        <v>203</v>
      </c>
      <c r="F327" s="98">
        <v>253</v>
      </c>
      <c r="G327" s="98">
        <v>253</v>
      </c>
      <c r="H327" s="98">
        <v>253</v>
      </c>
    </row>
    <row r="328" spans="1:8" ht="45" customHeight="1">
      <c r="A328" s="89">
        <v>16</v>
      </c>
      <c r="B328" s="280" t="s">
        <v>556</v>
      </c>
      <c r="C328" s="90" t="s">
        <v>557</v>
      </c>
      <c r="D328" s="91"/>
      <c r="E328" s="91"/>
      <c r="F328" s="92">
        <f aca="true" t="shared" si="57" ref="F328:H336">F329</f>
        <v>63.7</v>
      </c>
      <c r="G328" s="92">
        <f t="shared" si="57"/>
        <v>60.9</v>
      </c>
      <c r="H328" s="92">
        <f t="shared" si="57"/>
        <v>50</v>
      </c>
    </row>
    <row r="329" spans="1:8" ht="45" customHeight="1">
      <c r="A329" s="93"/>
      <c r="B329" s="281" t="s">
        <v>560</v>
      </c>
      <c r="C329" s="94" t="s">
        <v>558</v>
      </c>
      <c r="D329" s="95"/>
      <c r="E329" s="95"/>
      <c r="F329" s="96">
        <f>F330+F334</f>
        <v>63.7</v>
      </c>
      <c r="G329" s="96">
        <f>G330+G334</f>
        <v>60.9</v>
      </c>
      <c r="H329" s="96">
        <f>H330+H334</f>
        <v>50</v>
      </c>
    </row>
    <row r="330" spans="1:8" ht="45" customHeight="1">
      <c r="A330" s="256"/>
      <c r="B330" s="302" t="s">
        <v>574</v>
      </c>
      <c r="C330" s="251" t="s">
        <v>564</v>
      </c>
      <c r="D330" s="252"/>
      <c r="E330" s="252"/>
      <c r="F330" s="303">
        <f t="shared" si="57"/>
        <v>50</v>
      </c>
      <c r="G330" s="303">
        <f t="shared" si="57"/>
        <v>50</v>
      </c>
      <c r="H330" s="303">
        <f t="shared" si="57"/>
        <v>50</v>
      </c>
    </row>
    <row r="331" spans="1:8" ht="30" customHeight="1">
      <c r="A331" s="32"/>
      <c r="B331" s="192" t="s">
        <v>57</v>
      </c>
      <c r="C331" s="30" t="s">
        <v>564</v>
      </c>
      <c r="D331" s="31">
        <v>200</v>
      </c>
      <c r="E331" s="31"/>
      <c r="F331" s="97">
        <f t="shared" si="57"/>
        <v>50</v>
      </c>
      <c r="G331" s="97">
        <f t="shared" si="57"/>
        <v>50</v>
      </c>
      <c r="H331" s="97">
        <f t="shared" si="57"/>
        <v>50</v>
      </c>
    </row>
    <row r="332" spans="1:8" ht="30" customHeight="1">
      <c r="A332" s="32"/>
      <c r="B332" s="282" t="s">
        <v>58</v>
      </c>
      <c r="C332" s="30" t="s">
        <v>564</v>
      </c>
      <c r="D332" s="30" t="s">
        <v>59</v>
      </c>
      <c r="E332" s="30"/>
      <c r="F332" s="98">
        <f t="shared" si="57"/>
        <v>50</v>
      </c>
      <c r="G332" s="98">
        <f t="shared" si="57"/>
        <v>50</v>
      </c>
      <c r="H332" s="98">
        <f t="shared" si="57"/>
        <v>50</v>
      </c>
    </row>
    <row r="333" spans="1:8" ht="15" customHeight="1">
      <c r="A333" s="32"/>
      <c r="B333" s="282" t="s">
        <v>140</v>
      </c>
      <c r="C333" s="30" t="s">
        <v>564</v>
      </c>
      <c r="D333" s="30" t="s">
        <v>59</v>
      </c>
      <c r="E333" s="30" t="s">
        <v>141</v>
      </c>
      <c r="F333" s="98">
        <f>15+20+15</f>
        <v>50</v>
      </c>
      <c r="G333" s="98">
        <f>15+20+15</f>
        <v>50</v>
      </c>
      <c r="H333" s="98">
        <f>15+20+15</f>
        <v>50</v>
      </c>
    </row>
    <row r="334" spans="1:8" ht="45" customHeight="1">
      <c r="A334" s="256"/>
      <c r="B334" s="302" t="s">
        <v>575</v>
      </c>
      <c r="C334" s="251" t="s">
        <v>559</v>
      </c>
      <c r="D334" s="252"/>
      <c r="E334" s="252"/>
      <c r="F334" s="303">
        <f t="shared" si="57"/>
        <v>13.7</v>
      </c>
      <c r="G334" s="303">
        <f t="shared" si="57"/>
        <v>10.9</v>
      </c>
      <c r="H334" s="303">
        <f t="shared" si="57"/>
        <v>0</v>
      </c>
    </row>
    <row r="335" spans="1:8" ht="30" customHeight="1">
      <c r="A335" s="32"/>
      <c r="B335" s="192" t="s">
        <v>57</v>
      </c>
      <c r="C335" s="30" t="s">
        <v>559</v>
      </c>
      <c r="D335" s="31">
        <v>200</v>
      </c>
      <c r="E335" s="31"/>
      <c r="F335" s="97">
        <f t="shared" si="57"/>
        <v>13.7</v>
      </c>
      <c r="G335" s="97">
        <f t="shared" si="57"/>
        <v>10.9</v>
      </c>
      <c r="H335" s="97">
        <f t="shared" si="57"/>
        <v>0</v>
      </c>
    </row>
    <row r="336" spans="1:8" ht="30" customHeight="1">
      <c r="A336" s="32"/>
      <c r="B336" s="282" t="s">
        <v>58</v>
      </c>
      <c r="C336" s="30" t="s">
        <v>559</v>
      </c>
      <c r="D336" s="30" t="s">
        <v>59</v>
      </c>
      <c r="E336" s="30"/>
      <c r="F336" s="98">
        <f t="shared" si="57"/>
        <v>13.7</v>
      </c>
      <c r="G336" s="98">
        <f t="shared" si="57"/>
        <v>10.9</v>
      </c>
      <c r="H336" s="98">
        <f t="shared" si="57"/>
        <v>0</v>
      </c>
    </row>
    <row r="337" spans="1:8" ht="15" customHeight="1">
      <c r="A337" s="32"/>
      <c r="B337" s="282" t="s">
        <v>140</v>
      </c>
      <c r="C337" s="30" t="s">
        <v>559</v>
      </c>
      <c r="D337" s="30" t="s">
        <v>59</v>
      </c>
      <c r="E337" s="30" t="s">
        <v>141</v>
      </c>
      <c r="F337" s="98">
        <f>12.6+1.1</f>
        <v>13.7</v>
      </c>
      <c r="G337" s="98">
        <f>9.9+1</f>
        <v>10.9</v>
      </c>
      <c r="H337" s="98">
        <v>0</v>
      </c>
    </row>
    <row r="338" spans="1:8" ht="45" customHeight="1">
      <c r="A338" s="89">
        <v>17</v>
      </c>
      <c r="B338" s="290" t="s">
        <v>507</v>
      </c>
      <c r="C338" s="118" t="s">
        <v>439</v>
      </c>
      <c r="D338" s="105"/>
      <c r="E338" s="105"/>
      <c r="F338" s="92">
        <f>F339+F361</f>
        <v>11400</v>
      </c>
      <c r="G338" s="92">
        <f>G339+G361</f>
        <v>8000</v>
      </c>
      <c r="H338" s="92">
        <f>H339+H361</f>
        <v>8500</v>
      </c>
    </row>
    <row r="339" spans="1:8" ht="15" customHeight="1">
      <c r="A339" s="93"/>
      <c r="B339" s="283" t="s">
        <v>441</v>
      </c>
      <c r="C339" s="94" t="s">
        <v>440</v>
      </c>
      <c r="D339" s="94"/>
      <c r="E339" s="94"/>
      <c r="F339" s="96">
        <f>F340+F345+F349+F353+F357</f>
        <v>8800</v>
      </c>
      <c r="G339" s="96">
        <f>G340+G345+G349+G353+G357</f>
        <v>8000</v>
      </c>
      <c r="H339" s="96">
        <f>H340+H345+H349+H353+H357</f>
        <v>8500</v>
      </c>
    </row>
    <row r="340" spans="1:8" ht="45" customHeight="1">
      <c r="A340" s="256"/>
      <c r="B340" s="302" t="s">
        <v>134</v>
      </c>
      <c r="C340" s="251" t="s">
        <v>454</v>
      </c>
      <c r="D340" s="252"/>
      <c r="E340" s="252"/>
      <c r="F340" s="304">
        <f aca="true" t="shared" si="58" ref="F340:H341">F341</f>
        <v>8350</v>
      </c>
      <c r="G340" s="304">
        <f t="shared" si="58"/>
        <v>8000</v>
      </c>
      <c r="H340" s="304">
        <f t="shared" si="58"/>
        <v>8000</v>
      </c>
    </row>
    <row r="341" spans="1:8" ht="30" customHeight="1">
      <c r="A341" s="32"/>
      <c r="B341" s="289" t="s">
        <v>57</v>
      </c>
      <c r="C341" s="30" t="s">
        <v>454</v>
      </c>
      <c r="D341" s="31">
        <v>200</v>
      </c>
      <c r="E341" s="31"/>
      <c r="F341" s="98">
        <f t="shared" si="58"/>
        <v>8350</v>
      </c>
      <c r="G341" s="98">
        <f t="shared" si="58"/>
        <v>8000</v>
      </c>
      <c r="H341" s="98">
        <f t="shared" si="58"/>
        <v>8000</v>
      </c>
    </row>
    <row r="342" spans="1:8" ht="30" customHeight="1">
      <c r="A342" s="32"/>
      <c r="B342" s="282" t="s">
        <v>58</v>
      </c>
      <c r="C342" s="30" t="s">
        <v>454</v>
      </c>
      <c r="D342" s="30" t="s">
        <v>59</v>
      </c>
      <c r="E342" s="112"/>
      <c r="F342" s="98">
        <f>F343+F344</f>
        <v>8350</v>
      </c>
      <c r="G342" s="98">
        <f>G343+G344</f>
        <v>8000</v>
      </c>
      <c r="H342" s="98">
        <f>H343+H344</f>
        <v>8000</v>
      </c>
    </row>
    <row r="343" spans="1:8" ht="15" customHeight="1">
      <c r="A343" s="114"/>
      <c r="B343" s="282" t="s">
        <v>130</v>
      </c>
      <c r="C343" s="30" t="s">
        <v>454</v>
      </c>
      <c r="D343" s="30" t="s">
        <v>59</v>
      </c>
      <c r="E343" s="30" t="s">
        <v>131</v>
      </c>
      <c r="F343" s="98">
        <f>8000+200+150</f>
        <v>8350</v>
      </c>
      <c r="G343" s="98">
        <v>8000</v>
      </c>
      <c r="H343" s="98">
        <v>8000</v>
      </c>
    </row>
    <row r="344" spans="1:8" ht="15" customHeight="1" hidden="1">
      <c r="A344" s="114"/>
      <c r="B344" s="282" t="s">
        <v>140</v>
      </c>
      <c r="C344" s="30" t="s">
        <v>454</v>
      </c>
      <c r="D344" s="30" t="s">
        <v>59</v>
      </c>
      <c r="E344" s="30" t="s">
        <v>141</v>
      </c>
      <c r="F344" s="98">
        <v>0</v>
      </c>
      <c r="G344" s="98">
        <v>0</v>
      </c>
      <c r="H344" s="98">
        <v>0</v>
      </c>
    </row>
    <row r="345" spans="1:8" ht="15" customHeight="1">
      <c r="A345" s="345"/>
      <c r="B345" s="302" t="s">
        <v>284</v>
      </c>
      <c r="C345" s="251" t="s">
        <v>487</v>
      </c>
      <c r="D345" s="251"/>
      <c r="E345" s="251"/>
      <c r="F345" s="304">
        <f>F346</f>
        <v>450</v>
      </c>
      <c r="G345" s="304">
        <f aca="true" t="shared" si="59" ref="G345:H347">G346</f>
        <v>0</v>
      </c>
      <c r="H345" s="304">
        <f t="shared" si="59"/>
        <v>0</v>
      </c>
    </row>
    <row r="346" spans="1:8" ht="30" customHeight="1">
      <c r="A346" s="114"/>
      <c r="B346" s="289" t="s">
        <v>57</v>
      </c>
      <c r="C346" s="30" t="s">
        <v>487</v>
      </c>
      <c r="D346" s="30" t="s">
        <v>76</v>
      </c>
      <c r="E346" s="30"/>
      <c r="F346" s="98">
        <f>F347</f>
        <v>450</v>
      </c>
      <c r="G346" s="98">
        <f t="shared" si="59"/>
        <v>0</v>
      </c>
      <c r="H346" s="98">
        <f t="shared" si="59"/>
        <v>0</v>
      </c>
    </row>
    <row r="347" spans="1:8" ht="30" customHeight="1">
      <c r="A347" s="114"/>
      <c r="B347" s="282" t="s">
        <v>58</v>
      </c>
      <c r="C347" s="30" t="s">
        <v>487</v>
      </c>
      <c r="D347" s="30" t="s">
        <v>59</v>
      </c>
      <c r="E347" s="30"/>
      <c r="F347" s="98">
        <f>F348</f>
        <v>450</v>
      </c>
      <c r="G347" s="98">
        <f t="shared" si="59"/>
        <v>0</v>
      </c>
      <c r="H347" s="98">
        <f t="shared" si="59"/>
        <v>0</v>
      </c>
    </row>
    <row r="348" spans="1:8" ht="15" customHeight="1">
      <c r="A348" s="114"/>
      <c r="B348" s="282" t="s">
        <v>140</v>
      </c>
      <c r="C348" s="30" t="s">
        <v>487</v>
      </c>
      <c r="D348" s="30" t="s">
        <v>59</v>
      </c>
      <c r="E348" s="30" t="s">
        <v>141</v>
      </c>
      <c r="F348" s="98">
        <f>150+200+100</f>
        <v>450</v>
      </c>
      <c r="G348" s="98">
        <v>0</v>
      </c>
      <c r="H348" s="98">
        <v>0</v>
      </c>
    </row>
    <row r="349" spans="1:8" ht="30" customHeight="1">
      <c r="A349" s="345"/>
      <c r="B349" s="302" t="s">
        <v>533</v>
      </c>
      <c r="C349" s="251" t="s">
        <v>522</v>
      </c>
      <c r="D349" s="251"/>
      <c r="E349" s="251"/>
      <c r="F349" s="304">
        <f aca="true" t="shared" si="60" ref="F349:H355">F350</f>
        <v>0</v>
      </c>
      <c r="G349" s="304">
        <f t="shared" si="60"/>
        <v>0</v>
      </c>
      <c r="H349" s="304">
        <f t="shared" si="60"/>
        <v>500</v>
      </c>
    </row>
    <row r="350" spans="1:8" ht="30" customHeight="1">
      <c r="A350" s="114"/>
      <c r="B350" s="289" t="s">
        <v>57</v>
      </c>
      <c r="C350" s="30" t="s">
        <v>522</v>
      </c>
      <c r="D350" s="30" t="s">
        <v>76</v>
      </c>
      <c r="E350" s="30"/>
      <c r="F350" s="98">
        <f t="shared" si="60"/>
        <v>0</v>
      </c>
      <c r="G350" s="98">
        <f t="shared" si="60"/>
        <v>0</v>
      </c>
      <c r="H350" s="98">
        <f t="shared" si="60"/>
        <v>500</v>
      </c>
    </row>
    <row r="351" spans="1:8" ht="30" customHeight="1">
      <c r="A351" s="114"/>
      <c r="B351" s="282" t="s">
        <v>58</v>
      </c>
      <c r="C351" s="30" t="s">
        <v>522</v>
      </c>
      <c r="D351" s="30" t="s">
        <v>59</v>
      </c>
      <c r="E351" s="30"/>
      <c r="F351" s="98">
        <f t="shared" si="60"/>
        <v>0</v>
      </c>
      <c r="G351" s="98">
        <f t="shared" si="60"/>
        <v>0</v>
      </c>
      <c r="H351" s="98">
        <f t="shared" si="60"/>
        <v>500</v>
      </c>
    </row>
    <row r="352" spans="1:8" ht="15" customHeight="1">
      <c r="A352" s="114"/>
      <c r="B352" s="282" t="s">
        <v>140</v>
      </c>
      <c r="C352" s="30" t="s">
        <v>522</v>
      </c>
      <c r="D352" s="30" t="s">
        <v>59</v>
      </c>
      <c r="E352" s="30" t="s">
        <v>141</v>
      </c>
      <c r="F352" s="98">
        <v>0</v>
      </c>
      <c r="G352" s="98">
        <v>0</v>
      </c>
      <c r="H352" s="98">
        <v>500</v>
      </c>
    </row>
    <row r="353" spans="1:8" ht="30" customHeight="1" hidden="1">
      <c r="A353" s="345"/>
      <c r="B353" s="302" t="s">
        <v>594</v>
      </c>
      <c r="C353" s="251" t="s">
        <v>593</v>
      </c>
      <c r="D353" s="251"/>
      <c r="E353" s="251"/>
      <c r="F353" s="304">
        <f t="shared" si="60"/>
        <v>0</v>
      </c>
      <c r="G353" s="304">
        <f t="shared" si="60"/>
        <v>0</v>
      </c>
      <c r="H353" s="304">
        <f t="shared" si="60"/>
        <v>0</v>
      </c>
    </row>
    <row r="354" spans="1:8" ht="30" customHeight="1" hidden="1">
      <c r="A354" s="114"/>
      <c r="B354" s="289" t="s">
        <v>57</v>
      </c>
      <c r="C354" s="30" t="s">
        <v>593</v>
      </c>
      <c r="D354" s="30" t="s">
        <v>76</v>
      </c>
      <c r="E354" s="30"/>
      <c r="F354" s="98">
        <f t="shared" si="60"/>
        <v>0</v>
      </c>
      <c r="G354" s="98">
        <f t="shared" si="60"/>
        <v>0</v>
      </c>
      <c r="H354" s="98">
        <f t="shared" si="60"/>
        <v>0</v>
      </c>
    </row>
    <row r="355" spans="1:8" ht="30" customHeight="1" hidden="1">
      <c r="A355" s="114"/>
      <c r="B355" s="282" t="s">
        <v>58</v>
      </c>
      <c r="C355" s="30" t="s">
        <v>593</v>
      </c>
      <c r="D355" s="30" t="s">
        <v>59</v>
      </c>
      <c r="E355" s="30"/>
      <c r="F355" s="98">
        <f t="shared" si="60"/>
        <v>0</v>
      </c>
      <c r="G355" s="98">
        <f t="shared" si="60"/>
        <v>0</v>
      </c>
      <c r="H355" s="98">
        <f t="shared" si="60"/>
        <v>0</v>
      </c>
    </row>
    <row r="356" spans="1:8" ht="15" customHeight="1" hidden="1">
      <c r="A356" s="114"/>
      <c r="B356" s="282" t="s">
        <v>140</v>
      </c>
      <c r="C356" s="30" t="s">
        <v>593</v>
      </c>
      <c r="D356" s="30" t="s">
        <v>59</v>
      </c>
      <c r="E356" s="30" t="s">
        <v>141</v>
      </c>
      <c r="F356" s="98">
        <v>0</v>
      </c>
      <c r="G356" s="98">
        <v>0</v>
      </c>
      <c r="H356" s="98">
        <v>0</v>
      </c>
    </row>
    <row r="357" spans="1:8" ht="45" customHeight="1" hidden="1">
      <c r="A357" s="256"/>
      <c r="B357" s="306" t="s">
        <v>443</v>
      </c>
      <c r="C357" s="251" t="s">
        <v>442</v>
      </c>
      <c r="D357" s="251"/>
      <c r="E357" s="251"/>
      <c r="F357" s="304">
        <f aca="true" t="shared" si="61" ref="F357:H359">F358</f>
        <v>0</v>
      </c>
      <c r="G357" s="304">
        <f t="shared" si="61"/>
        <v>0</v>
      </c>
      <c r="H357" s="304">
        <f t="shared" si="61"/>
        <v>0</v>
      </c>
    </row>
    <row r="358" spans="1:8" ht="30" customHeight="1" hidden="1">
      <c r="A358" s="32"/>
      <c r="B358" s="289" t="s">
        <v>57</v>
      </c>
      <c r="C358" s="30" t="s">
        <v>442</v>
      </c>
      <c r="D358" s="30" t="s">
        <v>76</v>
      </c>
      <c r="E358" s="30"/>
      <c r="F358" s="98">
        <f t="shared" si="61"/>
        <v>0</v>
      </c>
      <c r="G358" s="98">
        <f t="shared" si="61"/>
        <v>0</v>
      </c>
      <c r="H358" s="98">
        <f t="shared" si="61"/>
        <v>0</v>
      </c>
    </row>
    <row r="359" spans="1:8" ht="30" customHeight="1" hidden="1">
      <c r="A359" s="32"/>
      <c r="B359" s="282" t="s">
        <v>58</v>
      </c>
      <c r="C359" s="30" t="s">
        <v>442</v>
      </c>
      <c r="D359" s="30" t="s">
        <v>59</v>
      </c>
      <c r="E359" s="30"/>
      <c r="F359" s="98">
        <f t="shared" si="61"/>
        <v>0</v>
      </c>
      <c r="G359" s="98">
        <f t="shared" si="61"/>
        <v>0</v>
      </c>
      <c r="H359" s="98">
        <f t="shared" si="61"/>
        <v>0</v>
      </c>
    </row>
    <row r="360" spans="1:8" ht="15" customHeight="1" hidden="1">
      <c r="A360" s="114"/>
      <c r="B360" s="282" t="s">
        <v>140</v>
      </c>
      <c r="C360" s="30" t="s">
        <v>442</v>
      </c>
      <c r="D360" s="30" t="s">
        <v>59</v>
      </c>
      <c r="E360" s="30" t="s">
        <v>141</v>
      </c>
      <c r="F360" s="98">
        <v>0</v>
      </c>
      <c r="G360" s="98">
        <v>0</v>
      </c>
      <c r="H360" s="98">
        <v>0</v>
      </c>
    </row>
    <row r="361" spans="1:8" ht="30" customHeight="1">
      <c r="A361" s="93"/>
      <c r="B361" s="283" t="s">
        <v>508</v>
      </c>
      <c r="C361" s="94" t="s">
        <v>504</v>
      </c>
      <c r="D361" s="94"/>
      <c r="E361" s="94"/>
      <c r="F361" s="96">
        <f>F362</f>
        <v>2600</v>
      </c>
      <c r="G361" s="96">
        <f>G362</f>
        <v>0</v>
      </c>
      <c r="H361" s="96">
        <f>H362</f>
        <v>0</v>
      </c>
    </row>
    <row r="362" spans="1:8" ht="15" customHeight="1">
      <c r="A362" s="256"/>
      <c r="B362" s="306" t="s">
        <v>505</v>
      </c>
      <c r="C362" s="251" t="s">
        <v>506</v>
      </c>
      <c r="D362" s="251"/>
      <c r="E362" s="251"/>
      <c r="F362" s="304">
        <f aca="true" t="shared" si="62" ref="F362:H364">F363</f>
        <v>2600</v>
      </c>
      <c r="G362" s="304">
        <f t="shared" si="62"/>
        <v>0</v>
      </c>
      <c r="H362" s="304">
        <f t="shared" si="62"/>
        <v>0</v>
      </c>
    </row>
    <row r="363" spans="1:8" ht="30" customHeight="1">
      <c r="A363" s="32"/>
      <c r="B363" s="289" t="s">
        <v>57</v>
      </c>
      <c r="C363" s="30" t="s">
        <v>506</v>
      </c>
      <c r="D363" s="30" t="s">
        <v>76</v>
      </c>
      <c r="E363" s="30"/>
      <c r="F363" s="98">
        <f t="shared" si="62"/>
        <v>2600</v>
      </c>
      <c r="G363" s="98">
        <f t="shared" si="62"/>
        <v>0</v>
      </c>
      <c r="H363" s="98">
        <f t="shared" si="62"/>
        <v>0</v>
      </c>
    </row>
    <row r="364" spans="1:8" ht="30" customHeight="1">
      <c r="A364" s="32"/>
      <c r="B364" s="282" t="s">
        <v>58</v>
      </c>
      <c r="C364" s="30" t="s">
        <v>506</v>
      </c>
      <c r="D364" s="30" t="s">
        <v>59</v>
      </c>
      <c r="E364" s="30"/>
      <c r="F364" s="98">
        <f t="shared" si="62"/>
        <v>2600</v>
      </c>
      <c r="G364" s="98">
        <f t="shared" si="62"/>
        <v>0</v>
      </c>
      <c r="H364" s="98">
        <f t="shared" si="62"/>
        <v>0</v>
      </c>
    </row>
    <row r="365" spans="1:8" ht="15" customHeight="1">
      <c r="A365" s="114"/>
      <c r="B365" s="282" t="s">
        <v>140</v>
      </c>
      <c r="C365" s="30" t="s">
        <v>506</v>
      </c>
      <c r="D365" s="30" t="s">
        <v>59</v>
      </c>
      <c r="E365" s="30" t="s">
        <v>141</v>
      </c>
      <c r="F365" s="98">
        <v>2600</v>
      </c>
      <c r="G365" s="98">
        <v>0</v>
      </c>
      <c r="H365" s="98">
        <v>0</v>
      </c>
    </row>
    <row r="366" spans="1:8" ht="60" customHeight="1">
      <c r="A366" s="89">
        <v>18</v>
      </c>
      <c r="B366" s="280" t="s">
        <v>648</v>
      </c>
      <c r="C366" s="91" t="s">
        <v>649</v>
      </c>
      <c r="D366" s="113"/>
      <c r="E366" s="113"/>
      <c r="F366" s="92">
        <f aca="true" t="shared" si="63" ref="F366:H370">F367</f>
        <v>100</v>
      </c>
      <c r="G366" s="92">
        <f t="shared" si="63"/>
        <v>100</v>
      </c>
      <c r="H366" s="92">
        <f t="shared" si="63"/>
        <v>100</v>
      </c>
    </row>
    <row r="367" spans="1:8" ht="60" customHeight="1">
      <c r="A367" s="93"/>
      <c r="B367" s="283" t="s">
        <v>652</v>
      </c>
      <c r="C367" s="104" t="s">
        <v>650</v>
      </c>
      <c r="D367" s="104"/>
      <c r="E367" s="104"/>
      <c r="F367" s="96">
        <f t="shared" si="63"/>
        <v>100</v>
      </c>
      <c r="G367" s="96">
        <f t="shared" si="63"/>
        <v>100</v>
      </c>
      <c r="H367" s="96">
        <f t="shared" si="63"/>
        <v>100</v>
      </c>
    </row>
    <row r="368" spans="1:8" ht="60" customHeight="1">
      <c r="A368" s="310"/>
      <c r="B368" s="306" t="s">
        <v>653</v>
      </c>
      <c r="C368" s="252" t="s">
        <v>651</v>
      </c>
      <c r="D368" s="260"/>
      <c r="E368" s="260"/>
      <c r="F368" s="304">
        <f t="shared" si="63"/>
        <v>100</v>
      </c>
      <c r="G368" s="304">
        <f t="shared" si="63"/>
        <v>100</v>
      </c>
      <c r="H368" s="304">
        <f t="shared" si="63"/>
        <v>100</v>
      </c>
    </row>
    <row r="369" spans="1:8" ht="30" customHeight="1">
      <c r="A369" s="115"/>
      <c r="B369" s="289" t="s">
        <v>77</v>
      </c>
      <c r="C369" s="31" t="s">
        <v>651</v>
      </c>
      <c r="D369" s="34" t="s">
        <v>78</v>
      </c>
      <c r="E369" s="34"/>
      <c r="F369" s="98">
        <f t="shared" si="63"/>
        <v>100</v>
      </c>
      <c r="G369" s="98">
        <f t="shared" si="63"/>
        <v>100</v>
      </c>
      <c r="H369" s="98">
        <f t="shared" si="63"/>
        <v>100</v>
      </c>
    </row>
    <row r="370" spans="1:8" ht="30" customHeight="1">
      <c r="A370" s="32"/>
      <c r="B370" s="282" t="s">
        <v>654</v>
      </c>
      <c r="C370" s="31" t="s">
        <v>651</v>
      </c>
      <c r="D370" s="30" t="s">
        <v>80</v>
      </c>
      <c r="E370" s="33"/>
      <c r="F370" s="98">
        <f t="shared" si="63"/>
        <v>100</v>
      </c>
      <c r="G370" s="98">
        <f t="shared" si="63"/>
        <v>100</v>
      </c>
      <c r="H370" s="98">
        <f t="shared" si="63"/>
        <v>100</v>
      </c>
    </row>
    <row r="371" spans="1:8" ht="15" customHeight="1">
      <c r="A371" s="32"/>
      <c r="B371" s="282" t="s">
        <v>174</v>
      </c>
      <c r="C371" s="31" t="s">
        <v>651</v>
      </c>
      <c r="D371" s="30" t="s">
        <v>80</v>
      </c>
      <c r="E371" s="34" t="s">
        <v>175</v>
      </c>
      <c r="F371" s="98">
        <v>100</v>
      </c>
      <c r="G371" s="98">
        <v>100</v>
      </c>
      <c r="H371" s="98">
        <v>100</v>
      </c>
    </row>
    <row r="372" spans="1:8" s="80" customFormat="1" ht="15" customHeight="1">
      <c r="A372" s="121"/>
      <c r="B372" s="480" t="s">
        <v>204</v>
      </c>
      <c r="C372" s="481"/>
      <c r="D372" s="481"/>
      <c r="E372" s="482"/>
      <c r="F372" s="88">
        <f>F373+F427+F439+F452</f>
        <v>34871.275</v>
      </c>
      <c r="G372" s="88">
        <f>G373+G427+G439+G452</f>
        <v>32636.091</v>
      </c>
      <c r="H372" s="88">
        <f>H373+H427+H439+H452</f>
        <v>67099.62899999999</v>
      </c>
    </row>
    <row r="373" spans="1:8" s="80" customFormat="1" ht="45" customHeight="1">
      <c r="A373" s="89">
        <v>17</v>
      </c>
      <c r="B373" s="290" t="s">
        <v>205</v>
      </c>
      <c r="C373" s="90" t="s">
        <v>206</v>
      </c>
      <c r="D373" s="113"/>
      <c r="E373" s="113"/>
      <c r="F373" s="92">
        <f>F374+F380+F415+F421</f>
        <v>28090.725</v>
      </c>
      <c r="G373" s="92">
        <f>G374+G380+G415+G421</f>
        <v>28751.595</v>
      </c>
      <c r="H373" s="92">
        <f>H374+H380+H415+H421</f>
        <v>29741.000999999997</v>
      </c>
    </row>
    <row r="374" spans="1:8" s="80" customFormat="1" ht="15" customHeight="1">
      <c r="A374" s="335"/>
      <c r="B374" s="336" t="s">
        <v>526</v>
      </c>
      <c r="C374" s="337" t="s">
        <v>525</v>
      </c>
      <c r="D374" s="338"/>
      <c r="E374" s="338"/>
      <c r="F374" s="339">
        <f aca="true" t="shared" si="64" ref="F374:H376">F375</f>
        <v>1651.133</v>
      </c>
      <c r="G374" s="339">
        <f t="shared" si="64"/>
        <v>1762.392</v>
      </c>
      <c r="H374" s="339">
        <f t="shared" si="64"/>
        <v>1832.924</v>
      </c>
    </row>
    <row r="375" spans="1:8" s="80" customFormat="1" ht="15" customHeight="1">
      <c r="A375" s="122"/>
      <c r="B375" s="282" t="s">
        <v>209</v>
      </c>
      <c r="C375" s="30" t="s">
        <v>527</v>
      </c>
      <c r="D375" s="31"/>
      <c r="E375" s="31"/>
      <c r="F375" s="98">
        <f t="shared" si="64"/>
        <v>1651.133</v>
      </c>
      <c r="G375" s="98">
        <f t="shared" si="64"/>
        <v>1762.392</v>
      </c>
      <c r="H375" s="98">
        <f t="shared" si="64"/>
        <v>1832.924</v>
      </c>
    </row>
    <row r="376" spans="1:8" s="80" customFormat="1" ht="15" customHeight="1">
      <c r="A376" s="123"/>
      <c r="B376" s="291" t="s">
        <v>526</v>
      </c>
      <c r="C376" s="94" t="s">
        <v>528</v>
      </c>
      <c r="D376" s="104"/>
      <c r="E376" s="104"/>
      <c r="F376" s="108">
        <f t="shared" si="64"/>
        <v>1651.133</v>
      </c>
      <c r="G376" s="108">
        <f t="shared" si="64"/>
        <v>1762.392</v>
      </c>
      <c r="H376" s="108">
        <f t="shared" si="64"/>
        <v>1832.924</v>
      </c>
    </row>
    <row r="377" spans="1:8" s="80" customFormat="1" ht="60" customHeight="1">
      <c r="A377" s="122"/>
      <c r="B377" s="282" t="s">
        <v>92</v>
      </c>
      <c r="C377" s="30" t="s">
        <v>528</v>
      </c>
      <c r="D377" s="31">
        <v>100</v>
      </c>
      <c r="E377" s="31"/>
      <c r="F377" s="98">
        <f aca="true" t="shared" si="65" ref="F377:H378">F378</f>
        <v>1651.133</v>
      </c>
      <c r="G377" s="98">
        <f t="shared" si="65"/>
        <v>1762.392</v>
      </c>
      <c r="H377" s="98">
        <f t="shared" si="65"/>
        <v>1832.924</v>
      </c>
    </row>
    <row r="378" spans="1:8" s="80" customFormat="1" ht="30" customHeight="1">
      <c r="A378" s="122"/>
      <c r="B378" s="282" t="s">
        <v>213</v>
      </c>
      <c r="C378" s="30" t="s">
        <v>528</v>
      </c>
      <c r="D378" s="31">
        <v>120</v>
      </c>
      <c r="E378" s="31"/>
      <c r="F378" s="98">
        <f t="shared" si="65"/>
        <v>1651.133</v>
      </c>
      <c r="G378" s="98">
        <f t="shared" si="65"/>
        <v>1762.392</v>
      </c>
      <c r="H378" s="98">
        <f t="shared" si="65"/>
        <v>1832.924</v>
      </c>
    </row>
    <row r="379" spans="1:8" s="80" customFormat="1" ht="30" customHeight="1">
      <c r="A379" s="122"/>
      <c r="B379" s="282" t="s">
        <v>524</v>
      </c>
      <c r="C379" s="30" t="s">
        <v>528</v>
      </c>
      <c r="D379" s="30" t="s">
        <v>214</v>
      </c>
      <c r="E379" s="30" t="s">
        <v>523</v>
      </c>
      <c r="F379" s="98">
        <f>1268.151+382.982</f>
        <v>1651.133</v>
      </c>
      <c r="G379" s="98">
        <f>1353.604+408.788</f>
        <v>1762.392</v>
      </c>
      <c r="H379" s="98">
        <f>1407.776+425.148</f>
        <v>1832.924</v>
      </c>
    </row>
    <row r="380" spans="1:8" s="80" customFormat="1" ht="30" customHeight="1">
      <c r="A380" s="335"/>
      <c r="B380" s="336" t="s">
        <v>207</v>
      </c>
      <c r="C380" s="337" t="s">
        <v>208</v>
      </c>
      <c r="D380" s="338"/>
      <c r="E380" s="338"/>
      <c r="F380" s="339">
        <f>F381</f>
        <v>25010.509</v>
      </c>
      <c r="G380" s="339">
        <f>G381</f>
        <v>25463.821</v>
      </c>
      <c r="H380" s="339">
        <f>H381</f>
        <v>26321.649999999998</v>
      </c>
    </row>
    <row r="381" spans="1:8" s="80" customFormat="1" ht="15" customHeight="1">
      <c r="A381" s="122"/>
      <c r="B381" s="282" t="s">
        <v>209</v>
      </c>
      <c r="C381" s="30" t="s">
        <v>210</v>
      </c>
      <c r="D381" s="31"/>
      <c r="E381" s="31"/>
      <c r="F381" s="98">
        <f>F382+F407+F395+F399+F403+F411</f>
        <v>25010.509</v>
      </c>
      <c r="G381" s="98">
        <f>G382+G407+G395+G399+G403+G411</f>
        <v>25463.821</v>
      </c>
      <c r="H381" s="98">
        <f>H382+H407+H395+H399+H403+H411</f>
        <v>26321.649999999998</v>
      </c>
    </row>
    <row r="382" spans="1:8" s="80" customFormat="1" ht="15" customHeight="1">
      <c r="A382" s="123"/>
      <c r="B382" s="291" t="s">
        <v>211</v>
      </c>
      <c r="C382" s="94" t="s">
        <v>212</v>
      </c>
      <c r="D382" s="104"/>
      <c r="E382" s="104"/>
      <c r="F382" s="108">
        <f>F383+F387+F392</f>
        <v>24302.769</v>
      </c>
      <c r="G382" s="108">
        <f>G383+G387+G392</f>
        <v>25456.721</v>
      </c>
      <c r="H382" s="108">
        <f>H383+H387+H392</f>
        <v>26314.55</v>
      </c>
    </row>
    <row r="383" spans="1:8" s="80" customFormat="1" ht="60" customHeight="1">
      <c r="A383" s="122"/>
      <c r="B383" s="282" t="s">
        <v>92</v>
      </c>
      <c r="C383" s="30" t="s">
        <v>212</v>
      </c>
      <c r="D383" s="31">
        <v>100</v>
      </c>
      <c r="E383" s="31"/>
      <c r="F383" s="98">
        <f>F384</f>
        <v>20093.769</v>
      </c>
      <c r="G383" s="98">
        <f>G384</f>
        <v>21447.721</v>
      </c>
      <c r="H383" s="98">
        <f>H384</f>
        <v>22305.55</v>
      </c>
    </row>
    <row r="384" spans="1:8" s="80" customFormat="1" ht="30" customHeight="1">
      <c r="A384" s="122"/>
      <c r="B384" s="282" t="s">
        <v>213</v>
      </c>
      <c r="C384" s="30" t="s">
        <v>212</v>
      </c>
      <c r="D384" s="31">
        <v>120</v>
      </c>
      <c r="E384" s="31"/>
      <c r="F384" s="98">
        <f>F385+F386</f>
        <v>20093.769</v>
      </c>
      <c r="G384" s="98">
        <f>G385+G386</f>
        <v>21447.721</v>
      </c>
      <c r="H384" s="98">
        <f>H385+H386</f>
        <v>22305.55</v>
      </c>
    </row>
    <row r="385" spans="1:8" s="80" customFormat="1" ht="45" customHeight="1">
      <c r="A385" s="122"/>
      <c r="B385" s="282" t="s">
        <v>216</v>
      </c>
      <c r="C385" s="30" t="s">
        <v>212</v>
      </c>
      <c r="D385" s="30" t="s">
        <v>214</v>
      </c>
      <c r="E385" s="30" t="s">
        <v>217</v>
      </c>
      <c r="F385" s="60">
        <f>481.052+145.278</f>
        <v>626.33</v>
      </c>
      <c r="G385" s="60">
        <f>513.48+155.071</f>
        <v>668.551</v>
      </c>
      <c r="H385" s="60">
        <f>534.028+161.276</f>
        <v>695.3040000000001</v>
      </c>
    </row>
    <row r="386" spans="1:8" s="80" customFormat="1" ht="45" customHeight="1">
      <c r="A386" s="122"/>
      <c r="B386" s="282" t="s">
        <v>9</v>
      </c>
      <c r="C386" s="30" t="s">
        <v>212</v>
      </c>
      <c r="D386" s="30" t="s">
        <v>214</v>
      </c>
      <c r="E386" s="30" t="s">
        <v>215</v>
      </c>
      <c r="F386" s="98">
        <f>14951.95+4515.489</f>
        <v>19467.439</v>
      </c>
      <c r="G386" s="98">
        <f>15959.424+4819.746</f>
        <v>20779.170000000002</v>
      </c>
      <c r="H386" s="98">
        <f>16597.731+5012.515</f>
        <v>21610.246</v>
      </c>
    </row>
    <row r="387" spans="1:8" s="80" customFormat="1" ht="30" customHeight="1">
      <c r="A387" s="122"/>
      <c r="B387" s="282" t="s">
        <v>57</v>
      </c>
      <c r="C387" s="30" t="s">
        <v>212</v>
      </c>
      <c r="D387" s="30" t="s">
        <v>76</v>
      </c>
      <c r="E387" s="30"/>
      <c r="F387" s="98">
        <f>F388</f>
        <v>4188</v>
      </c>
      <c r="G387" s="98">
        <f>G388</f>
        <v>3988</v>
      </c>
      <c r="H387" s="98">
        <f>H388</f>
        <v>3988</v>
      </c>
    </row>
    <row r="388" spans="1:8" s="80" customFormat="1" ht="30" customHeight="1">
      <c r="A388" s="122"/>
      <c r="B388" s="282" t="s">
        <v>58</v>
      </c>
      <c r="C388" s="30" t="s">
        <v>212</v>
      </c>
      <c r="D388" s="30" t="s">
        <v>59</v>
      </c>
      <c r="E388" s="31"/>
      <c r="F388" s="98">
        <f>F389+F390</f>
        <v>4188</v>
      </c>
      <c r="G388" s="98">
        <f>G389+G390</f>
        <v>3988</v>
      </c>
      <c r="H388" s="98">
        <f>H389+H390</f>
        <v>3988</v>
      </c>
    </row>
    <row r="389" spans="1:8" s="80" customFormat="1" ht="45" customHeight="1">
      <c r="A389" s="122"/>
      <c r="B389" s="282" t="s">
        <v>216</v>
      </c>
      <c r="C389" s="30" t="s">
        <v>212</v>
      </c>
      <c r="D389" s="30" t="s">
        <v>59</v>
      </c>
      <c r="E389" s="30" t="s">
        <v>217</v>
      </c>
      <c r="F389" s="98">
        <f>100+50+15+30+5+6+5+15+200</f>
        <v>426</v>
      </c>
      <c r="G389" s="98">
        <f>100+50+15+30+5+6+5+15</f>
        <v>226</v>
      </c>
      <c r="H389" s="98">
        <f>100+50+15+30+5+6+5+15</f>
        <v>226</v>
      </c>
    </row>
    <row r="390" spans="1:8" s="80" customFormat="1" ht="45" customHeight="1">
      <c r="A390" s="122"/>
      <c r="B390" s="282" t="s">
        <v>9</v>
      </c>
      <c r="C390" s="30" t="s">
        <v>212</v>
      </c>
      <c r="D390" s="30" t="s">
        <v>59</v>
      </c>
      <c r="E390" s="30" t="s">
        <v>215</v>
      </c>
      <c r="F390" s="98">
        <f>(30+200+40+430+75+400+20+300+5+8+5+30)+(300+250+100+75+160+40+100+2+200+50+100+20+25+1+2)+(100+15+160+35+50+25+150+72+50+25+10+2+100)</f>
        <v>3762</v>
      </c>
      <c r="G390" s="98">
        <f>(30+200+40+430+75+400+20+300+5+8+5+30)+(300+250+100+75+160+40+100+2+200+50+100+20+25+1+2)+(100+15+160+35+50+25+150+72+50+25+10+2+100)</f>
        <v>3762</v>
      </c>
      <c r="H390" s="98">
        <f>(30+200+40+430+75+400+20+300+5+8+5+30)+(300+250+100+75+160+40+100+2+200+50+100+20+25+1+2)+(100+15+160+35+50+25+150+72+50+25+10+2+100)</f>
        <v>3762</v>
      </c>
    </row>
    <row r="391" spans="1:8" s="80" customFormat="1" ht="15" customHeight="1">
      <c r="A391" s="122"/>
      <c r="B391" s="282" t="s">
        <v>97</v>
      </c>
      <c r="C391" s="30" t="s">
        <v>212</v>
      </c>
      <c r="D391" s="30" t="s">
        <v>98</v>
      </c>
      <c r="E391" s="30"/>
      <c r="F391" s="98">
        <f>F392</f>
        <v>21</v>
      </c>
      <c r="G391" s="98">
        <f>G392</f>
        <v>21</v>
      </c>
      <c r="H391" s="98">
        <f>H392</f>
        <v>21</v>
      </c>
    </row>
    <row r="392" spans="1:8" s="80" customFormat="1" ht="15" customHeight="1">
      <c r="A392" s="122"/>
      <c r="B392" s="282" t="s">
        <v>99</v>
      </c>
      <c r="C392" s="30" t="s">
        <v>212</v>
      </c>
      <c r="D392" s="30" t="s">
        <v>100</v>
      </c>
      <c r="E392" s="31"/>
      <c r="F392" s="98">
        <f>F393+F394</f>
        <v>21</v>
      </c>
      <c r="G392" s="98">
        <f>G393+G394</f>
        <v>21</v>
      </c>
      <c r="H392" s="98">
        <f>H393+H394</f>
        <v>21</v>
      </c>
    </row>
    <row r="393" spans="1:8" s="80" customFormat="1" ht="45" customHeight="1">
      <c r="A393" s="122"/>
      <c r="B393" s="282" t="s">
        <v>216</v>
      </c>
      <c r="C393" s="30" t="s">
        <v>212</v>
      </c>
      <c r="D393" s="30" t="s">
        <v>100</v>
      </c>
      <c r="E393" s="30" t="s">
        <v>217</v>
      </c>
      <c r="F393" s="98">
        <v>1</v>
      </c>
      <c r="G393" s="98">
        <v>1</v>
      </c>
      <c r="H393" s="98">
        <v>1</v>
      </c>
    </row>
    <row r="394" spans="1:8" s="80" customFormat="1" ht="45" customHeight="1">
      <c r="A394" s="122"/>
      <c r="B394" s="282" t="s">
        <v>9</v>
      </c>
      <c r="C394" s="30" t="s">
        <v>212</v>
      </c>
      <c r="D394" s="30" t="s">
        <v>100</v>
      </c>
      <c r="E394" s="30" t="s">
        <v>215</v>
      </c>
      <c r="F394" s="98">
        <f>3+5+2+10</f>
        <v>20</v>
      </c>
      <c r="G394" s="98">
        <f>3+5+2+10</f>
        <v>20</v>
      </c>
      <c r="H394" s="98">
        <f>3+5+2+10</f>
        <v>20</v>
      </c>
    </row>
    <row r="395" spans="1:8" s="80" customFormat="1" ht="45" customHeight="1">
      <c r="A395" s="123"/>
      <c r="B395" s="283" t="s">
        <v>218</v>
      </c>
      <c r="C395" s="94" t="s">
        <v>219</v>
      </c>
      <c r="D395" s="94"/>
      <c r="E395" s="94"/>
      <c r="F395" s="108">
        <f>F397</f>
        <v>323.2</v>
      </c>
      <c r="G395" s="108">
        <f>G397</f>
        <v>0</v>
      </c>
      <c r="H395" s="108">
        <f>H397</f>
        <v>0</v>
      </c>
    </row>
    <row r="396" spans="1:8" s="80" customFormat="1" ht="15" customHeight="1">
      <c r="A396" s="122"/>
      <c r="B396" s="287" t="s">
        <v>220</v>
      </c>
      <c r="C396" s="30" t="s">
        <v>219</v>
      </c>
      <c r="D396" s="30" t="s">
        <v>221</v>
      </c>
      <c r="E396" s="30"/>
      <c r="F396" s="98">
        <f aca="true" t="shared" si="66" ref="F396:H401">F397</f>
        <v>323.2</v>
      </c>
      <c r="G396" s="98">
        <f t="shared" si="66"/>
        <v>0</v>
      </c>
      <c r="H396" s="98">
        <f t="shared" si="66"/>
        <v>0</v>
      </c>
    </row>
    <row r="397" spans="1:8" s="80" customFormat="1" ht="15" customHeight="1">
      <c r="A397" s="122"/>
      <c r="B397" s="287" t="s">
        <v>222</v>
      </c>
      <c r="C397" s="30" t="s">
        <v>219</v>
      </c>
      <c r="D397" s="30" t="s">
        <v>223</v>
      </c>
      <c r="E397" s="30"/>
      <c r="F397" s="98">
        <f t="shared" si="66"/>
        <v>323.2</v>
      </c>
      <c r="G397" s="98">
        <f t="shared" si="66"/>
        <v>0</v>
      </c>
      <c r="H397" s="98">
        <f t="shared" si="66"/>
        <v>0</v>
      </c>
    </row>
    <row r="398" spans="1:8" s="80" customFormat="1" ht="45" customHeight="1">
      <c r="A398" s="122"/>
      <c r="B398" s="282" t="s">
        <v>9</v>
      </c>
      <c r="C398" s="30" t="s">
        <v>219</v>
      </c>
      <c r="D398" s="30" t="s">
        <v>223</v>
      </c>
      <c r="E398" s="30" t="s">
        <v>215</v>
      </c>
      <c r="F398" s="98">
        <v>323.2</v>
      </c>
      <c r="G398" s="98">
        <v>0</v>
      </c>
      <c r="H398" s="98">
        <v>0</v>
      </c>
    </row>
    <row r="399" spans="1:8" s="80" customFormat="1" ht="75" customHeight="1" hidden="1">
      <c r="A399" s="123"/>
      <c r="B399" s="283" t="s">
        <v>224</v>
      </c>
      <c r="C399" s="94" t="s">
        <v>225</v>
      </c>
      <c r="D399" s="94"/>
      <c r="E399" s="94"/>
      <c r="F399" s="108">
        <f>F401</f>
        <v>0</v>
      </c>
      <c r="G399" s="108">
        <f>G401</f>
        <v>0</v>
      </c>
      <c r="H399" s="108">
        <f>H401</f>
        <v>0</v>
      </c>
    </row>
    <row r="400" spans="1:8" s="80" customFormat="1" ht="15" customHeight="1" hidden="1">
      <c r="A400" s="122"/>
      <c r="B400" s="287" t="s">
        <v>220</v>
      </c>
      <c r="C400" s="30" t="s">
        <v>225</v>
      </c>
      <c r="D400" s="30" t="s">
        <v>221</v>
      </c>
      <c r="E400" s="30"/>
      <c r="F400" s="98">
        <f t="shared" si="66"/>
        <v>0</v>
      </c>
      <c r="G400" s="98">
        <f t="shared" si="66"/>
        <v>0</v>
      </c>
      <c r="H400" s="98">
        <f t="shared" si="66"/>
        <v>0</v>
      </c>
    </row>
    <row r="401" spans="1:8" s="80" customFormat="1" ht="15" customHeight="1" hidden="1">
      <c r="A401" s="122"/>
      <c r="B401" s="287" t="s">
        <v>222</v>
      </c>
      <c r="C401" s="30" t="s">
        <v>225</v>
      </c>
      <c r="D401" s="30" t="s">
        <v>223</v>
      </c>
      <c r="E401" s="30"/>
      <c r="F401" s="98">
        <f t="shared" si="66"/>
        <v>0</v>
      </c>
      <c r="G401" s="98">
        <f t="shared" si="66"/>
        <v>0</v>
      </c>
      <c r="H401" s="98">
        <f t="shared" si="66"/>
        <v>0</v>
      </c>
    </row>
    <row r="402" spans="1:8" s="80" customFormat="1" ht="45" customHeight="1" hidden="1">
      <c r="A402" s="122"/>
      <c r="B402" s="282" t="s">
        <v>9</v>
      </c>
      <c r="C402" s="30" t="s">
        <v>225</v>
      </c>
      <c r="D402" s="30" t="s">
        <v>223</v>
      </c>
      <c r="E402" s="30" t="s">
        <v>215</v>
      </c>
      <c r="F402" s="98">
        <f>213+4.4-217.4</f>
        <v>0</v>
      </c>
      <c r="G402" s="98">
        <f>213+4.4-217.4</f>
        <v>0</v>
      </c>
      <c r="H402" s="98">
        <f>213+4.4-217.4</f>
        <v>0</v>
      </c>
    </row>
    <row r="403" spans="1:8" s="80" customFormat="1" ht="45" customHeight="1">
      <c r="A403" s="123"/>
      <c r="B403" s="283" t="s">
        <v>228</v>
      </c>
      <c r="C403" s="94" t="s">
        <v>229</v>
      </c>
      <c r="D403" s="94"/>
      <c r="E403" s="94"/>
      <c r="F403" s="108">
        <f>F405</f>
        <v>300.358</v>
      </c>
      <c r="G403" s="108">
        <f>G405</f>
        <v>0</v>
      </c>
      <c r="H403" s="108">
        <f>H405</f>
        <v>0</v>
      </c>
    </row>
    <row r="404" spans="1:8" s="80" customFormat="1" ht="15" customHeight="1">
      <c r="A404" s="122"/>
      <c r="B404" s="287" t="s">
        <v>220</v>
      </c>
      <c r="C404" s="30" t="s">
        <v>229</v>
      </c>
      <c r="D404" s="30" t="s">
        <v>221</v>
      </c>
      <c r="E404" s="30"/>
      <c r="F404" s="98">
        <f aca="true" t="shared" si="67" ref="F404:H405">F405</f>
        <v>300.358</v>
      </c>
      <c r="G404" s="98">
        <f t="shared" si="67"/>
        <v>0</v>
      </c>
      <c r="H404" s="98">
        <f t="shared" si="67"/>
        <v>0</v>
      </c>
    </row>
    <row r="405" spans="1:8" s="80" customFormat="1" ht="15" customHeight="1">
      <c r="A405" s="122"/>
      <c r="B405" s="287" t="s">
        <v>222</v>
      </c>
      <c r="C405" s="30" t="s">
        <v>229</v>
      </c>
      <c r="D405" s="30" t="s">
        <v>223</v>
      </c>
      <c r="E405" s="30"/>
      <c r="F405" s="98">
        <f t="shared" si="67"/>
        <v>300.358</v>
      </c>
      <c r="G405" s="98">
        <f t="shared" si="67"/>
        <v>0</v>
      </c>
      <c r="H405" s="98">
        <f t="shared" si="67"/>
        <v>0</v>
      </c>
    </row>
    <row r="406" spans="1:8" s="80" customFormat="1" ht="30" customHeight="1">
      <c r="A406" s="122"/>
      <c r="B406" s="282" t="s">
        <v>230</v>
      </c>
      <c r="C406" s="30" t="s">
        <v>229</v>
      </c>
      <c r="D406" s="30" t="s">
        <v>223</v>
      </c>
      <c r="E406" s="30" t="s">
        <v>231</v>
      </c>
      <c r="F406" s="98">
        <v>300.358</v>
      </c>
      <c r="G406" s="98">
        <v>0</v>
      </c>
      <c r="H406" s="98">
        <v>0</v>
      </c>
    </row>
    <row r="407" spans="1:8" s="80" customFormat="1" ht="45" customHeight="1">
      <c r="A407" s="123"/>
      <c r="B407" s="283" t="s">
        <v>226</v>
      </c>
      <c r="C407" s="94" t="s">
        <v>227</v>
      </c>
      <c r="D407" s="94"/>
      <c r="E407" s="94"/>
      <c r="F407" s="108">
        <f>F409</f>
        <v>77.082</v>
      </c>
      <c r="G407" s="108">
        <f>G409</f>
        <v>0</v>
      </c>
      <c r="H407" s="108">
        <f>H409</f>
        <v>0</v>
      </c>
    </row>
    <row r="408" spans="1:8" s="80" customFormat="1" ht="15" customHeight="1">
      <c r="A408" s="122"/>
      <c r="B408" s="287" t="s">
        <v>220</v>
      </c>
      <c r="C408" s="30" t="s">
        <v>227</v>
      </c>
      <c r="D408" s="30" t="s">
        <v>221</v>
      </c>
      <c r="E408" s="30"/>
      <c r="F408" s="98">
        <f aca="true" t="shared" si="68" ref="F408:H409">F409</f>
        <v>77.082</v>
      </c>
      <c r="G408" s="98">
        <f t="shared" si="68"/>
        <v>0</v>
      </c>
      <c r="H408" s="98">
        <f t="shared" si="68"/>
        <v>0</v>
      </c>
    </row>
    <row r="409" spans="1:8" s="80" customFormat="1" ht="15" customHeight="1">
      <c r="A409" s="122"/>
      <c r="B409" s="287" t="s">
        <v>222</v>
      </c>
      <c r="C409" s="30" t="s">
        <v>227</v>
      </c>
      <c r="D409" s="30" t="s">
        <v>223</v>
      </c>
      <c r="E409" s="30"/>
      <c r="F409" s="98">
        <f t="shared" si="68"/>
        <v>77.082</v>
      </c>
      <c r="G409" s="98">
        <f t="shared" si="68"/>
        <v>0</v>
      </c>
      <c r="H409" s="98">
        <f t="shared" si="68"/>
        <v>0</v>
      </c>
    </row>
    <row r="410" spans="1:8" s="80" customFormat="1" ht="45" customHeight="1">
      <c r="A410" s="122"/>
      <c r="B410" s="282" t="s">
        <v>9</v>
      </c>
      <c r="C410" s="30" t="s">
        <v>227</v>
      </c>
      <c r="D410" s="30" t="s">
        <v>223</v>
      </c>
      <c r="E410" s="30" t="s">
        <v>215</v>
      </c>
      <c r="F410" s="98">
        <v>77.082</v>
      </c>
      <c r="G410" s="98">
        <v>0</v>
      </c>
      <c r="H410" s="98">
        <v>0</v>
      </c>
    </row>
    <row r="411" spans="1:8" s="80" customFormat="1" ht="60" customHeight="1">
      <c r="A411" s="123"/>
      <c r="B411" s="291" t="s">
        <v>480</v>
      </c>
      <c r="C411" s="104" t="s">
        <v>232</v>
      </c>
      <c r="D411" s="94"/>
      <c r="E411" s="94"/>
      <c r="F411" s="108">
        <f aca="true" t="shared" si="69" ref="F411:H412">F412</f>
        <v>7.1</v>
      </c>
      <c r="G411" s="108">
        <f t="shared" si="69"/>
        <v>7.1</v>
      </c>
      <c r="H411" s="108">
        <f t="shared" si="69"/>
        <v>7.1</v>
      </c>
    </row>
    <row r="412" spans="1:8" s="80" customFormat="1" ht="30" customHeight="1">
      <c r="A412" s="122"/>
      <c r="B412" s="282" t="s">
        <v>57</v>
      </c>
      <c r="C412" s="31" t="s">
        <v>232</v>
      </c>
      <c r="D412" s="30" t="s">
        <v>76</v>
      </c>
      <c r="E412" s="30"/>
      <c r="F412" s="98">
        <f t="shared" si="69"/>
        <v>7.1</v>
      </c>
      <c r="G412" s="98">
        <f t="shared" si="69"/>
        <v>7.1</v>
      </c>
      <c r="H412" s="98">
        <f t="shared" si="69"/>
        <v>7.1</v>
      </c>
    </row>
    <row r="413" spans="1:8" s="80" customFormat="1" ht="30" customHeight="1">
      <c r="A413" s="122"/>
      <c r="B413" s="282" t="s">
        <v>58</v>
      </c>
      <c r="C413" s="31" t="s">
        <v>232</v>
      </c>
      <c r="D413" s="30" t="s">
        <v>59</v>
      </c>
      <c r="E413" s="30"/>
      <c r="F413" s="98">
        <f aca="true" t="shared" si="70" ref="F413:H419">F414</f>
        <v>7.1</v>
      </c>
      <c r="G413" s="98">
        <f t="shared" si="70"/>
        <v>7.1</v>
      </c>
      <c r="H413" s="98">
        <f t="shared" si="70"/>
        <v>7.1</v>
      </c>
    </row>
    <row r="414" spans="1:8" s="80" customFormat="1" ht="30" customHeight="1">
      <c r="A414" s="122"/>
      <c r="B414" s="282" t="s">
        <v>116</v>
      </c>
      <c r="C414" s="31" t="s">
        <v>232</v>
      </c>
      <c r="D414" s="30" t="s">
        <v>59</v>
      </c>
      <c r="E414" s="30" t="s">
        <v>117</v>
      </c>
      <c r="F414" s="98">
        <v>7.1</v>
      </c>
      <c r="G414" s="98">
        <v>7.1</v>
      </c>
      <c r="H414" s="98">
        <v>7.1</v>
      </c>
    </row>
    <row r="415" spans="1:8" s="80" customFormat="1" ht="30" customHeight="1" hidden="1">
      <c r="A415" s="335"/>
      <c r="B415" s="336" t="s">
        <v>233</v>
      </c>
      <c r="C415" s="337" t="s">
        <v>234</v>
      </c>
      <c r="D415" s="337"/>
      <c r="E415" s="337"/>
      <c r="F415" s="339">
        <f t="shared" si="70"/>
        <v>0</v>
      </c>
      <c r="G415" s="339">
        <f t="shared" si="70"/>
        <v>0</v>
      </c>
      <c r="H415" s="339">
        <f t="shared" si="70"/>
        <v>0</v>
      </c>
    </row>
    <row r="416" spans="1:8" s="80" customFormat="1" ht="15" customHeight="1" hidden="1">
      <c r="A416" s="122"/>
      <c r="B416" s="282" t="s">
        <v>209</v>
      </c>
      <c r="C416" s="30" t="s">
        <v>235</v>
      </c>
      <c r="D416" s="30"/>
      <c r="E416" s="30"/>
      <c r="F416" s="98">
        <f t="shared" si="70"/>
        <v>0</v>
      </c>
      <c r="G416" s="98">
        <f t="shared" si="70"/>
        <v>0</v>
      </c>
      <c r="H416" s="98">
        <f t="shared" si="70"/>
        <v>0</v>
      </c>
    </row>
    <row r="417" spans="1:8" s="80" customFormat="1" ht="30" customHeight="1" hidden="1">
      <c r="A417" s="140"/>
      <c r="B417" s="300" t="s">
        <v>236</v>
      </c>
      <c r="C417" s="141" t="s">
        <v>237</v>
      </c>
      <c r="D417" s="141"/>
      <c r="E417" s="141"/>
      <c r="F417" s="142">
        <f t="shared" si="70"/>
        <v>0</v>
      </c>
      <c r="G417" s="142">
        <f t="shared" si="70"/>
        <v>0</v>
      </c>
      <c r="H417" s="142">
        <f t="shared" si="70"/>
        <v>0</v>
      </c>
    </row>
    <row r="418" spans="1:8" s="80" customFormat="1" ht="60" customHeight="1" hidden="1">
      <c r="A418" s="122"/>
      <c r="B418" s="282" t="s">
        <v>92</v>
      </c>
      <c r="C418" s="30" t="s">
        <v>237</v>
      </c>
      <c r="D418" s="30" t="s">
        <v>93</v>
      </c>
      <c r="E418" s="30"/>
      <c r="F418" s="98">
        <f t="shared" si="70"/>
        <v>0</v>
      </c>
      <c r="G418" s="98">
        <f t="shared" si="70"/>
        <v>0</v>
      </c>
      <c r="H418" s="98">
        <f t="shared" si="70"/>
        <v>0</v>
      </c>
    </row>
    <row r="419" spans="1:8" s="80" customFormat="1" ht="30" customHeight="1" hidden="1">
      <c r="A419" s="122"/>
      <c r="B419" s="282" t="s">
        <v>213</v>
      </c>
      <c r="C419" s="30" t="s">
        <v>237</v>
      </c>
      <c r="D419" s="30" t="s">
        <v>214</v>
      </c>
      <c r="E419" s="30"/>
      <c r="F419" s="98">
        <f t="shared" si="70"/>
        <v>0</v>
      </c>
      <c r="G419" s="98">
        <f t="shared" si="70"/>
        <v>0</v>
      </c>
      <c r="H419" s="98">
        <f t="shared" si="70"/>
        <v>0</v>
      </c>
    </row>
    <row r="420" spans="1:8" s="80" customFormat="1" ht="45" customHeight="1" hidden="1">
      <c r="A420" s="122"/>
      <c r="B420" s="282" t="s">
        <v>216</v>
      </c>
      <c r="C420" s="30" t="s">
        <v>237</v>
      </c>
      <c r="D420" s="30" t="s">
        <v>214</v>
      </c>
      <c r="E420" s="30" t="s">
        <v>217</v>
      </c>
      <c r="F420" s="98">
        <v>0</v>
      </c>
      <c r="G420" s="98">
        <v>0</v>
      </c>
      <c r="H420" s="98">
        <v>0</v>
      </c>
    </row>
    <row r="421" spans="1:8" s="80" customFormat="1" ht="45" customHeight="1">
      <c r="A421" s="335"/>
      <c r="B421" s="336" t="s">
        <v>238</v>
      </c>
      <c r="C421" s="337" t="s">
        <v>239</v>
      </c>
      <c r="D421" s="338"/>
      <c r="E421" s="338"/>
      <c r="F421" s="339">
        <f aca="true" t="shared" si="71" ref="F421:H425">F422</f>
        <v>1429.083</v>
      </c>
      <c r="G421" s="339">
        <f t="shared" si="71"/>
        <v>1525.382</v>
      </c>
      <c r="H421" s="339">
        <f t="shared" si="71"/>
        <v>1586.427</v>
      </c>
    </row>
    <row r="422" spans="1:8" s="80" customFormat="1" ht="15" customHeight="1">
      <c r="A422" s="122"/>
      <c r="B422" s="282" t="s">
        <v>209</v>
      </c>
      <c r="C422" s="30" t="s">
        <v>240</v>
      </c>
      <c r="D422" s="31"/>
      <c r="E422" s="31"/>
      <c r="F422" s="98">
        <f t="shared" si="71"/>
        <v>1429.083</v>
      </c>
      <c r="G422" s="98">
        <f t="shared" si="71"/>
        <v>1525.382</v>
      </c>
      <c r="H422" s="98">
        <f t="shared" si="71"/>
        <v>1586.427</v>
      </c>
    </row>
    <row r="423" spans="1:8" s="80" customFormat="1" ht="15" customHeight="1">
      <c r="A423" s="140"/>
      <c r="B423" s="300" t="s">
        <v>241</v>
      </c>
      <c r="C423" s="141" t="s">
        <v>242</v>
      </c>
      <c r="D423" s="150"/>
      <c r="E423" s="150"/>
      <c r="F423" s="142">
        <f t="shared" si="71"/>
        <v>1429.083</v>
      </c>
      <c r="G423" s="142">
        <f t="shared" si="71"/>
        <v>1525.382</v>
      </c>
      <c r="H423" s="142">
        <f t="shared" si="71"/>
        <v>1586.427</v>
      </c>
    </row>
    <row r="424" spans="1:8" s="80" customFormat="1" ht="60" customHeight="1">
      <c r="A424" s="122"/>
      <c r="B424" s="282" t="s">
        <v>92</v>
      </c>
      <c r="C424" s="30" t="s">
        <v>242</v>
      </c>
      <c r="D424" s="31">
        <v>100</v>
      </c>
      <c r="E424" s="31"/>
      <c r="F424" s="98">
        <f t="shared" si="71"/>
        <v>1429.083</v>
      </c>
      <c r="G424" s="98">
        <f t="shared" si="71"/>
        <v>1525.382</v>
      </c>
      <c r="H424" s="98">
        <f t="shared" si="71"/>
        <v>1586.427</v>
      </c>
    </row>
    <row r="425" spans="1:8" s="80" customFormat="1" ht="30" customHeight="1">
      <c r="A425" s="122"/>
      <c r="B425" s="282" t="s">
        <v>213</v>
      </c>
      <c r="C425" s="30" t="s">
        <v>242</v>
      </c>
      <c r="D425" s="30" t="s">
        <v>214</v>
      </c>
      <c r="E425" s="31"/>
      <c r="F425" s="98">
        <f t="shared" si="71"/>
        <v>1429.083</v>
      </c>
      <c r="G425" s="98">
        <f t="shared" si="71"/>
        <v>1525.382</v>
      </c>
      <c r="H425" s="98">
        <f t="shared" si="71"/>
        <v>1586.427</v>
      </c>
    </row>
    <row r="426" spans="1:8" s="80" customFormat="1" ht="45" customHeight="1">
      <c r="A426" s="122"/>
      <c r="B426" s="282" t="s">
        <v>9</v>
      </c>
      <c r="C426" s="30" t="s">
        <v>242</v>
      </c>
      <c r="D426" s="30" t="s">
        <v>214</v>
      </c>
      <c r="E426" s="30" t="s">
        <v>215</v>
      </c>
      <c r="F426" s="98">
        <f>1097.606+331.477</f>
        <v>1429.083</v>
      </c>
      <c r="G426" s="98">
        <f>1171.568+353.814</f>
        <v>1525.382</v>
      </c>
      <c r="H426" s="98">
        <f>1218.454+367.973</f>
        <v>1586.427</v>
      </c>
    </row>
    <row r="427" spans="1:8" s="80" customFormat="1" ht="30" customHeight="1">
      <c r="A427" s="89">
        <v>18</v>
      </c>
      <c r="B427" s="290" t="s">
        <v>243</v>
      </c>
      <c r="C427" s="91" t="s">
        <v>244</v>
      </c>
      <c r="D427" s="124"/>
      <c r="E427" s="105"/>
      <c r="F427" s="92">
        <f aca="true" t="shared" si="72" ref="F427:H429">F428</f>
        <v>538.0740000000001</v>
      </c>
      <c r="G427" s="92">
        <f t="shared" si="72"/>
        <v>420</v>
      </c>
      <c r="H427" s="92">
        <f t="shared" si="72"/>
        <v>420</v>
      </c>
    </row>
    <row r="428" spans="1:8" s="80" customFormat="1" ht="15" customHeight="1">
      <c r="A428" s="125"/>
      <c r="B428" s="282" t="s">
        <v>209</v>
      </c>
      <c r="C428" s="31" t="s">
        <v>245</v>
      </c>
      <c r="D428" s="34"/>
      <c r="E428" s="30"/>
      <c r="F428" s="97">
        <f t="shared" si="72"/>
        <v>538.0740000000001</v>
      </c>
      <c r="G428" s="97">
        <f t="shared" si="72"/>
        <v>420</v>
      </c>
      <c r="H428" s="97">
        <f t="shared" si="72"/>
        <v>420</v>
      </c>
    </row>
    <row r="429" spans="1:8" s="80" customFormat="1" ht="15" customHeight="1">
      <c r="A429" s="125"/>
      <c r="B429" s="282" t="s">
        <v>209</v>
      </c>
      <c r="C429" s="31" t="s">
        <v>246</v>
      </c>
      <c r="D429" s="34"/>
      <c r="E429" s="30"/>
      <c r="F429" s="97">
        <f t="shared" si="72"/>
        <v>538.0740000000001</v>
      </c>
      <c r="G429" s="97">
        <f t="shared" si="72"/>
        <v>420</v>
      </c>
      <c r="H429" s="97">
        <f t="shared" si="72"/>
        <v>420</v>
      </c>
    </row>
    <row r="430" spans="1:8" s="80" customFormat="1" ht="15" customHeight="1">
      <c r="A430" s="277"/>
      <c r="B430" s="300" t="s">
        <v>247</v>
      </c>
      <c r="C430" s="141" t="s">
        <v>248</v>
      </c>
      <c r="D430" s="340"/>
      <c r="E430" s="141"/>
      <c r="F430" s="341">
        <f>F431+F435+F437</f>
        <v>538.0740000000001</v>
      </c>
      <c r="G430" s="341">
        <f>G431+G435+G437</f>
        <v>420</v>
      </c>
      <c r="H430" s="341">
        <f>H431+H435+H437</f>
        <v>420</v>
      </c>
    </row>
    <row r="431" spans="1:8" s="80" customFormat="1" ht="30" customHeight="1">
      <c r="A431" s="125"/>
      <c r="B431" s="282" t="s">
        <v>57</v>
      </c>
      <c r="C431" s="30" t="s">
        <v>248</v>
      </c>
      <c r="D431" s="34" t="s">
        <v>76</v>
      </c>
      <c r="E431" s="30"/>
      <c r="F431" s="97">
        <f aca="true" t="shared" si="73" ref="F431:H432">F432</f>
        <v>206</v>
      </c>
      <c r="G431" s="97">
        <f t="shared" si="73"/>
        <v>120</v>
      </c>
      <c r="H431" s="97">
        <f t="shared" si="73"/>
        <v>120</v>
      </c>
    </row>
    <row r="432" spans="1:8" s="80" customFormat="1" ht="30" customHeight="1">
      <c r="A432" s="122"/>
      <c r="B432" s="282" t="s">
        <v>58</v>
      </c>
      <c r="C432" s="30" t="s">
        <v>248</v>
      </c>
      <c r="D432" s="34" t="s">
        <v>59</v>
      </c>
      <c r="E432" s="30"/>
      <c r="F432" s="98">
        <f t="shared" si="73"/>
        <v>206</v>
      </c>
      <c r="G432" s="98">
        <f t="shared" si="73"/>
        <v>120</v>
      </c>
      <c r="H432" s="98">
        <f t="shared" si="73"/>
        <v>120</v>
      </c>
    </row>
    <row r="433" spans="1:8" s="80" customFormat="1" ht="15" customHeight="1">
      <c r="A433" s="122"/>
      <c r="B433" s="282" t="s">
        <v>185</v>
      </c>
      <c r="C433" s="30" t="s">
        <v>248</v>
      </c>
      <c r="D433" s="30" t="s">
        <v>59</v>
      </c>
      <c r="E433" s="30" t="s">
        <v>186</v>
      </c>
      <c r="F433" s="98">
        <f>(21+5+20+25+11+2+2)+(95+5)+20</f>
        <v>206</v>
      </c>
      <c r="G433" s="98">
        <f>(95+5)+20</f>
        <v>120</v>
      </c>
      <c r="H433" s="98">
        <f>(95+5)+20</f>
        <v>120</v>
      </c>
    </row>
    <row r="434" spans="1:8" s="80" customFormat="1" ht="15" customHeight="1">
      <c r="A434" s="122"/>
      <c r="B434" s="282" t="s">
        <v>97</v>
      </c>
      <c r="C434" s="30" t="s">
        <v>248</v>
      </c>
      <c r="D434" s="30" t="s">
        <v>98</v>
      </c>
      <c r="E434" s="30"/>
      <c r="F434" s="98">
        <f>F435+F437</f>
        <v>332.074</v>
      </c>
      <c r="G434" s="98">
        <f>G435+G437</f>
        <v>300</v>
      </c>
      <c r="H434" s="98">
        <f>H435+H437</f>
        <v>300</v>
      </c>
    </row>
    <row r="435" spans="1:8" s="80" customFormat="1" ht="15" customHeight="1" hidden="1">
      <c r="A435" s="122"/>
      <c r="B435" s="282" t="s">
        <v>249</v>
      </c>
      <c r="C435" s="30" t="s">
        <v>248</v>
      </c>
      <c r="D435" s="30" t="s">
        <v>250</v>
      </c>
      <c r="E435" s="30"/>
      <c r="F435" s="98">
        <f>F436</f>
        <v>0</v>
      </c>
      <c r="G435" s="98">
        <f>G436</f>
        <v>0</v>
      </c>
      <c r="H435" s="98">
        <f>H436</f>
        <v>0</v>
      </c>
    </row>
    <row r="436" spans="1:8" s="80" customFormat="1" ht="15" customHeight="1" hidden="1">
      <c r="A436" s="122"/>
      <c r="B436" s="282" t="s">
        <v>185</v>
      </c>
      <c r="C436" s="30" t="s">
        <v>248</v>
      </c>
      <c r="D436" s="30" t="s">
        <v>250</v>
      </c>
      <c r="E436" s="30" t="s">
        <v>186</v>
      </c>
      <c r="F436" s="98">
        <v>0</v>
      </c>
      <c r="G436" s="98">
        <v>0</v>
      </c>
      <c r="H436" s="98">
        <v>0</v>
      </c>
    </row>
    <row r="437" spans="1:8" s="80" customFormat="1" ht="15" customHeight="1">
      <c r="A437" s="122"/>
      <c r="B437" s="282" t="s">
        <v>99</v>
      </c>
      <c r="C437" s="30" t="s">
        <v>248</v>
      </c>
      <c r="D437" s="30" t="s">
        <v>100</v>
      </c>
      <c r="E437" s="30"/>
      <c r="F437" s="98">
        <f>F438</f>
        <v>332.074</v>
      </c>
      <c r="G437" s="98">
        <f>G438</f>
        <v>300</v>
      </c>
      <c r="H437" s="98">
        <f>H438</f>
        <v>300</v>
      </c>
    </row>
    <row r="438" spans="1:8" s="80" customFormat="1" ht="15" customHeight="1">
      <c r="A438" s="122"/>
      <c r="B438" s="282" t="s">
        <v>185</v>
      </c>
      <c r="C438" s="30" t="s">
        <v>248</v>
      </c>
      <c r="D438" s="30" t="s">
        <v>100</v>
      </c>
      <c r="E438" s="30" t="s">
        <v>186</v>
      </c>
      <c r="F438" s="98">
        <f>32.074+300</f>
        <v>332.074</v>
      </c>
      <c r="G438" s="98">
        <v>300</v>
      </c>
      <c r="H438" s="98">
        <v>300</v>
      </c>
    </row>
    <row r="439" spans="1:8" s="80" customFormat="1" ht="30" customHeight="1" hidden="1">
      <c r="A439" s="89"/>
      <c r="B439" s="290" t="s">
        <v>251</v>
      </c>
      <c r="C439" s="91" t="s">
        <v>252</v>
      </c>
      <c r="D439" s="124"/>
      <c r="E439" s="105"/>
      <c r="F439" s="92">
        <f>F440</f>
        <v>0</v>
      </c>
      <c r="G439" s="92">
        <f>G440</f>
        <v>0</v>
      </c>
      <c r="H439" s="92">
        <f>H440</f>
        <v>0</v>
      </c>
    </row>
    <row r="440" spans="1:8" s="80" customFormat="1" ht="15" customHeight="1" hidden="1">
      <c r="A440" s="125"/>
      <c r="B440" s="282" t="s">
        <v>209</v>
      </c>
      <c r="C440" s="30" t="s">
        <v>388</v>
      </c>
      <c r="D440" s="34"/>
      <c r="E440" s="30"/>
      <c r="F440" s="126">
        <f>F442</f>
        <v>0</v>
      </c>
      <c r="G440" s="126">
        <f>G442</f>
        <v>0</v>
      </c>
      <c r="H440" s="126">
        <f>H442</f>
        <v>0</v>
      </c>
    </row>
    <row r="441" spans="1:8" s="80" customFormat="1" ht="15" customHeight="1" hidden="1">
      <c r="A441" s="125"/>
      <c r="B441" s="282" t="s">
        <v>209</v>
      </c>
      <c r="C441" s="30" t="s">
        <v>253</v>
      </c>
      <c r="D441" s="34"/>
      <c r="E441" s="30"/>
      <c r="F441" s="126">
        <f>F442</f>
        <v>0</v>
      </c>
      <c r="G441" s="126">
        <f>G442</f>
        <v>0</v>
      </c>
      <c r="H441" s="126">
        <f>H442</f>
        <v>0</v>
      </c>
    </row>
    <row r="442" spans="1:8" s="80" customFormat="1" ht="30" customHeight="1" hidden="1">
      <c r="A442" s="140"/>
      <c r="B442" s="300" t="s">
        <v>90</v>
      </c>
      <c r="C442" s="141" t="s">
        <v>254</v>
      </c>
      <c r="D442" s="340"/>
      <c r="E442" s="141"/>
      <c r="F442" s="142">
        <f>F443+F446+F450</f>
        <v>0</v>
      </c>
      <c r="G442" s="142">
        <f>G443+G446+G450</f>
        <v>0</v>
      </c>
      <c r="H442" s="142">
        <f>H443+H446+H450</f>
        <v>0</v>
      </c>
    </row>
    <row r="443" spans="1:8" s="80" customFormat="1" ht="60" customHeight="1" hidden="1">
      <c r="A443" s="122"/>
      <c r="B443" s="282" t="s">
        <v>92</v>
      </c>
      <c r="C443" s="30" t="s">
        <v>254</v>
      </c>
      <c r="D443" s="34" t="s">
        <v>93</v>
      </c>
      <c r="E443" s="30"/>
      <c r="F443" s="98">
        <f aca="true" t="shared" si="74" ref="F443:H444">F444</f>
        <v>0</v>
      </c>
      <c r="G443" s="98">
        <f t="shared" si="74"/>
        <v>0</v>
      </c>
      <c r="H443" s="98">
        <f t="shared" si="74"/>
        <v>0</v>
      </c>
    </row>
    <row r="444" spans="1:8" s="80" customFormat="1" ht="15" customHeight="1" hidden="1">
      <c r="A444" s="122"/>
      <c r="B444" s="282" t="s">
        <v>94</v>
      </c>
      <c r="C444" s="30" t="s">
        <v>254</v>
      </c>
      <c r="D444" s="30" t="s">
        <v>101</v>
      </c>
      <c r="E444" s="31"/>
      <c r="F444" s="98">
        <f t="shared" si="74"/>
        <v>0</v>
      </c>
      <c r="G444" s="98">
        <f t="shared" si="74"/>
        <v>0</v>
      </c>
      <c r="H444" s="98">
        <f t="shared" si="74"/>
        <v>0</v>
      </c>
    </row>
    <row r="445" spans="1:8" s="80" customFormat="1" ht="15" customHeight="1" hidden="1">
      <c r="A445" s="122"/>
      <c r="B445" s="282" t="s">
        <v>255</v>
      </c>
      <c r="C445" s="30" t="s">
        <v>254</v>
      </c>
      <c r="D445" s="30" t="s">
        <v>101</v>
      </c>
      <c r="E445" s="30" t="s">
        <v>256</v>
      </c>
      <c r="F445" s="98">
        <v>0</v>
      </c>
      <c r="G445" s="98">
        <v>0</v>
      </c>
      <c r="H445" s="98">
        <v>0</v>
      </c>
    </row>
    <row r="446" spans="1:8" s="80" customFormat="1" ht="30" customHeight="1" hidden="1">
      <c r="A446" s="122"/>
      <c r="B446" s="282" t="s">
        <v>57</v>
      </c>
      <c r="C446" s="30" t="s">
        <v>254</v>
      </c>
      <c r="D446" s="30" t="s">
        <v>76</v>
      </c>
      <c r="E446" s="30"/>
      <c r="F446" s="98">
        <f aca="true" t="shared" si="75" ref="F446:H447">F447</f>
        <v>0</v>
      </c>
      <c r="G446" s="98">
        <f t="shared" si="75"/>
        <v>0</v>
      </c>
      <c r="H446" s="98">
        <f t="shared" si="75"/>
        <v>0</v>
      </c>
    </row>
    <row r="447" spans="1:8" s="80" customFormat="1" ht="30" customHeight="1" hidden="1">
      <c r="A447" s="122"/>
      <c r="B447" s="282" t="s">
        <v>58</v>
      </c>
      <c r="C447" s="30" t="s">
        <v>254</v>
      </c>
      <c r="D447" s="30" t="s">
        <v>59</v>
      </c>
      <c r="E447" s="31"/>
      <c r="F447" s="98">
        <f t="shared" si="75"/>
        <v>0</v>
      </c>
      <c r="G447" s="98">
        <f t="shared" si="75"/>
        <v>0</v>
      </c>
      <c r="H447" s="98">
        <f t="shared" si="75"/>
        <v>0</v>
      </c>
    </row>
    <row r="448" spans="1:8" s="80" customFormat="1" ht="15" customHeight="1" hidden="1">
      <c r="A448" s="122"/>
      <c r="B448" s="282" t="s">
        <v>255</v>
      </c>
      <c r="C448" s="30" t="s">
        <v>254</v>
      </c>
      <c r="D448" s="30" t="s">
        <v>59</v>
      </c>
      <c r="E448" s="30" t="s">
        <v>256</v>
      </c>
      <c r="F448" s="98">
        <v>0</v>
      </c>
      <c r="G448" s="98">
        <v>0</v>
      </c>
      <c r="H448" s="98">
        <v>0</v>
      </c>
    </row>
    <row r="449" spans="1:8" s="80" customFormat="1" ht="15" customHeight="1" hidden="1">
      <c r="A449" s="122"/>
      <c r="B449" s="282" t="s">
        <v>97</v>
      </c>
      <c r="C449" s="30" t="s">
        <v>254</v>
      </c>
      <c r="D449" s="30" t="s">
        <v>98</v>
      </c>
      <c r="E449" s="30"/>
      <c r="F449" s="98">
        <f aca="true" t="shared" si="76" ref="F449:H450">F450</f>
        <v>0</v>
      </c>
      <c r="G449" s="98">
        <f t="shared" si="76"/>
        <v>0</v>
      </c>
      <c r="H449" s="98">
        <f t="shared" si="76"/>
        <v>0</v>
      </c>
    </row>
    <row r="450" spans="1:8" s="80" customFormat="1" ht="15" customHeight="1" hidden="1">
      <c r="A450" s="122"/>
      <c r="B450" s="282" t="s">
        <v>99</v>
      </c>
      <c r="C450" s="30" t="s">
        <v>254</v>
      </c>
      <c r="D450" s="30" t="s">
        <v>100</v>
      </c>
      <c r="E450" s="31"/>
      <c r="F450" s="98">
        <f t="shared" si="76"/>
        <v>0</v>
      </c>
      <c r="G450" s="98">
        <f t="shared" si="76"/>
        <v>0</v>
      </c>
      <c r="H450" s="98">
        <f t="shared" si="76"/>
        <v>0</v>
      </c>
    </row>
    <row r="451" spans="1:8" s="80" customFormat="1" ht="15" customHeight="1" hidden="1">
      <c r="A451" s="122"/>
      <c r="B451" s="282" t="s">
        <v>255</v>
      </c>
      <c r="C451" s="30" t="s">
        <v>254</v>
      </c>
      <c r="D451" s="30" t="s">
        <v>100</v>
      </c>
      <c r="E451" s="30" t="s">
        <v>256</v>
      </c>
      <c r="F451" s="98">
        <v>0</v>
      </c>
      <c r="G451" s="98">
        <v>0</v>
      </c>
      <c r="H451" s="98">
        <v>0</v>
      </c>
    </row>
    <row r="452" spans="1:8" s="80" customFormat="1" ht="45" customHeight="1">
      <c r="A452" s="89">
        <v>19</v>
      </c>
      <c r="B452" s="301" t="s">
        <v>448</v>
      </c>
      <c r="C452" s="118" t="s">
        <v>257</v>
      </c>
      <c r="D452" s="113"/>
      <c r="E452" s="113"/>
      <c r="F452" s="92">
        <f aca="true" t="shared" si="77" ref="F452:H453">F453</f>
        <v>6242.476</v>
      </c>
      <c r="G452" s="92">
        <f t="shared" si="77"/>
        <v>3464.496</v>
      </c>
      <c r="H452" s="92">
        <f t="shared" si="77"/>
        <v>36938.628</v>
      </c>
    </row>
    <row r="453" spans="1:8" s="80" customFormat="1" ht="15" customHeight="1">
      <c r="A453" s="125"/>
      <c r="B453" s="282" t="s">
        <v>209</v>
      </c>
      <c r="C453" s="34" t="s">
        <v>258</v>
      </c>
      <c r="D453" s="31"/>
      <c r="E453" s="31"/>
      <c r="F453" s="97">
        <f t="shared" si="77"/>
        <v>6242.476</v>
      </c>
      <c r="G453" s="97">
        <f t="shared" si="77"/>
        <v>3464.496</v>
      </c>
      <c r="H453" s="97">
        <f t="shared" si="77"/>
        <v>36938.628</v>
      </c>
    </row>
    <row r="454" spans="1:8" s="80" customFormat="1" ht="15" customHeight="1">
      <c r="A454" s="125"/>
      <c r="B454" s="282" t="s">
        <v>209</v>
      </c>
      <c r="C454" s="34" t="s">
        <v>259</v>
      </c>
      <c r="D454" s="31"/>
      <c r="E454" s="31"/>
      <c r="F454" s="97">
        <f>F455+F465+F469+F473+F477+F481+F485+F492+F496+F503+F510+F516+F520+F527+F531+F536+F540</f>
        <v>6242.476</v>
      </c>
      <c r="G454" s="97">
        <f>G455+G465+G469+G473+G477+G481+G485+G492+G496+G503+G510+G516+G520+G527+G531+G536+G540</f>
        <v>3464.496</v>
      </c>
      <c r="H454" s="97">
        <f>H455+H465+H469+H473+H477+H481+H485+H492+H496+H503+H510+H516+H520+H527+H531+H536+H540</f>
        <v>36938.628</v>
      </c>
    </row>
    <row r="455" spans="1:8" s="80" customFormat="1" ht="30" customHeight="1">
      <c r="A455" s="93"/>
      <c r="B455" s="291" t="s">
        <v>90</v>
      </c>
      <c r="C455" s="120" t="s">
        <v>260</v>
      </c>
      <c r="D455" s="104"/>
      <c r="E455" s="104"/>
      <c r="F455" s="96">
        <f>F456+F459+F462</f>
        <v>1464.32</v>
      </c>
      <c r="G455" s="96">
        <f>G456+G459+G462</f>
        <v>0</v>
      </c>
      <c r="H455" s="96">
        <f>H456+H459+H462</f>
        <v>0</v>
      </c>
    </row>
    <row r="456" spans="1:8" s="80" customFormat="1" ht="60" customHeight="1">
      <c r="A456" s="429"/>
      <c r="B456" s="292" t="s">
        <v>92</v>
      </c>
      <c r="C456" s="30" t="s">
        <v>260</v>
      </c>
      <c r="D456" s="30" t="s">
        <v>93</v>
      </c>
      <c r="E456" s="30"/>
      <c r="F456" s="98">
        <f aca="true" t="shared" si="78" ref="F456:H457">F457</f>
        <v>130.2</v>
      </c>
      <c r="G456" s="98">
        <f t="shared" si="78"/>
        <v>0</v>
      </c>
      <c r="H456" s="98">
        <f t="shared" si="78"/>
        <v>0</v>
      </c>
    </row>
    <row r="457" spans="1:8" s="80" customFormat="1" ht="15" customHeight="1">
      <c r="A457" s="429"/>
      <c r="B457" s="282" t="s">
        <v>94</v>
      </c>
      <c r="C457" s="30" t="s">
        <v>260</v>
      </c>
      <c r="D457" s="31">
        <v>110</v>
      </c>
      <c r="E457" s="31"/>
      <c r="F457" s="97">
        <f t="shared" si="78"/>
        <v>130.2</v>
      </c>
      <c r="G457" s="97">
        <f t="shared" si="78"/>
        <v>0</v>
      </c>
      <c r="H457" s="97">
        <f t="shared" si="78"/>
        <v>0</v>
      </c>
    </row>
    <row r="458" spans="1:8" s="80" customFormat="1" ht="15" customHeight="1">
      <c r="A458" s="429"/>
      <c r="B458" s="282" t="s">
        <v>95</v>
      </c>
      <c r="C458" s="30" t="s">
        <v>260</v>
      </c>
      <c r="D458" s="31">
        <v>110</v>
      </c>
      <c r="E458" s="30" t="s">
        <v>96</v>
      </c>
      <c r="F458" s="97">
        <f>100+30.2</f>
        <v>130.2</v>
      </c>
      <c r="G458" s="97">
        <v>0</v>
      </c>
      <c r="H458" s="97">
        <v>0</v>
      </c>
    </row>
    <row r="459" spans="1:8" s="80" customFormat="1" ht="30" customHeight="1">
      <c r="A459" s="125"/>
      <c r="B459" s="282" t="s">
        <v>57</v>
      </c>
      <c r="C459" s="34" t="s">
        <v>260</v>
      </c>
      <c r="D459" s="31">
        <v>200</v>
      </c>
      <c r="E459" s="31"/>
      <c r="F459" s="97">
        <f aca="true" t="shared" si="79" ref="F459:H460">F460</f>
        <v>1334.12</v>
      </c>
      <c r="G459" s="97">
        <f t="shared" si="79"/>
        <v>0</v>
      </c>
      <c r="H459" s="97">
        <f t="shared" si="79"/>
        <v>0</v>
      </c>
    </row>
    <row r="460" spans="1:8" s="80" customFormat="1" ht="30" customHeight="1">
      <c r="A460" s="125"/>
      <c r="B460" s="282" t="s">
        <v>58</v>
      </c>
      <c r="C460" s="34" t="s">
        <v>260</v>
      </c>
      <c r="D460" s="31">
        <v>240</v>
      </c>
      <c r="E460" s="31"/>
      <c r="F460" s="97">
        <f t="shared" si="79"/>
        <v>1334.12</v>
      </c>
      <c r="G460" s="97">
        <f t="shared" si="79"/>
        <v>0</v>
      </c>
      <c r="H460" s="97">
        <f t="shared" si="79"/>
        <v>0</v>
      </c>
    </row>
    <row r="461" spans="1:8" s="80" customFormat="1" ht="15" customHeight="1">
      <c r="A461" s="125"/>
      <c r="B461" s="282" t="s">
        <v>95</v>
      </c>
      <c r="C461" s="34" t="s">
        <v>260</v>
      </c>
      <c r="D461" s="31">
        <v>240</v>
      </c>
      <c r="E461" s="30" t="s">
        <v>96</v>
      </c>
      <c r="F461" s="97">
        <f>863.39+234.85+109.8+106.08+20</f>
        <v>1334.12</v>
      </c>
      <c r="G461" s="97">
        <v>0</v>
      </c>
      <c r="H461" s="97">
        <v>0</v>
      </c>
    </row>
    <row r="462" spans="1:8" s="80" customFormat="1" ht="15" customHeight="1" hidden="1">
      <c r="A462" s="125"/>
      <c r="B462" s="282" t="s">
        <v>97</v>
      </c>
      <c r="C462" s="34" t="s">
        <v>260</v>
      </c>
      <c r="D462" s="31">
        <v>800</v>
      </c>
      <c r="E462" s="30"/>
      <c r="F462" s="97">
        <f aca="true" t="shared" si="80" ref="F462:H463">F463</f>
        <v>0</v>
      </c>
      <c r="G462" s="97">
        <f t="shared" si="80"/>
        <v>0</v>
      </c>
      <c r="H462" s="97">
        <f t="shared" si="80"/>
        <v>0</v>
      </c>
    </row>
    <row r="463" spans="1:8" s="80" customFormat="1" ht="15" customHeight="1" hidden="1">
      <c r="A463" s="125"/>
      <c r="B463" s="282" t="s">
        <v>249</v>
      </c>
      <c r="C463" s="34" t="s">
        <v>260</v>
      </c>
      <c r="D463" s="31">
        <v>830</v>
      </c>
      <c r="E463" s="31"/>
      <c r="F463" s="97">
        <f t="shared" si="80"/>
        <v>0</v>
      </c>
      <c r="G463" s="97">
        <f t="shared" si="80"/>
        <v>0</v>
      </c>
      <c r="H463" s="97">
        <f t="shared" si="80"/>
        <v>0</v>
      </c>
    </row>
    <row r="464" spans="1:8" s="80" customFormat="1" ht="15" customHeight="1" hidden="1">
      <c r="A464" s="125"/>
      <c r="B464" s="282" t="s">
        <v>95</v>
      </c>
      <c r="C464" s="34" t="s">
        <v>260</v>
      </c>
      <c r="D464" s="31">
        <v>830</v>
      </c>
      <c r="E464" s="30" t="s">
        <v>96</v>
      </c>
      <c r="F464" s="97">
        <v>0</v>
      </c>
      <c r="G464" s="97">
        <v>0</v>
      </c>
      <c r="H464" s="97">
        <v>0</v>
      </c>
    </row>
    <row r="465" spans="1:8" s="80" customFormat="1" ht="30" customHeight="1">
      <c r="A465" s="93"/>
      <c r="B465" s="291" t="s">
        <v>262</v>
      </c>
      <c r="C465" s="104" t="s">
        <v>263</v>
      </c>
      <c r="D465" s="104"/>
      <c r="E465" s="104"/>
      <c r="F465" s="108">
        <f>F467</f>
        <v>558.456</v>
      </c>
      <c r="G465" s="108">
        <f>G467</f>
        <v>595.796</v>
      </c>
      <c r="H465" s="108">
        <f>H467</f>
        <v>619.628</v>
      </c>
    </row>
    <row r="466" spans="1:8" s="80" customFormat="1" ht="15" customHeight="1">
      <c r="A466" s="125"/>
      <c r="B466" s="282" t="s">
        <v>264</v>
      </c>
      <c r="C466" s="31" t="s">
        <v>263</v>
      </c>
      <c r="D466" s="31">
        <v>300</v>
      </c>
      <c r="E466" s="31"/>
      <c r="F466" s="98">
        <f aca="true" t="shared" si="81" ref="F466:H467">F467</f>
        <v>558.456</v>
      </c>
      <c r="G466" s="98">
        <f t="shared" si="81"/>
        <v>595.796</v>
      </c>
      <c r="H466" s="98">
        <f t="shared" si="81"/>
        <v>619.628</v>
      </c>
    </row>
    <row r="467" spans="1:8" s="80" customFormat="1" ht="30" customHeight="1">
      <c r="A467" s="125"/>
      <c r="B467" s="282" t="s">
        <v>265</v>
      </c>
      <c r="C467" s="31" t="s">
        <v>263</v>
      </c>
      <c r="D467" s="30" t="s">
        <v>266</v>
      </c>
      <c r="E467" s="31"/>
      <c r="F467" s="98">
        <f t="shared" si="81"/>
        <v>558.456</v>
      </c>
      <c r="G467" s="98">
        <f t="shared" si="81"/>
        <v>595.796</v>
      </c>
      <c r="H467" s="98">
        <f t="shared" si="81"/>
        <v>619.628</v>
      </c>
    </row>
    <row r="468" spans="1:8" s="80" customFormat="1" ht="15" customHeight="1">
      <c r="A468" s="125"/>
      <c r="B468" s="282" t="s">
        <v>267</v>
      </c>
      <c r="C468" s="31" t="s">
        <v>263</v>
      </c>
      <c r="D468" s="30" t="s">
        <v>266</v>
      </c>
      <c r="E468" s="31">
        <v>1001</v>
      </c>
      <c r="F468" s="98">
        <v>558.456</v>
      </c>
      <c r="G468" s="98">
        <v>595.796</v>
      </c>
      <c r="H468" s="98">
        <v>619.628</v>
      </c>
    </row>
    <row r="469" spans="1:8" s="80" customFormat="1" ht="15" customHeight="1" hidden="1">
      <c r="A469" s="93"/>
      <c r="B469" s="291" t="s">
        <v>545</v>
      </c>
      <c r="C469" s="120" t="s">
        <v>544</v>
      </c>
      <c r="D469" s="94"/>
      <c r="E469" s="94"/>
      <c r="F469" s="108">
        <f aca="true" t="shared" si="82" ref="F469:H471">F470</f>
        <v>0</v>
      </c>
      <c r="G469" s="108">
        <f t="shared" si="82"/>
        <v>0</v>
      </c>
      <c r="H469" s="108">
        <f t="shared" si="82"/>
        <v>0</v>
      </c>
    </row>
    <row r="470" spans="1:8" s="80" customFormat="1" ht="30" customHeight="1" hidden="1">
      <c r="A470" s="125"/>
      <c r="B470" s="282" t="s">
        <v>57</v>
      </c>
      <c r="C470" s="34" t="s">
        <v>544</v>
      </c>
      <c r="D470" s="30" t="s">
        <v>76</v>
      </c>
      <c r="E470" s="30"/>
      <c r="F470" s="98">
        <f t="shared" si="82"/>
        <v>0</v>
      </c>
      <c r="G470" s="98">
        <f t="shared" si="82"/>
        <v>0</v>
      </c>
      <c r="H470" s="98">
        <f t="shared" si="82"/>
        <v>0</v>
      </c>
    </row>
    <row r="471" spans="1:8" s="80" customFormat="1" ht="30" customHeight="1" hidden="1">
      <c r="A471" s="125"/>
      <c r="B471" s="282" t="s">
        <v>58</v>
      </c>
      <c r="C471" s="34" t="s">
        <v>544</v>
      </c>
      <c r="D471" s="30" t="s">
        <v>59</v>
      </c>
      <c r="E471" s="30"/>
      <c r="F471" s="98">
        <f t="shared" si="82"/>
        <v>0</v>
      </c>
      <c r="G471" s="98">
        <f t="shared" si="82"/>
        <v>0</v>
      </c>
      <c r="H471" s="98">
        <f t="shared" si="82"/>
        <v>0</v>
      </c>
    </row>
    <row r="472" spans="1:8" s="80" customFormat="1" ht="15" customHeight="1" hidden="1">
      <c r="A472" s="125"/>
      <c r="B472" s="282" t="s">
        <v>140</v>
      </c>
      <c r="C472" s="34" t="s">
        <v>544</v>
      </c>
      <c r="D472" s="30" t="s">
        <v>59</v>
      </c>
      <c r="E472" s="30" t="s">
        <v>141</v>
      </c>
      <c r="F472" s="98">
        <v>0</v>
      </c>
      <c r="G472" s="98">
        <v>0</v>
      </c>
      <c r="H472" s="98">
        <v>0</v>
      </c>
    </row>
    <row r="473" spans="1:8" s="80" customFormat="1" ht="30" customHeight="1">
      <c r="A473" s="93"/>
      <c r="B473" s="291" t="s">
        <v>268</v>
      </c>
      <c r="C473" s="94" t="s">
        <v>269</v>
      </c>
      <c r="D473" s="104"/>
      <c r="E473" s="104"/>
      <c r="F473" s="108">
        <f>F475</f>
        <v>100</v>
      </c>
      <c r="G473" s="108">
        <f>G475</f>
        <v>100</v>
      </c>
      <c r="H473" s="108">
        <f>H475</f>
        <v>100</v>
      </c>
    </row>
    <row r="474" spans="1:8" s="80" customFormat="1" ht="15" customHeight="1">
      <c r="A474" s="125"/>
      <c r="B474" s="282" t="s">
        <v>97</v>
      </c>
      <c r="C474" s="30" t="s">
        <v>269</v>
      </c>
      <c r="D474" s="31">
        <v>800</v>
      </c>
      <c r="E474" s="31"/>
      <c r="F474" s="98">
        <f aca="true" t="shared" si="83" ref="F474:H479">F475</f>
        <v>100</v>
      </c>
      <c r="G474" s="98">
        <f t="shared" si="83"/>
        <v>100</v>
      </c>
      <c r="H474" s="98">
        <f t="shared" si="83"/>
        <v>100</v>
      </c>
    </row>
    <row r="475" spans="1:8" s="80" customFormat="1" ht="15" customHeight="1">
      <c r="A475" s="125"/>
      <c r="B475" s="282" t="s">
        <v>270</v>
      </c>
      <c r="C475" s="30" t="s">
        <v>269</v>
      </c>
      <c r="D475" s="30" t="s">
        <v>271</v>
      </c>
      <c r="E475" s="31"/>
      <c r="F475" s="98">
        <f t="shared" si="83"/>
        <v>100</v>
      </c>
      <c r="G475" s="98">
        <f t="shared" si="83"/>
        <v>100</v>
      </c>
      <c r="H475" s="98">
        <f t="shared" si="83"/>
        <v>100</v>
      </c>
    </row>
    <row r="476" spans="1:8" s="80" customFormat="1" ht="15" customHeight="1">
      <c r="A476" s="125"/>
      <c r="B476" s="282" t="s">
        <v>272</v>
      </c>
      <c r="C476" s="30" t="s">
        <v>269</v>
      </c>
      <c r="D476" s="30" t="s">
        <v>271</v>
      </c>
      <c r="E476" s="30" t="s">
        <v>273</v>
      </c>
      <c r="F476" s="98">
        <v>100</v>
      </c>
      <c r="G476" s="98">
        <v>100</v>
      </c>
      <c r="H476" s="98">
        <v>100</v>
      </c>
    </row>
    <row r="477" spans="1:8" s="80" customFormat="1" ht="15" customHeight="1">
      <c r="A477" s="93"/>
      <c r="B477" s="291" t="s">
        <v>274</v>
      </c>
      <c r="C477" s="120" t="s">
        <v>275</v>
      </c>
      <c r="D477" s="94"/>
      <c r="E477" s="94"/>
      <c r="F477" s="108">
        <f t="shared" si="83"/>
        <v>95</v>
      </c>
      <c r="G477" s="108">
        <f t="shared" si="83"/>
        <v>180</v>
      </c>
      <c r="H477" s="108">
        <f t="shared" si="83"/>
        <v>180</v>
      </c>
    </row>
    <row r="478" spans="1:8" s="80" customFormat="1" ht="30" customHeight="1">
      <c r="A478" s="125"/>
      <c r="B478" s="282" t="s">
        <v>57</v>
      </c>
      <c r="C478" s="34" t="s">
        <v>367</v>
      </c>
      <c r="D478" s="30" t="s">
        <v>76</v>
      </c>
      <c r="E478" s="30"/>
      <c r="F478" s="98">
        <f t="shared" si="83"/>
        <v>95</v>
      </c>
      <c r="G478" s="98">
        <f t="shared" si="83"/>
        <v>180</v>
      </c>
      <c r="H478" s="98">
        <f t="shared" si="83"/>
        <v>180</v>
      </c>
    </row>
    <row r="479" spans="1:8" s="80" customFormat="1" ht="30" customHeight="1">
      <c r="A479" s="125"/>
      <c r="B479" s="282" t="s">
        <v>58</v>
      </c>
      <c r="C479" s="34" t="s">
        <v>275</v>
      </c>
      <c r="D479" s="30" t="s">
        <v>59</v>
      </c>
      <c r="E479" s="30"/>
      <c r="F479" s="98">
        <f t="shared" si="83"/>
        <v>95</v>
      </c>
      <c r="G479" s="98">
        <f t="shared" si="83"/>
        <v>180</v>
      </c>
      <c r="H479" s="98">
        <f t="shared" si="83"/>
        <v>180</v>
      </c>
    </row>
    <row r="480" spans="1:8" s="80" customFormat="1" ht="15" customHeight="1">
      <c r="A480" s="125"/>
      <c r="B480" s="282" t="s">
        <v>174</v>
      </c>
      <c r="C480" s="34" t="s">
        <v>275</v>
      </c>
      <c r="D480" s="30" t="s">
        <v>59</v>
      </c>
      <c r="E480" s="30" t="s">
        <v>175</v>
      </c>
      <c r="F480" s="98">
        <v>95</v>
      </c>
      <c r="G480" s="98">
        <v>180</v>
      </c>
      <c r="H480" s="98">
        <v>180</v>
      </c>
    </row>
    <row r="481" spans="1:8" s="80" customFormat="1" ht="30" customHeight="1" hidden="1">
      <c r="A481" s="103"/>
      <c r="B481" s="291" t="s">
        <v>176</v>
      </c>
      <c r="C481" s="94" t="s">
        <v>453</v>
      </c>
      <c r="D481" s="94"/>
      <c r="E481" s="94"/>
      <c r="F481" s="108">
        <f aca="true" t="shared" si="84" ref="F481:H483">F482</f>
        <v>0</v>
      </c>
      <c r="G481" s="108">
        <f t="shared" si="84"/>
        <v>0</v>
      </c>
      <c r="H481" s="108">
        <f t="shared" si="84"/>
        <v>0</v>
      </c>
    </row>
    <row r="482" spans="1:8" s="80" customFormat="1" ht="30" customHeight="1" hidden="1">
      <c r="A482" s="32"/>
      <c r="B482" s="289" t="s">
        <v>57</v>
      </c>
      <c r="C482" s="30" t="s">
        <v>453</v>
      </c>
      <c r="D482" s="30" t="s">
        <v>76</v>
      </c>
      <c r="E482" s="30"/>
      <c r="F482" s="98">
        <f t="shared" si="84"/>
        <v>0</v>
      </c>
      <c r="G482" s="98">
        <f t="shared" si="84"/>
        <v>0</v>
      </c>
      <c r="H482" s="98">
        <f t="shared" si="84"/>
        <v>0</v>
      </c>
    </row>
    <row r="483" spans="1:8" s="80" customFormat="1" ht="30" customHeight="1" hidden="1">
      <c r="A483" s="32"/>
      <c r="B483" s="282" t="s">
        <v>58</v>
      </c>
      <c r="C483" s="30" t="s">
        <v>453</v>
      </c>
      <c r="D483" s="30" t="s">
        <v>59</v>
      </c>
      <c r="E483" s="30"/>
      <c r="F483" s="98">
        <f t="shared" si="84"/>
        <v>0</v>
      </c>
      <c r="G483" s="98">
        <f t="shared" si="84"/>
        <v>0</v>
      </c>
      <c r="H483" s="98">
        <f t="shared" si="84"/>
        <v>0</v>
      </c>
    </row>
    <row r="484" spans="1:8" s="80" customFormat="1" ht="15" customHeight="1" hidden="1">
      <c r="A484" s="32"/>
      <c r="B484" s="282" t="s">
        <v>174</v>
      </c>
      <c r="C484" s="30" t="s">
        <v>453</v>
      </c>
      <c r="D484" s="30" t="s">
        <v>59</v>
      </c>
      <c r="E484" s="30" t="s">
        <v>175</v>
      </c>
      <c r="F484" s="98">
        <v>0</v>
      </c>
      <c r="G484" s="98">
        <v>0</v>
      </c>
      <c r="H484" s="98">
        <v>0</v>
      </c>
    </row>
    <row r="485" spans="1:8" s="80" customFormat="1" ht="45" customHeight="1">
      <c r="A485" s="93"/>
      <c r="B485" s="291" t="s">
        <v>277</v>
      </c>
      <c r="C485" s="104" t="s">
        <v>276</v>
      </c>
      <c r="D485" s="94"/>
      <c r="E485" s="94"/>
      <c r="F485" s="108">
        <f>F486+F489</f>
        <v>1100</v>
      </c>
      <c r="G485" s="108">
        <f>G486+G489</f>
        <v>1100</v>
      </c>
      <c r="H485" s="108">
        <f>H486+H489</f>
        <v>1100</v>
      </c>
    </row>
    <row r="486" spans="1:8" s="80" customFormat="1" ht="30" customHeight="1">
      <c r="A486" s="125"/>
      <c r="B486" s="282" t="s">
        <v>57</v>
      </c>
      <c r="C486" s="31" t="s">
        <v>276</v>
      </c>
      <c r="D486" s="30" t="s">
        <v>76</v>
      </c>
      <c r="E486" s="30"/>
      <c r="F486" s="98">
        <f aca="true" t="shared" si="85" ref="F486:H487">F487</f>
        <v>1100</v>
      </c>
      <c r="G486" s="98">
        <f t="shared" si="85"/>
        <v>1100</v>
      </c>
      <c r="H486" s="98">
        <f t="shared" si="85"/>
        <v>1100</v>
      </c>
    </row>
    <row r="487" spans="1:8" s="80" customFormat="1" ht="30" customHeight="1">
      <c r="A487" s="125"/>
      <c r="B487" s="282" t="s">
        <v>58</v>
      </c>
      <c r="C487" s="31" t="s">
        <v>276</v>
      </c>
      <c r="D487" s="30" t="s">
        <v>59</v>
      </c>
      <c r="E487" s="30"/>
      <c r="F487" s="98">
        <f t="shared" si="85"/>
        <v>1100</v>
      </c>
      <c r="G487" s="98">
        <f t="shared" si="85"/>
        <v>1100</v>
      </c>
      <c r="H487" s="98">
        <f t="shared" si="85"/>
        <v>1100</v>
      </c>
    </row>
    <row r="488" spans="1:8" s="80" customFormat="1" ht="15" customHeight="1">
      <c r="A488" s="125"/>
      <c r="B488" s="284" t="s">
        <v>149</v>
      </c>
      <c r="C488" s="31" t="s">
        <v>276</v>
      </c>
      <c r="D488" s="30" t="s">
        <v>59</v>
      </c>
      <c r="E488" s="30" t="s">
        <v>150</v>
      </c>
      <c r="F488" s="98">
        <f>500+600</f>
        <v>1100</v>
      </c>
      <c r="G488" s="98">
        <f>500+600</f>
        <v>1100</v>
      </c>
      <c r="H488" s="98">
        <f>500+600</f>
        <v>1100</v>
      </c>
    </row>
    <row r="489" spans="1:8" s="80" customFormat="1" ht="15" customHeight="1" hidden="1">
      <c r="A489" s="125"/>
      <c r="B489" s="282" t="s">
        <v>97</v>
      </c>
      <c r="C489" s="31" t="s">
        <v>276</v>
      </c>
      <c r="D489" s="30" t="s">
        <v>98</v>
      </c>
      <c r="E489" s="30"/>
      <c r="F489" s="98">
        <f aca="true" t="shared" si="86" ref="F489:H490">F490</f>
        <v>0</v>
      </c>
      <c r="G489" s="98">
        <f t="shared" si="86"/>
        <v>0</v>
      </c>
      <c r="H489" s="98">
        <f t="shared" si="86"/>
        <v>0</v>
      </c>
    </row>
    <row r="490" spans="1:8" s="80" customFormat="1" ht="15" customHeight="1" hidden="1">
      <c r="A490" s="125"/>
      <c r="B490" s="284" t="s">
        <v>249</v>
      </c>
      <c r="C490" s="31" t="s">
        <v>276</v>
      </c>
      <c r="D490" s="30" t="s">
        <v>250</v>
      </c>
      <c r="E490" s="30"/>
      <c r="F490" s="98">
        <f t="shared" si="86"/>
        <v>0</v>
      </c>
      <c r="G490" s="98">
        <f t="shared" si="86"/>
        <v>0</v>
      </c>
      <c r="H490" s="98">
        <f t="shared" si="86"/>
        <v>0</v>
      </c>
    </row>
    <row r="491" spans="1:8" s="80" customFormat="1" ht="15" customHeight="1" hidden="1">
      <c r="A491" s="125"/>
      <c r="B491" s="284" t="s">
        <v>149</v>
      </c>
      <c r="C491" s="31" t="s">
        <v>276</v>
      </c>
      <c r="D491" s="30" t="s">
        <v>250</v>
      </c>
      <c r="E491" s="30" t="s">
        <v>150</v>
      </c>
      <c r="F491" s="98">
        <v>0</v>
      </c>
      <c r="G491" s="98">
        <v>0</v>
      </c>
      <c r="H491" s="98">
        <v>0</v>
      </c>
    </row>
    <row r="492" spans="1:8" s="80" customFormat="1" ht="30" customHeight="1" hidden="1">
      <c r="A492" s="277"/>
      <c r="B492" s="297" t="s">
        <v>449</v>
      </c>
      <c r="C492" s="150" t="s">
        <v>451</v>
      </c>
      <c r="D492" s="141"/>
      <c r="E492" s="141"/>
      <c r="F492" s="142">
        <f>F493</f>
        <v>0</v>
      </c>
      <c r="G492" s="142">
        <f aca="true" t="shared" si="87" ref="G492:H494">G493</f>
        <v>0</v>
      </c>
      <c r="H492" s="142">
        <f t="shared" si="87"/>
        <v>0</v>
      </c>
    </row>
    <row r="493" spans="1:8" s="80" customFormat="1" ht="15" customHeight="1" hidden="1">
      <c r="A493" s="125"/>
      <c r="B493" s="282" t="s">
        <v>97</v>
      </c>
      <c r="C493" s="31" t="s">
        <v>451</v>
      </c>
      <c r="D493" s="30" t="s">
        <v>98</v>
      </c>
      <c r="E493" s="30"/>
      <c r="F493" s="98">
        <f>F494</f>
        <v>0</v>
      </c>
      <c r="G493" s="98">
        <f t="shared" si="87"/>
        <v>0</v>
      </c>
      <c r="H493" s="98">
        <f t="shared" si="87"/>
        <v>0</v>
      </c>
    </row>
    <row r="494" spans="1:8" s="80" customFormat="1" ht="15" customHeight="1" hidden="1">
      <c r="A494" s="125"/>
      <c r="B494" s="282" t="s">
        <v>489</v>
      </c>
      <c r="C494" s="31" t="s">
        <v>451</v>
      </c>
      <c r="D494" s="30" t="s">
        <v>488</v>
      </c>
      <c r="E494" s="30"/>
      <c r="F494" s="98">
        <f>F495</f>
        <v>0</v>
      </c>
      <c r="G494" s="98">
        <f t="shared" si="87"/>
        <v>0</v>
      </c>
      <c r="H494" s="98">
        <f t="shared" si="87"/>
        <v>0</v>
      </c>
    </row>
    <row r="495" spans="1:8" s="80" customFormat="1" ht="15" customHeight="1" hidden="1">
      <c r="A495" s="125"/>
      <c r="B495" s="284" t="s">
        <v>450</v>
      </c>
      <c r="C495" s="31" t="s">
        <v>451</v>
      </c>
      <c r="D495" s="30" t="s">
        <v>488</v>
      </c>
      <c r="E495" s="30" t="s">
        <v>452</v>
      </c>
      <c r="F495" s="98">
        <v>0</v>
      </c>
      <c r="G495" s="98">
        <v>0</v>
      </c>
      <c r="H495" s="98">
        <v>0</v>
      </c>
    </row>
    <row r="496" spans="1:8" s="80" customFormat="1" ht="15" customHeight="1" hidden="1">
      <c r="A496" s="93"/>
      <c r="B496" s="291" t="s">
        <v>278</v>
      </c>
      <c r="C496" s="94" t="s">
        <v>295</v>
      </c>
      <c r="D496" s="94"/>
      <c r="E496" s="94"/>
      <c r="F496" s="108">
        <f>F497+F500</f>
        <v>0</v>
      </c>
      <c r="G496" s="108">
        <f>G497+G500</f>
        <v>0</v>
      </c>
      <c r="H496" s="108">
        <f>H497+H500</f>
        <v>0</v>
      </c>
    </row>
    <row r="497" spans="1:8" s="80" customFormat="1" ht="30" customHeight="1" hidden="1">
      <c r="A497" s="125"/>
      <c r="B497" s="282" t="s">
        <v>57</v>
      </c>
      <c r="C497" s="30" t="s">
        <v>295</v>
      </c>
      <c r="D497" s="30" t="s">
        <v>76</v>
      </c>
      <c r="E497" s="30"/>
      <c r="F497" s="98">
        <f aca="true" t="shared" si="88" ref="F497:H498">F498</f>
        <v>0</v>
      </c>
      <c r="G497" s="98">
        <f t="shared" si="88"/>
        <v>0</v>
      </c>
      <c r="H497" s="98">
        <f t="shared" si="88"/>
        <v>0</v>
      </c>
    </row>
    <row r="498" spans="1:8" s="80" customFormat="1" ht="30" customHeight="1" hidden="1">
      <c r="A498" s="125"/>
      <c r="B498" s="282" t="s">
        <v>58</v>
      </c>
      <c r="C498" s="30" t="s">
        <v>295</v>
      </c>
      <c r="D498" s="30" t="s">
        <v>59</v>
      </c>
      <c r="E498" s="30"/>
      <c r="F498" s="98">
        <f t="shared" si="88"/>
        <v>0</v>
      </c>
      <c r="G498" s="98">
        <f t="shared" si="88"/>
        <v>0</v>
      </c>
      <c r="H498" s="98">
        <f t="shared" si="88"/>
        <v>0</v>
      </c>
    </row>
    <row r="499" spans="1:8" s="80" customFormat="1" ht="15" customHeight="1" hidden="1">
      <c r="A499" s="125"/>
      <c r="B499" s="284" t="s">
        <v>124</v>
      </c>
      <c r="C499" s="30" t="s">
        <v>295</v>
      </c>
      <c r="D499" s="30" t="s">
        <v>59</v>
      </c>
      <c r="E499" s="30" t="s">
        <v>279</v>
      </c>
      <c r="F499" s="98">
        <v>0</v>
      </c>
      <c r="G499" s="98">
        <v>0</v>
      </c>
      <c r="H499" s="98">
        <v>0</v>
      </c>
    </row>
    <row r="500" spans="1:8" s="80" customFormat="1" ht="15" customHeight="1" hidden="1">
      <c r="A500" s="125"/>
      <c r="B500" s="284" t="s">
        <v>264</v>
      </c>
      <c r="C500" s="30" t="s">
        <v>295</v>
      </c>
      <c r="D500" s="30" t="s">
        <v>280</v>
      </c>
      <c r="E500" s="30"/>
      <c r="F500" s="98">
        <f aca="true" t="shared" si="89" ref="F500:H501">F501</f>
        <v>0</v>
      </c>
      <c r="G500" s="98">
        <f t="shared" si="89"/>
        <v>0</v>
      </c>
      <c r="H500" s="98">
        <f t="shared" si="89"/>
        <v>0</v>
      </c>
    </row>
    <row r="501" spans="1:8" s="80" customFormat="1" ht="15" customHeight="1" hidden="1">
      <c r="A501" s="125"/>
      <c r="B501" s="282" t="s">
        <v>281</v>
      </c>
      <c r="C501" s="30" t="s">
        <v>295</v>
      </c>
      <c r="D501" s="30" t="s">
        <v>282</v>
      </c>
      <c r="E501" s="30"/>
      <c r="F501" s="98">
        <f t="shared" si="89"/>
        <v>0</v>
      </c>
      <c r="G501" s="98">
        <f t="shared" si="89"/>
        <v>0</v>
      </c>
      <c r="H501" s="98">
        <f t="shared" si="89"/>
        <v>0</v>
      </c>
    </row>
    <row r="502" spans="1:8" s="80" customFormat="1" ht="15" customHeight="1" hidden="1">
      <c r="A502" s="125"/>
      <c r="B502" s="284" t="s">
        <v>124</v>
      </c>
      <c r="C502" s="30" t="s">
        <v>295</v>
      </c>
      <c r="D502" s="30" t="s">
        <v>282</v>
      </c>
      <c r="E502" s="30" t="s">
        <v>279</v>
      </c>
      <c r="F502" s="98">
        <v>0</v>
      </c>
      <c r="G502" s="98">
        <v>0</v>
      </c>
      <c r="H502" s="98">
        <v>0</v>
      </c>
    </row>
    <row r="503" spans="1:8" s="80" customFormat="1" ht="30" customHeight="1" hidden="1">
      <c r="A503" s="93"/>
      <c r="B503" s="283" t="s">
        <v>166</v>
      </c>
      <c r="C503" s="120" t="s">
        <v>283</v>
      </c>
      <c r="D503" s="104"/>
      <c r="E503" s="94"/>
      <c r="F503" s="108">
        <f>F504+F508</f>
        <v>0</v>
      </c>
      <c r="G503" s="108">
        <f>G504+G508</f>
        <v>0</v>
      </c>
      <c r="H503" s="108">
        <f>H504+H508</f>
        <v>0</v>
      </c>
    </row>
    <row r="504" spans="1:8" s="80" customFormat="1" ht="30" customHeight="1" hidden="1">
      <c r="A504" s="125"/>
      <c r="B504" s="287" t="s">
        <v>57</v>
      </c>
      <c r="C504" s="34" t="s">
        <v>283</v>
      </c>
      <c r="D504" s="31">
        <v>200</v>
      </c>
      <c r="E504" s="30"/>
      <c r="F504" s="98">
        <f aca="true" t="shared" si="90" ref="F504:H505">F505</f>
        <v>0</v>
      </c>
      <c r="G504" s="98">
        <f t="shared" si="90"/>
        <v>0</v>
      </c>
      <c r="H504" s="98">
        <f t="shared" si="90"/>
        <v>0</v>
      </c>
    </row>
    <row r="505" spans="1:8" s="80" customFormat="1" ht="30" customHeight="1" hidden="1">
      <c r="A505" s="125"/>
      <c r="B505" s="282" t="s">
        <v>58</v>
      </c>
      <c r="C505" s="34" t="s">
        <v>283</v>
      </c>
      <c r="D505" s="31">
        <v>240</v>
      </c>
      <c r="E505" s="30"/>
      <c r="F505" s="98">
        <f t="shared" si="90"/>
        <v>0</v>
      </c>
      <c r="G505" s="98">
        <f t="shared" si="90"/>
        <v>0</v>
      </c>
      <c r="H505" s="98">
        <f t="shared" si="90"/>
        <v>0</v>
      </c>
    </row>
    <row r="506" spans="1:8" s="80" customFormat="1" ht="15" customHeight="1" hidden="1">
      <c r="A506" s="125"/>
      <c r="B506" s="282" t="s">
        <v>140</v>
      </c>
      <c r="C506" s="34" t="s">
        <v>283</v>
      </c>
      <c r="D506" s="30" t="s">
        <v>59</v>
      </c>
      <c r="E506" s="30" t="s">
        <v>141</v>
      </c>
      <c r="F506" s="98">
        <v>0</v>
      </c>
      <c r="G506" s="98">
        <v>0</v>
      </c>
      <c r="H506" s="98">
        <v>0</v>
      </c>
    </row>
    <row r="507" spans="1:8" s="80" customFormat="1" ht="15" customHeight="1" hidden="1">
      <c r="A507" s="125"/>
      <c r="B507" s="282" t="s">
        <v>97</v>
      </c>
      <c r="C507" s="34" t="s">
        <v>283</v>
      </c>
      <c r="D507" s="30" t="s">
        <v>98</v>
      </c>
      <c r="E507" s="30"/>
      <c r="F507" s="98">
        <f aca="true" t="shared" si="91" ref="F507:H508">F508</f>
        <v>0</v>
      </c>
      <c r="G507" s="98">
        <f t="shared" si="91"/>
        <v>0</v>
      </c>
      <c r="H507" s="98">
        <f t="shared" si="91"/>
        <v>0</v>
      </c>
    </row>
    <row r="508" spans="1:8" s="80" customFormat="1" ht="15" customHeight="1" hidden="1">
      <c r="A508" s="125"/>
      <c r="B508" s="282" t="s">
        <v>249</v>
      </c>
      <c r="C508" s="34" t="s">
        <v>283</v>
      </c>
      <c r="D508" s="30" t="s">
        <v>250</v>
      </c>
      <c r="E508" s="30"/>
      <c r="F508" s="98">
        <f t="shared" si="91"/>
        <v>0</v>
      </c>
      <c r="G508" s="98">
        <f t="shared" si="91"/>
        <v>0</v>
      </c>
      <c r="H508" s="98">
        <f t="shared" si="91"/>
        <v>0</v>
      </c>
    </row>
    <row r="509" spans="1:8" s="80" customFormat="1" ht="15" customHeight="1" hidden="1">
      <c r="A509" s="125"/>
      <c r="B509" s="282" t="s">
        <v>140</v>
      </c>
      <c r="C509" s="34" t="s">
        <v>283</v>
      </c>
      <c r="D509" s="30" t="s">
        <v>250</v>
      </c>
      <c r="E509" s="30" t="s">
        <v>141</v>
      </c>
      <c r="F509" s="98">
        <v>0</v>
      </c>
      <c r="G509" s="98">
        <v>0</v>
      </c>
      <c r="H509" s="98">
        <v>0</v>
      </c>
    </row>
    <row r="510" spans="1:8" s="80" customFormat="1" ht="15" customHeight="1">
      <c r="A510" s="123"/>
      <c r="B510" s="291" t="s">
        <v>284</v>
      </c>
      <c r="C510" s="120" t="s">
        <v>285</v>
      </c>
      <c r="D510" s="94"/>
      <c r="E510" s="94"/>
      <c r="F510" s="108">
        <f>F511+F514</f>
        <v>2330</v>
      </c>
      <c r="G510" s="108">
        <f>G511+G514</f>
        <v>894</v>
      </c>
      <c r="H510" s="108">
        <f>H511+H514</f>
        <v>34939</v>
      </c>
    </row>
    <row r="511" spans="1:8" s="80" customFormat="1" ht="30" customHeight="1">
      <c r="A511" s="122"/>
      <c r="B511" s="282" t="s">
        <v>57</v>
      </c>
      <c r="C511" s="34" t="s">
        <v>285</v>
      </c>
      <c r="D511" s="30" t="s">
        <v>76</v>
      </c>
      <c r="E511" s="30"/>
      <c r="F511" s="98">
        <f aca="true" t="shared" si="92" ref="F511:H512">F512</f>
        <v>2330</v>
      </c>
      <c r="G511" s="98">
        <f t="shared" si="92"/>
        <v>894</v>
      </c>
      <c r="H511" s="98">
        <f t="shared" si="92"/>
        <v>34939</v>
      </c>
    </row>
    <row r="512" spans="1:8" s="80" customFormat="1" ht="30" customHeight="1">
      <c r="A512" s="122"/>
      <c r="B512" s="282" t="s">
        <v>58</v>
      </c>
      <c r="C512" s="34" t="s">
        <v>285</v>
      </c>
      <c r="D512" s="30" t="s">
        <v>59</v>
      </c>
      <c r="E512" s="30"/>
      <c r="F512" s="98">
        <f t="shared" si="92"/>
        <v>2330</v>
      </c>
      <c r="G512" s="98">
        <f t="shared" si="92"/>
        <v>894</v>
      </c>
      <c r="H512" s="98">
        <f t="shared" si="92"/>
        <v>34939</v>
      </c>
    </row>
    <row r="513" spans="1:8" s="80" customFormat="1" ht="15" customHeight="1">
      <c r="A513" s="122"/>
      <c r="B513" s="282" t="s">
        <v>140</v>
      </c>
      <c r="C513" s="34" t="s">
        <v>285</v>
      </c>
      <c r="D513" s="30" t="s">
        <v>59</v>
      </c>
      <c r="E513" s="30" t="s">
        <v>141</v>
      </c>
      <c r="F513" s="98">
        <f>(300+30)+2000</f>
        <v>2330</v>
      </c>
      <c r="G513" s="98">
        <f>(300+30)+3000-2436</f>
        <v>894</v>
      </c>
      <c r="H513" s="98">
        <f>(300+30)+39000-4391</f>
        <v>34939</v>
      </c>
    </row>
    <row r="514" spans="1:8" s="80" customFormat="1" ht="15" customHeight="1" hidden="1">
      <c r="A514" s="122"/>
      <c r="B514" s="282" t="s">
        <v>249</v>
      </c>
      <c r="C514" s="34" t="s">
        <v>285</v>
      </c>
      <c r="D514" s="30" t="s">
        <v>250</v>
      </c>
      <c r="E514" s="30"/>
      <c r="F514" s="98">
        <f>F515</f>
        <v>0</v>
      </c>
      <c r="G514" s="98">
        <f>G515</f>
        <v>0</v>
      </c>
      <c r="H514" s="98">
        <f>H515</f>
        <v>0</v>
      </c>
    </row>
    <row r="515" spans="1:8" s="80" customFormat="1" ht="15" customHeight="1" hidden="1">
      <c r="A515" s="122"/>
      <c r="B515" s="282" t="s">
        <v>140</v>
      </c>
      <c r="C515" s="34" t="s">
        <v>285</v>
      </c>
      <c r="D515" s="30" t="s">
        <v>250</v>
      </c>
      <c r="E515" s="30" t="s">
        <v>141</v>
      </c>
      <c r="F515" s="98">
        <v>0</v>
      </c>
      <c r="G515" s="98">
        <v>0</v>
      </c>
      <c r="H515" s="98">
        <v>0</v>
      </c>
    </row>
    <row r="516" spans="1:8" s="80" customFormat="1" ht="45" customHeight="1" hidden="1">
      <c r="A516" s="123"/>
      <c r="B516" s="291" t="s">
        <v>286</v>
      </c>
      <c r="C516" s="120" t="s">
        <v>287</v>
      </c>
      <c r="D516" s="94"/>
      <c r="E516" s="94"/>
      <c r="F516" s="108">
        <f aca="true" t="shared" si="93" ref="F516:H518">F517</f>
        <v>0</v>
      </c>
      <c r="G516" s="108">
        <f t="shared" si="93"/>
        <v>0</v>
      </c>
      <c r="H516" s="108">
        <f t="shared" si="93"/>
        <v>0</v>
      </c>
    </row>
    <row r="517" spans="1:8" s="80" customFormat="1" ht="30" customHeight="1" hidden="1">
      <c r="A517" s="122"/>
      <c r="B517" s="282" t="s">
        <v>57</v>
      </c>
      <c r="C517" s="34" t="s">
        <v>287</v>
      </c>
      <c r="D517" s="30" t="s">
        <v>76</v>
      </c>
      <c r="E517" s="30"/>
      <c r="F517" s="98">
        <f t="shared" si="93"/>
        <v>0</v>
      </c>
      <c r="G517" s="98">
        <f t="shared" si="93"/>
        <v>0</v>
      </c>
      <c r="H517" s="98">
        <f t="shared" si="93"/>
        <v>0</v>
      </c>
    </row>
    <row r="518" spans="1:8" s="80" customFormat="1" ht="30" customHeight="1" hidden="1">
      <c r="A518" s="122"/>
      <c r="B518" s="282" t="s">
        <v>58</v>
      </c>
      <c r="C518" s="34" t="s">
        <v>287</v>
      </c>
      <c r="D518" s="30" t="s">
        <v>59</v>
      </c>
      <c r="E518" s="30"/>
      <c r="F518" s="98">
        <f t="shared" si="93"/>
        <v>0</v>
      </c>
      <c r="G518" s="98">
        <f t="shared" si="93"/>
        <v>0</v>
      </c>
      <c r="H518" s="98">
        <f t="shared" si="93"/>
        <v>0</v>
      </c>
    </row>
    <row r="519" spans="1:8" s="80" customFormat="1" ht="15" customHeight="1" hidden="1">
      <c r="A519" s="122"/>
      <c r="B519" s="282" t="s">
        <v>288</v>
      </c>
      <c r="C519" s="34" t="s">
        <v>287</v>
      </c>
      <c r="D519" s="30" t="s">
        <v>59</v>
      </c>
      <c r="E519" s="30" t="s">
        <v>289</v>
      </c>
      <c r="F519" s="98">
        <v>0</v>
      </c>
      <c r="G519" s="98">
        <v>0</v>
      </c>
      <c r="H519" s="98">
        <v>0</v>
      </c>
    </row>
    <row r="520" spans="1:8" s="80" customFormat="1" ht="30" customHeight="1">
      <c r="A520" s="123"/>
      <c r="B520" s="291" t="s">
        <v>290</v>
      </c>
      <c r="C520" s="94" t="s">
        <v>291</v>
      </c>
      <c r="D520" s="104"/>
      <c r="E520" s="104"/>
      <c r="F520" s="108">
        <f>F521+F524</f>
        <v>594.6999999999999</v>
      </c>
      <c r="G520" s="108">
        <f>G521+G524</f>
        <v>594.6999999999999</v>
      </c>
      <c r="H520" s="108">
        <f>H521+H524</f>
        <v>0</v>
      </c>
    </row>
    <row r="521" spans="1:8" s="80" customFormat="1" ht="60" customHeight="1">
      <c r="A521" s="122"/>
      <c r="B521" s="282" t="s">
        <v>92</v>
      </c>
      <c r="C521" s="30" t="s">
        <v>291</v>
      </c>
      <c r="D521" s="31">
        <v>100</v>
      </c>
      <c r="E521" s="31"/>
      <c r="F521" s="98">
        <f aca="true" t="shared" si="94" ref="F521:H522">F522</f>
        <v>569.641</v>
      </c>
      <c r="G521" s="98">
        <f t="shared" si="94"/>
        <v>592.194</v>
      </c>
      <c r="H521" s="98">
        <f t="shared" si="94"/>
        <v>0</v>
      </c>
    </row>
    <row r="522" spans="1:8" s="80" customFormat="1" ht="30" customHeight="1">
      <c r="A522" s="122"/>
      <c r="B522" s="282" t="s">
        <v>213</v>
      </c>
      <c r="C522" s="30" t="s">
        <v>291</v>
      </c>
      <c r="D522" s="30" t="s">
        <v>214</v>
      </c>
      <c r="E522" s="31"/>
      <c r="F522" s="98">
        <f t="shared" si="94"/>
        <v>569.641</v>
      </c>
      <c r="G522" s="98">
        <f t="shared" si="94"/>
        <v>592.194</v>
      </c>
      <c r="H522" s="98">
        <f t="shared" si="94"/>
        <v>0</v>
      </c>
    </row>
    <row r="523" spans="1:8" s="80" customFormat="1" ht="15" customHeight="1">
      <c r="A523" s="122"/>
      <c r="B523" s="282" t="s">
        <v>292</v>
      </c>
      <c r="C523" s="30" t="s">
        <v>291</v>
      </c>
      <c r="D523" s="30" t="s">
        <v>214</v>
      </c>
      <c r="E523" s="30" t="s">
        <v>293</v>
      </c>
      <c r="F523" s="98">
        <f>432.904+130.737+6</f>
        <v>569.641</v>
      </c>
      <c r="G523" s="98">
        <f>450.226+135.968+6</f>
        <v>592.194</v>
      </c>
      <c r="H523" s="98">
        <v>0</v>
      </c>
    </row>
    <row r="524" spans="1:8" s="80" customFormat="1" ht="30" customHeight="1">
      <c r="A524" s="122"/>
      <c r="B524" s="282" t="s">
        <v>57</v>
      </c>
      <c r="C524" s="30" t="s">
        <v>291</v>
      </c>
      <c r="D524" s="30" t="s">
        <v>76</v>
      </c>
      <c r="E524" s="30"/>
      <c r="F524" s="98">
        <f aca="true" t="shared" si="95" ref="F524:H525">F525</f>
        <v>25.059</v>
      </c>
      <c r="G524" s="98">
        <f t="shared" si="95"/>
        <v>2.506</v>
      </c>
      <c r="H524" s="98">
        <f t="shared" si="95"/>
        <v>0</v>
      </c>
    </row>
    <row r="525" spans="1:8" s="80" customFormat="1" ht="30" customHeight="1">
      <c r="A525" s="122"/>
      <c r="B525" s="282" t="s">
        <v>58</v>
      </c>
      <c r="C525" s="30" t="s">
        <v>291</v>
      </c>
      <c r="D525" s="30" t="s">
        <v>59</v>
      </c>
      <c r="E525" s="31"/>
      <c r="F525" s="98">
        <f t="shared" si="95"/>
        <v>25.059</v>
      </c>
      <c r="G525" s="98">
        <f t="shared" si="95"/>
        <v>2.506</v>
      </c>
      <c r="H525" s="98">
        <f t="shared" si="95"/>
        <v>0</v>
      </c>
    </row>
    <row r="526" spans="1:8" s="80" customFormat="1" ht="15" customHeight="1">
      <c r="A526" s="122"/>
      <c r="B526" s="282" t="s">
        <v>292</v>
      </c>
      <c r="C526" s="30" t="s">
        <v>291</v>
      </c>
      <c r="D526" s="30" t="s">
        <v>59</v>
      </c>
      <c r="E526" s="30" t="s">
        <v>293</v>
      </c>
      <c r="F526" s="98">
        <v>25.059</v>
      </c>
      <c r="G526" s="98">
        <v>2.506</v>
      </c>
      <c r="H526" s="98">
        <v>0</v>
      </c>
    </row>
    <row r="527" spans="1:8" s="80" customFormat="1" ht="30" customHeight="1" hidden="1">
      <c r="A527" s="140"/>
      <c r="B527" s="300" t="s">
        <v>596</v>
      </c>
      <c r="C527" s="141" t="s">
        <v>597</v>
      </c>
      <c r="D527" s="141"/>
      <c r="E527" s="141"/>
      <c r="F527" s="142">
        <f aca="true" t="shared" si="96" ref="F527:H529">F528</f>
        <v>0</v>
      </c>
      <c r="G527" s="142">
        <f t="shared" si="96"/>
        <v>0</v>
      </c>
      <c r="H527" s="142">
        <f t="shared" si="96"/>
        <v>0</v>
      </c>
    </row>
    <row r="528" spans="1:8" s="80" customFormat="1" ht="60" customHeight="1" hidden="1">
      <c r="A528" s="122"/>
      <c r="B528" s="282" t="s">
        <v>92</v>
      </c>
      <c r="C528" s="34" t="s">
        <v>597</v>
      </c>
      <c r="D528" s="31">
        <v>100</v>
      </c>
      <c r="E528" s="30"/>
      <c r="F528" s="97">
        <f t="shared" si="96"/>
        <v>0</v>
      </c>
      <c r="G528" s="97">
        <f t="shared" si="96"/>
        <v>0</v>
      </c>
      <c r="H528" s="97">
        <f t="shared" si="96"/>
        <v>0</v>
      </c>
    </row>
    <row r="529" spans="1:8" s="80" customFormat="1" ht="30" customHeight="1" hidden="1">
      <c r="A529" s="122"/>
      <c r="B529" s="282" t="s">
        <v>213</v>
      </c>
      <c r="C529" s="34" t="s">
        <v>597</v>
      </c>
      <c r="D529" s="31">
        <v>120</v>
      </c>
      <c r="E529" s="30"/>
      <c r="F529" s="97">
        <f t="shared" si="96"/>
        <v>0</v>
      </c>
      <c r="G529" s="97">
        <f t="shared" si="96"/>
        <v>0</v>
      </c>
      <c r="H529" s="97">
        <f t="shared" si="96"/>
        <v>0</v>
      </c>
    </row>
    <row r="530" spans="1:8" s="80" customFormat="1" ht="15" customHeight="1" hidden="1">
      <c r="A530" s="122"/>
      <c r="B530" s="282" t="s">
        <v>185</v>
      </c>
      <c r="C530" s="34" t="s">
        <v>597</v>
      </c>
      <c r="D530" s="31">
        <v>120</v>
      </c>
      <c r="E530" s="30" t="s">
        <v>186</v>
      </c>
      <c r="F530" s="97">
        <v>0</v>
      </c>
      <c r="G530" s="97">
        <v>0</v>
      </c>
      <c r="H530" s="97">
        <v>0</v>
      </c>
    </row>
    <row r="531" spans="1:8" s="80" customFormat="1" ht="30" customHeight="1" hidden="1">
      <c r="A531" s="140"/>
      <c r="B531" s="300" t="s">
        <v>362</v>
      </c>
      <c r="C531" s="141" t="s">
        <v>520</v>
      </c>
      <c r="D531" s="141"/>
      <c r="E531" s="141"/>
      <c r="F531" s="142">
        <f aca="true" t="shared" si="97" ref="F531:H532">F532</f>
        <v>0</v>
      </c>
      <c r="G531" s="142">
        <f t="shared" si="97"/>
        <v>0</v>
      </c>
      <c r="H531" s="142">
        <f t="shared" si="97"/>
        <v>0</v>
      </c>
    </row>
    <row r="532" spans="1:8" s="80" customFormat="1" ht="30" customHeight="1" hidden="1">
      <c r="A532" s="122"/>
      <c r="B532" s="282" t="s">
        <v>57</v>
      </c>
      <c r="C532" s="34" t="s">
        <v>520</v>
      </c>
      <c r="D532" s="31">
        <v>200</v>
      </c>
      <c r="E532" s="30"/>
      <c r="F532" s="97">
        <f t="shared" si="97"/>
        <v>0</v>
      </c>
      <c r="G532" s="97">
        <f t="shared" si="97"/>
        <v>0</v>
      </c>
      <c r="H532" s="97">
        <f t="shared" si="97"/>
        <v>0</v>
      </c>
    </row>
    <row r="533" spans="1:8" s="80" customFormat="1" ht="30" customHeight="1" hidden="1">
      <c r="A533" s="122"/>
      <c r="B533" s="282" t="s">
        <v>58</v>
      </c>
      <c r="C533" s="34" t="s">
        <v>520</v>
      </c>
      <c r="D533" s="31">
        <v>240</v>
      </c>
      <c r="E533" s="30"/>
      <c r="F533" s="97">
        <f>F534+F535</f>
        <v>0</v>
      </c>
      <c r="G533" s="97">
        <f>G534+G535</f>
        <v>0</v>
      </c>
      <c r="H533" s="97">
        <f>H534+H535</f>
        <v>0</v>
      </c>
    </row>
    <row r="534" spans="1:8" s="80" customFormat="1" ht="15" customHeight="1" hidden="1">
      <c r="A534" s="122"/>
      <c r="B534" s="282" t="s">
        <v>140</v>
      </c>
      <c r="C534" s="34" t="s">
        <v>520</v>
      </c>
      <c r="D534" s="31">
        <v>240</v>
      </c>
      <c r="E534" s="30" t="s">
        <v>141</v>
      </c>
      <c r="F534" s="97">
        <f>20+350-20-350</f>
        <v>0</v>
      </c>
      <c r="G534" s="97">
        <v>0</v>
      </c>
      <c r="H534" s="97">
        <v>0</v>
      </c>
    </row>
    <row r="535" spans="1:8" s="80" customFormat="1" ht="15" customHeight="1" hidden="1">
      <c r="A535" s="122"/>
      <c r="B535" s="282" t="s">
        <v>95</v>
      </c>
      <c r="C535" s="34" t="s">
        <v>520</v>
      </c>
      <c r="D535" s="31">
        <v>240</v>
      </c>
      <c r="E535" s="30" t="s">
        <v>96</v>
      </c>
      <c r="F535" s="97">
        <v>0</v>
      </c>
      <c r="G535" s="97">
        <v>0</v>
      </c>
      <c r="H535" s="97">
        <v>0</v>
      </c>
    </row>
    <row r="536" spans="1:8" s="80" customFormat="1" ht="60" customHeight="1" hidden="1">
      <c r="A536" s="140"/>
      <c r="B536" s="300" t="s">
        <v>513</v>
      </c>
      <c r="C536" s="141" t="s">
        <v>512</v>
      </c>
      <c r="D536" s="141"/>
      <c r="E536" s="141"/>
      <c r="F536" s="142">
        <f aca="true" t="shared" si="98" ref="F536:H538">F537</f>
        <v>0</v>
      </c>
      <c r="G536" s="142">
        <f t="shared" si="98"/>
        <v>0</v>
      </c>
      <c r="H536" s="142">
        <f t="shared" si="98"/>
        <v>0</v>
      </c>
    </row>
    <row r="537" spans="1:8" s="80" customFormat="1" ht="60" customHeight="1" hidden="1">
      <c r="A537" s="122"/>
      <c r="B537" s="282" t="s">
        <v>92</v>
      </c>
      <c r="C537" s="34" t="s">
        <v>512</v>
      </c>
      <c r="D537" s="31">
        <v>100</v>
      </c>
      <c r="E537" s="30"/>
      <c r="F537" s="97">
        <f t="shared" si="98"/>
        <v>0</v>
      </c>
      <c r="G537" s="97">
        <f t="shared" si="98"/>
        <v>0</v>
      </c>
      <c r="H537" s="97">
        <f t="shared" si="98"/>
        <v>0</v>
      </c>
    </row>
    <row r="538" spans="1:8" s="80" customFormat="1" ht="30" customHeight="1" hidden="1">
      <c r="A538" s="122"/>
      <c r="B538" s="282" t="s">
        <v>213</v>
      </c>
      <c r="C538" s="34" t="s">
        <v>512</v>
      </c>
      <c r="D538" s="31">
        <v>120</v>
      </c>
      <c r="E538" s="30"/>
      <c r="F538" s="97">
        <f t="shared" si="98"/>
        <v>0</v>
      </c>
      <c r="G538" s="97">
        <f t="shared" si="98"/>
        <v>0</v>
      </c>
      <c r="H538" s="97">
        <f t="shared" si="98"/>
        <v>0</v>
      </c>
    </row>
    <row r="539" spans="1:8" s="80" customFormat="1" ht="15" customHeight="1" hidden="1">
      <c r="A539" s="122"/>
      <c r="B539" s="282" t="s">
        <v>185</v>
      </c>
      <c r="C539" s="34" t="s">
        <v>512</v>
      </c>
      <c r="D539" s="31">
        <v>120</v>
      </c>
      <c r="E539" s="30" t="s">
        <v>186</v>
      </c>
      <c r="F539" s="97">
        <v>0</v>
      </c>
      <c r="G539" s="97">
        <v>0</v>
      </c>
      <c r="H539" s="97">
        <v>0</v>
      </c>
    </row>
    <row r="540" spans="1:8" s="80" customFormat="1" ht="30" customHeight="1" hidden="1">
      <c r="A540" s="149"/>
      <c r="B540" s="352" t="s">
        <v>75</v>
      </c>
      <c r="C540" s="141" t="s">
        <v>521</v>
      </c>
      <c r="D540" s="141"/>
      <c r="E540" s="141"/>
      <c r="F540" s="341">
        <f>F541+F544</f>
        <v>0</v>
      </c>
      <c r="G540" s="341">
        <f>G541+G544</f>
        <v>0</v>
      </c>
      <c r="H540" s="341">
        <f>H541+H544</f>
        <v>0</v>
      </c>
    </row>
    <row r="541" spans="1:8" s="80" customFormat="1" ht="30" customHeight="1" hidden="1">
      <c r="A541" s="32"/>
      <c r="B541" s="288" t="s">
        <v>77</v>
      </c>
      <c r="C541" s="30" t="s">
        <v>521</v>
      </c>
      <c r="D541" s="30" t="s">
        <v>78</v>
      </c>
      <c r="E541" s="30"/>
      <c r="F541" s="97">
        <f>F542</f>
        <v>0</v>
      </c>
      <c r="G541" s="97">
        <f aca="true" t="shared" si="99" ref="G541:H545">G542</f>
        <v>0</v>
      </c>
      <c r="H541" s="97">
        <f t="shared" si="99"/>
        <v>0</v>
      </c>
    </row>
    <row r="542" spans="1:8" s="80" customFormat="1" ht="30" customHeight="1" hidden="1">
      <c r="A542" s="32"/>
      <c r="B542" s="282" t="s">
        <v>79</v>
      </c>
      <c r="C542" s="30" t="s">
        <v>521</v>
      </c>
      <c r="D542" s="30" t="s">
        <v>80</v>
      </c>
      <c r="E542" s="30"/>
      <c r="F542" s="97">
        <f>F543</f>
        <v>0</v>
      </c>
      <c r="G542" s="97">
        <f t="shared" si="99"/>
        <v>0</v>
      </c>
      <c r="H542" s="97">
        <f t="shared" si="99"/>
        <v>0</v>
      </c>
    </row>
    <row r="543" spans="1:8" s="80" customFormat="1" ht="15" customHeight="1" hidden="1">
      <c r="A543" s="32"/>
      <c r="B543" s="282" t="s">
        <v>68</v>
      </c>
      <c r="C543" s="30" t="s">
        <v>521</v>
      </c>
      <c r="D543" s="30" t="s">
        <v>80</v>
      </c>
      <c r="E543" s="30" t="s">
        <v>69</v>
      </c>
      <c r="F543" s="97"/>
      <c r="G543" s="97">
        <v>0</v>
      </c>
      <c r="H543" s="97">
        <v>0</v>
      </c>
    </row>
    <row r="544" spans="1:8" s="80" customFormat="1" ht="15" customHeight="1" hidden="1">
      <c r="A544" s="32"/>
      <c r="B544" s="282" t="s">
        <v>97</v>
      </c>
      <c r="C544" s="30" t="s">
        <v>521</v>
      </c>
      <c r="D544" s="30" t="s">
        <v>98</v>
      </c>
      <c r="E544" s="30"/>
      <c r="F544" s="97">
        <f>F545</f>
        <v>0</v>
      </c>
      <c r="G544" s="97">
        <f t="shared" si="99"/>
        <v>0</v>
      </c>
      <c r="H544" s="97">
        <f t="shared" si="99"/>
        <v>0</v>
      </c>
    </row>
    <row r="545" spans="1:8" s="80" customFormat="1" ht="15" customHeight="1" hidden="1">
      <c r="A545" s="32"/>
      <c r="B545" s="282" t="s">
        <v>249</v>
      </c>
      <c r="C545" s="30" t="s">
        <v>521</v>
      </c>
      <c r="D545" s="30" t="s">
        <v>250</v>
      </c>
      <c r="E545" s="30"/>
      <c r="F545" s="97">
        <f>F546</f>
        <v>0</v>
      </c>
      <c r="G545" s="97">
        <f t="shared" si="99"/>
        <v>0</v>
      </c>
      <c r="H545" s="97">
        <f t="shared" si="99"/>
        <v>0</v>
      </c>
    </row>
    <row r="546" spans="1:8" s="80" customFormat="1" ht="15" customHeight="1" hidden="1">
      <c r="A546" s="32"/>
      <c r="B546" s="282" t="s">
        <v>68</v>
      </c>
      <c r="C546" s="30" t="s">
        <v>521</v>
      </c>
      <c r="D546" s="30" t="s">
        <v>250</v>
      </c>
      <c r="E546" s="30" t="s">
        <v>69</v>
      </c>
      <c r="F546" s="97">
        <v>0</v>
      </c>
      <c r="G546" s="97">
        <v>0</v>
      </c>
      <c r="H546" s="97">
        <v>0</v>
      </c>
    </row>
    <row r="547" spans="1:8" s="84" customFormat="1" ht="15" customHeight="1">
      <c r="A547" s="476" t="s">
        <v>294</v>
      </c>
      <c r="B547" s="477"/>
      <c r="C547" s="477"/>
      <c r="D547" s="478"/>
      <c r="E547" s="127"/>
      <c r="F547" s="128">
        <f>F18+F372</f>
        <v>136250.676</v>
      </c>
      <c r="G547" s="128">
        <f>G18+G372</f>
        <v>159008.17969999998</v>
      </c>
      <c r="H547" s="128">
        <f>H18+H372</f>
        <v>83422.62899999999</v>
      </c>
    </row>
    <row r="548" ht="12.75">
      <c r="H548" s="129"/>
    </row>
    <row r="549" ht="12.75">
      <c r="H549" s="129"/>
    </row>
    <row r="550" ht="12.75">
      <c r="H550" s="129"/>
    </row>
    <row r="551" ht="12.75">
      <c r="H551" s="129"/>
    </row>
    <row r="552" ht="12.75">
      <c r="H552" s="129"/>
    </row>
    <row r="553" ht="12.75">
      <c r="H553" s="129"/>
    </row>
    <row r="554" ht="12.75">
      <c r="H554" s="129"/>
    </row>
    <row r="555" ht="12.75">
      <c r="H555" s="129"/>
    </row>
    <row r="556" ht="12.75">
      <c r="H556" s="129"/>
    </row>
    <row r="557" ht="12.75">
      <c r="H557" s="129"/>
    </row>
    <row r="558" ht="12.75">
      <c r="H558" s="129"/>
    </row>
    <row r="559" ht="12.75">
      <c r="H559" s="129"/>
    </row>
    <row r="560" ht="12.75">
      <c r="H560" s="129"/>
    </row>
    <row r="561" ht="12.75">
      <c r="H561" s="129"/>
    </row>
    <row r="562" ht="12.75">
      <c r="H562" s="129"/>
    </row>
    <row r="563" ht="12.75">
      <c r="H563" s="129"/>
    </row>
    <row r="564" ht="12.75">
      <c r="H564" s="129"/>
    </row>
    <row r="565" ht="12.75">
      <c r="H565" s="129"/>
    </row>
    <row r="566" ht="12.75">
      <c r="H566" s="129"/>
    </row>
    <row r="567" ht="12.75">
      <c r="H567" s="129"/>
    </row>
    <row r="568" ht="12.75">
      <c r="H568" s="129"/>
    </row>
    <row r="569" ht="12.75">
      <c r="H569" s="129"/>
    </row>
    <row r="570" ht="12.75">
      <c r="H570" s="129"/>
    </row>
    <row r="571" ht="12.75">
      <c r="H571" s="129"/>
    </row>
    <row r="572" ht="12.75">
      <c r="H572" s="129"/>
    </row>
    <row r="573" ht="12.75">
      <c r="H573" s="129"/>
    </row>
    <row r="574" ht="12.75">
      <c r="H574" s="129"/>
    </row>
    <row r="575" ht="12.75">
      <c r="H575" s="129"/>
    </row>
    <row r="576" ht="12.75">
      <c r="H576" s="129"/>
    </row>
    <row r="577" ht="12.75">
      <c r="H577" s="129"/>
    </row>
    <row r="578" ht="12.75">
      <c r="H578" s="129"/>
    </row>
    <row r="579" ht="12.75">
      <c r="H579" s="129"/>
    </row>
    <row r="580" ht="12.75">
      <c r="H580" s="129"/>
    </row>
    <row r="581" ht="12.75">
      <c r="H581" s="129"/>
    </row>
    <row r="582" ht="12.75">
      <c r="H582" s="129"/>
    </row>
    <row r="583" ht="12.75">
      <c r="H583" s="129"/>
    </row>
    <row r="584" ht="12.75">
      <c r="H584" s="129"/>
    </row>
    <row r="585" ht="12.75">
      <c r="H585" s="129"/>
    </row>
    <row r="586" ht="12.75">
      <c r="H586" s="129"/>
    </row>
  </sheetData>
  <sheetProtection/>
  <mergeCells count="19">
    <mergeCell ref="A15:A16"/>
    <mergeCell ref="B15:B16"/>
    <mergeCell ref="C15:C16"/>
    <mergeCell ref="A5:H5"/>
    <mergeCell ref="A1:H1"/>
    <mergeCell ref="A2:H2"/>
    <mergeCell ref="A3:H3"/>
    <mergeCell ref="A4:H4"/>
    <mergeCell ref="A9:H9"/>
    <mergeCell ref="A10:H10"/>
    <mergeCell ref="A547:D547"/>
    <mergeCell ref="A11:H11"/>
    <mergeCell ref="A12:H12"/>
    <mergeCell ref="A13:H13"/>
    <mergeCell ref="B18:E18"/>
    <mergeCell ref="E15:E16"/>
    <mergeCell ref="B372:E372"/>
    <mergeCell ref="F15:H15"/>
    <mergeCell ref="D15:D16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3"/>
  <rowBreaks count="8" manualBreakCount="8">
    <brk id="61" max="255" man="1"/>
    <brk id="126" max="7" man="1"/>
    <brk id="172" max="7" man="1"/>
    <brk id="252" max="7" man="1"/>
    <brk id="324" max="7" man="1"/>
    <brk id="376" max="7" man="1"/>
    <brk id="547" max="255" man="1"/>
    <brk id="547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17"/>
  <sheetViews>
    <sheetView view="pageBreakPreview" zoomScaleSheetLayoutView="100" zoomScalePageLayoutView="0" workbookViewId="0" topLeftCell="A429">
      <selection activeCell="C16" sqref="C18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17.7109375" style="10" customWidth="1"/>
    <col min="11" max="11" width="9.8515625" style="9" customWidth="1"/>
    <col min="12" max="16384" width="9.140625" style="9" customWidth="1"/>
  </cols>
  <sheetData>
    <row r="1" spans="1:10" ht="15" customHeight="1">
      <c r="A1" s="459" t="s">
        <v>606</v>
      </c>
      <c r="B1" s="459"/>
      <c r="C1" s="459"/>
      <c r="D1" s="459"/>
      <c r="E1" s="459"/>
      <c r="F1" s="459"/>
      <c r="G1" s="459"/>
      <c r="H1" s="459"/>
      <c r="I1" s="459"/>
      <c r="J1" s="459"/>
    </row>
    <row r="2" spans="1:10" ht="15" customHeight="1">
      <c r="A2" s="459" t="s">
        <v>33</v>
      </c>
      <c r="B2" s="459"/>
      <c r="C2" s="459"/>
      <c r="D2" s="459"/>
      <c r="E2" s="459"/>
      <c r="F2" s="459"/>
      <c r="G2" s="459"/>
      <c r="H2" s="459"/>
      <c r="I2" s="459"/>
      <c r="J2" s="459"/>
    </row>
    <row r="3" spans="1:10" ht="15" customHeight="1">
      <c r="A3" s="459" t="s">
        <v>34</v>
      </c>
      <c r="B3" s="459"/>
      <c r="C3" s="459"/>
      <c r="D3" s="459"/>
      <c r="E3" s="459"/>
      <c r="F3" s="459"/>
      <c r="G3" s="459"/>
      <c r="H3" s="459"/>
      <c r="I3" s="459"/>
      <c r="J3" s="459"/>
    </row>
    <row r="4" spans="1:10" ht="15" customHeight="1">
      <c r="A4" s="459" t="s">
        <v>35</v>
      </c>
      <c r="B4" s="459"/>
      <c r="C4" s="459"/>
      <c r="D4" s="459"/>
      <c r="E4" s="459"/>
      <c r="F4" s="459"/>
      <c r="G4" s="459"/>
      <c r="H4" s="459"/>
      <c r="I4" s="459"/>
      <c r="J4" s="459"/>
    </row>
    <row r="5" spans="1:10" ht="15" customHeight="1">
      <c r="A5" s="459" t="s">
        <v>605</v>
      </c>
      <c r="B5" s="459"/>
      <c r="C5" s="459"/>
      <c r="D5" s="459"/>
      <c r="E5" s="459"/>
      <c r="F5" s="459"/>
      <c r="G5" s="459"/>
      <c r="H5" s="459"/>
      <c r="I5" s="459"/>
      <c r="J5" s="459"/>
    </row>
    <row r="6" ht="15" customHeight="1"/>
    <row r="7" ht="15" customHeight="1"/>
    <row r="8" ht="15" customHeight="1"/>
    <row r="9" spans="1:10" ht="15" customHeight="1">
      <c r="A9" s="475" t="s">
        <v>0</v>
      </c>
      <c r="B9" s="475"/>
      <c r="C9" s="475"/>
      <c r="D9" s="475"/>
      <c r="E9" s="475"/>
      <c r="F9" s="475"/>
      <c r="G9" s="475"/>
      <c r="H9" s="475"/>
      <c r="I9" s="475"/>
      <c r="J9" s="475"/>
    </row>
    <row r="10" spans="1:10" ht="15" customHeight="1">
      <c r="A10" s="475" t="s">
        <v>404</v>
      </c>
      <c r="B10" s="475"/>
      <c r="C10" s="475"/>
      <c r="D10" s="475"/>
      <c r="E10" s="475"/>
      <c r="F10" s="475"/>
      <c r="G10" s="475"/>
      <c r="H10" s="475"/>
      <c r="I10" s="475"/>
      <c r="J10" s="475"/>
    </row>
    <row r="11" spans="1:10" ht="15" customHeight="1">
      <c r="A11" s="493" t="s">
        <v>642</v>
      </c>
      <c r="B11" s="493"/>
      <c r="C11" s="493"/>
      <c r="D11" s="493"/>
      <c r="E11" s="493"/>
      <c r="F11" s="493"/>
      <c r="G11" s="493"/>
      <c r="H11" s="493"/>
      <c r="I11" s="493"/>
      <c r="J11" s="493"/>
    </row>
    <row r="12" spans="1:10" ht="15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10" s="1" customFormat="1" ht="30" customHeight="1">
      <c r="A13" s="491" t="s">
        <v>38</v>
      </c>
      <c r="B13" s="497" t="s">
        <v>47</v>
      </c>
      <c r="C13" s="483" t="s">
        <v>1</v>
      </c>
      <c r="D13" s="483" t="s">
        <v>2</v>
      </c>
      <c r="E13" s="483" t="s">
        <v>3</v>
      </c>
      <c r="F13" s="483" t="s">
        <v>48</v>
      </c>
      <c r="G13" s="483" t="s">
        <v>49</v>
      </c>
      <c r="H13" s="485" t="s">
        <v>36</v>
      </c>
      <c r="I13" s="486"/>
      <c r="J13" s="487"/>
    </row>
    <row r="14" spans="1:10" s="1" customFormat="1" ht="30" customHeight="1">
      <c r="A14" s="492"/>
      <c r="B14" s="492"/>
      <c r="C14" s="492"/>
      <c r="D14" s="492"/>
      <c r="E14" s="492"/>
      <c r="F14" s="492"/>
      <c r="G14" s="492"/>
      <c r="H14" s="54" t="s">
        <v>514</v>
      </c>
      <c r="I14" s="54" t="s">
        <v>552</v>
      </c>
      <c r="J14" s="54" t="s">
        <v>643</v>
      </c>
    </row>
    <row r="15" spans="1:10" s="1" customFormat="1" ht="15" customHeight="1">
      <c r="A15" s="11" t="s">
        <v>39</v>
      </c>
      <c r="B15" s="12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4">
        <v>8</v>
      </c>
      <c r="I15" s="14">
        <v>9</v>
      </c>
      <c r="J15" s="14">
        <v>10</v>
      </c>
    </row>
    <row r="16" spans="1:10" s="1" customFormat="1" ht="45" customHeight="1">
      <c r="A16" s="15" t="s">
        <v>39</v>
      </c>
      <c r="B16" s="315" t="s">
        <v>42</v>
      </c>
      <c r="C16" s="16" t="s">
        <v>41</v>
      </c>
      <c r="D16" s="17"/>
      <c r="E16" s="17"/>
      <c r="F16" s="17"/>
      <c r="G16" s="17"/>
      <c r="H16" s="55">
        <f>H17+H489+H502</f>
        <v>133546.213</v>
      </c>
      <c r="I16" s="55">
        <f>I17+I489+I502</f>
        <v>156350.23669999998</v>
      </c>
      <c r="J16" s="55">
        <f>J17+J489+J502</f>
        <v>80667.401</v>
      </c>
    </row>
    <row r="17" spans="1:10" ht="45" customHeight="1">
      <c r="A17" s="15" t="s">
        <v>5</v>
      </c>
      <c r="B17" s="315" t="s">
        <v>42</v>
      </c>
      <c r="C17" s="16"/>
      <c r="D17" s="18"/>
      <c r="E17" s="18"/>
      <c r="F17" s="18"/>
      <c r="G17" s="18"/>
      <c r="H17" s="61">
        <f>H18+H98+H108+H140+H195+H420+H430+H443+H474+H481</f>
        <v>111096.89199999999</v>
      </c>
      <c r="I17" s="61">
        <f>I18+I98+I108+I140+I195+I420+I430+I443+I474+I481</f>
        <v>143350.23669999998</v>
      </c>
      <c r="J17" s="61">
        <f>J18+J98+J108+J140+J195+J420+J430+J443+J474+J481</f>
        <v>80667.401</v>
      </c>
    </row>
    <row r="18" spans="1:10" ht="15" customHeight="1">
      <c r="A18" s="19" t="s">
        <v>493</v>
      </c>
      <c r="B18" s="317" t="s">
        <v>6</v>
      </c>
      <c r="C18" s="20"/>
      <c r="D18" s="20" t="s">
        <v>7</v>
      </c>
      <c r="E18" s="21"/>
      <c r="F18" s="21"/>
      <c r="G18" s="21"/>
      <c r="H18" s="56">
        <f>H19+H49+H56+H63</f>
        <v>27947.235999999997</v>
      </c>
      <c r="I18" s="56">
        <f>I19+I49+I56+I63</f>
        <v>27396.552000000003</v>
      </c>
      <c r="J18" s="56">
        <f>J19+J49+J56+J63</f>
        <v>27498.673</v>
      </c>
    </row>
    <row r="19" spans="1:11" ht="45" customHeight="1">
      <c r="A19" s="22"/>
      <c r="B19" s="318" t="s">
        <v>9</v>
      </c>
      <c r="C19" s="24"/>
      <c r="D19" s="24" t="s">
        <v>7</v>
      </c>
      <c r="E19" s="24" t="s">
        <v>215</v>
      </c>
      <c r="F19" s="24" t="s">
        <v>63</v>
      </c>
      <c r="G19" s="24" t="s">
        <v>63</v>
      </c>
      <c r="H19" s="57">
        <f>H20+H25</f>
        <v>25308.803999999996</v>
      </c>
      <c r="I19" s="57">
        <f>I20+I25</f>
        <v>26086.552000000003</v>
      </c>
      <c r="J19" s="57">
        <f>J20+J25</f>
        <v>26978.673</v>
      </c>
      <c r="K19" s="62"/>
    </row>
    <row r="20" spans="1:11" ht="60" customHeight="1">
      <c r="A20" s="197"/>
      <c r="B20" s="320" t="s">
        <v>375</v>
      </c>
      <c r="C20" s="198"/>
      <c r="D20" s="199" t="s">
        <v>7</v>
      </c>
      <c r="E20" s="199" t="s">
        <v>215</v>
      </c>
      <c r="F20" s="199" t="s">
        <v>380</v>
      </c>
      <c r="G20" s="198"/>
      <c r="H20" s="200">
        <f aca="true" t="shared" si="0" ref="H20:J23">H21</f>
        <v>230</v>
      </c>
      <c r="I20" s="200">
        <f t="shared" si="0"/>
        <v>0</v>
      </c>
      <c r="J20" s="200">
        <f t="shared" si="0"/>
        <v>0</v>
      </c>
      <c r="K20" s="62"/>
    </row>
    <row r="21" spans="1:11" ht="120" customHeight="1">
      <c r="A21" s="226"/>
      <c r="B21" s="321" t="s">
        <v>376</v>
      </c>
      <c r="C21" s="227"/>
      <c r="D21" s="228" t="s">
        <v>7</v>
      </c>
      <c r="E21" s="228" t="s">
        <v>215</v>
      </c>
      <c r="F21" s="228" t="s">
        <v>379</v>
      </c>
      <c r="G21" s="227"/>
      <c r="H21" s="229">
        <f t="shared" si="0"/>
        <v>230</v>
      </c>
      <c r="I21" s="229">
        <f t="shared" si="0"/>
        <v>0</v>
      </c>
      <c r="J21" s="229">
        <f t="shared" si="0"/>
        <v>0</v>
      </c>
      <c r="K21" s="62"/>
    </row>
    <row r="22" spans="1:11" ht="90" customHeight="1">
      <c r="A22" s="254"/>
      <c r="B22" s="302" t="s">
        <v>377</v>
      </c>
      <c r="C22" s="255"/>
      <c r="D22" s="252" t="s">
        <v>7</v>
      </c>
      <c r="E22" s="252" t="s">
        <v>215</v>
      </c>
      <c r="F22" s="252" t="s">
        <v>378</v>
      </c>
      <c r="G22" s="255"/>
      <c r="H22" s="253">
        <f t="shared" si="0"/>
        <v>230</v>
      </c>
      <c r="I22" s="253">
        <f t="shared" si="0"/>
        <v>0</v>
      </c>
      <c r="J22" s="253">
        <f t="shared" si="0"/>
        <v>0</v>
      </c>
      <c r="K22" s="62"/>
    </row>
    <row r="23" spans="1:11" ht="30" customHeight="1">
      <c r="A23" s="152"/>
      <c r="B23" s="287" t="s">
        <v>57</v>
      </c>
      <c r="C23" s="153"/>
      <c r="D23" s="31" t="s">
        <v>7</v>
      </c>
      <c r="E23" s="31" t="s">
        <v>215</v>
      </c>
      <c r="F23" s="154" t="s">
        <v>378</v>
      </c>
      <c r="G23" s="154">
        <v>200</v>
      </c>
      <c r="H23" s="155">
        <f t="shared" si="0"/>
        <v>230</v>
      </c>
      <c r="I23" s="155">
        <f t="shared" si="0"/>
        <v>0</v>
      </c>
      <c r="J23" s="155">
        <f t="shared" si="0"/>
        <v>0</v>
      </c>
      <c r="K23" s="62"/>
    </row>
    <row r="24" spans="1:11" ht="30" customHeight="1">
      <c r="A24" s="152"/>
      <c r="B24" s="282" t="s">
        <v>58</v>
      </c>
      <c r="C24" s="153"/>
      <c r="D24" s="31" t="s">
        <v>7</v>
      </c>
      <c r="E24" s="31" t="s">
        <v>215</v>
      </c>
      <c r="F24" s="154" t="s">
        <v>378</v>
      </c>
      <c r="G24" s="154">
        <v>240</v>
      </c>
      <c r="H24" s="155">
        <v>230</v>
      </c>
      <c r="I24" s="155">
        <v>0</v>
      </c>
      <c r="J24" s="155">
        <v>0</v>
      </c>
      <c r="K24" s="62"/>
    </row>
    <row r="25" spans="1:10" ht="45" customHeight="1">
      <c r="A25" s="193"/>
      <c r="B25" s="319" t="s">
        <v>205</v>
      </c>
      <c r="C25" s="195"/>
      <c r="D25" s="195" t="s">
        <v>7</v>
      </c>
      <c r="E25" s="195" t="s">
        <v>215</v>
      </c>
      <c r="F25" s="194" t="s">
        <v>206</v>
      </c>
      <c r="G25" s="195" t="s">
        <v>63</v>
      </c>
      <c r="H25" s="196">
        <f>H26+H44</f>
        <v>25078.803999999996</v>
      </c>
      <c r="I25" s="196">
        <f>I26+I44</f>
        <v>26086.552000000003</v>
      </c>
      <c r="J25" s="196">
        <f>J26+J44</f>
        <v>26978.673</v>
      </c>
    </row>
    <row r="26" spans="1:10" ht="30" customHeight="1">
      <c r="A26" s="25"/>
      <c r="B26" s="282" t="s">
        <v>207</v>
      </c>
      <c r="C26" s="30"/>
      <c r="D26" s="30" t="s">
        <v>7</v>
      </c>
      <c r="E26" s="30" t="s">
        <v>215</v>
      </c>
      <c r="F26" s="30" t="s">
        <v>208</v>
      </c>
      <c r="G26" s="31"/>
      <c r="H26" s="59">
        <f>H27</f>
        <v>23649.720999999998</v>
      </c>
      <c r="I26" s="59">
        <f>I27</f>
        <v>24561.170000000002</v>
      </c>
      <c r="J26" s="59">
        <f>J27</f>
        <v>25392.246</v>
      </c>
    </row>
    <row r="27" spans="1:10" ht="15" customHeight="1">
      <c r="A27" s="25"/>
      <c r="B27" s="282" t="s">
        <v>209</v>
      </c>
      <c r="C27" s="30"/>
      <c r="D27" s="30" t="s">
        <v>7</v>
      </c>
      <c r="E27" s="30" t="s">
        <v>215</v>
      </c>
      <c r="F27" s="30" t="s">
        <v>210</v>
      </c>
      <c r="G27" s="31"/>
      <c r="H27" s="59">
        <f>H28+H43+H37+H40</f>
        <v>23649.720999999998</v>
      </c>
      <c r="I27" s="59">
        <f>I28+I43+I37+I40</f>
        <v>24561.170000000002</v>
      </c>
      <c r="J27" s="59">
        <f>J28+J43+J37+J40</f>
        <v>25392.246</v>
      </c>
    </row>
    <row r="28" spans="1:10" ht="15" customHeight="1">
      <c r="A28" s="249"/>
      <c r="B28" s="302" t="s">
        <v>211</v>
      </c>
      <c r="C28" s="252"/>
      <c r="D28" s="252" t="s">
        <v>7</v>
      </c>
      <c r="E28" s="252" t="s">
        <v>215</v>
      </c>
      <c r="F28" s="251" t="s">
        <v>212</v>
      </c>
      <c r="G28" s="252" t="s">
        <v>63</v>
      </c>
      <c r="H28" s="253">
        <f>H30+H32+H34</f>
        <v>23249.439</v>
      </c>
      <c r="I28" s="253">
        <f>I30+I32+I34</f>
        <v>24561.170000000002</v>
      </c>
      <c r="J28" s="253">
        <f>J30+J32+J34</f>
        <v>25392.246</v>
      </c>
    </row>
    <row r="29" spans="1:10" ht="60" customHeight="1">
      <c r="A29" s="28"/>
      <c r="B29" s="282" t="s">
        <v>92</v>
      </c>
      <c r="C29" s="31"/>
      <c r="D29" s="30" t="s">
        <v>7</v>
      </c>
      <c r="E29" s="31" t="s">
        <v>215</v>
      </c>
      <c r="F29" s="30" t="s">
        <v>212</v>
      </c>
      <c r="G29" s="31">
        <v>100</v>
      </c>
      <c r="H29" s="59">
        <f>H30</f>
        <v>19467.439</v>
      </c>
      <c r="I29" s="59">
        <f>I30</f>
        <v>20779.170000000002</v>
      </c>
      <c r="J29" s="59">
        <f>J30</f>
        <v>21610.246</v>
      </c>
    </row>
    <row r="30" spans="1:10" ht="30" customHeight="1">
      <c r="A30" s="28"/>
      <c r="B30" s="282" t="s">
        <v>213</v>
      </c>
      <c r="C30" s="31"/>
      <c r="D30" s="31" t="s">
        <v>7</v>
      </c>
      <c r="E30" s="31" t="s">
        <v>215</v>
      </c>
      <c r="F30" s="30" t="s">
        <v>212</v>
      </c>
      <c r="G30" s="31">
        <v>120</v>
      </c>
      <c r="H30" s="60">
        <f>14951.95+4515.489</f>
        <v>19467.439</v>
      </c>
      <c r="I30" s="60">
        <f>15959.424+4819.746</f>
        <v>20779.170000000002</v>
      </c>
      <c r="J30" s="60">
        <f>16597.731+5012.515</f>
        <v>21610.246</v>
      </c>
    </row>
    <row r="31" spans="1:10" ht="30" customHeight="1">
      <c r="A31" s="28"/>
      <c r="B31" s="282" t="s">
        <v>57</v>
      </c>
      <c r="C31" s="31"/>
      <c r="D31" s="30" t="s">
        <v>7</v>
      </c>
      <c r="E31" s="31" t="s">
        <v>215</v>
      </c>
      <c r="F31" s="30" t="s">
        <v>212</v>
      </c>
      <c r="G31" s="31">
        <v>200</v>
      </c>
      <c r="H31" s="60">
        <f aca="true" t="shared" si="1" ref="H31:J36">H32</f>
        <v>3762</v>
      </c>
      <c r="I31" s="60">
        <f t="shared" si="1"/>
        <v>3762</v>
      </c>
      <c r="J31" s="60">
        <f t="shared" si="1"/>
        <v>3762</v>
      </c>
    </row>
    <row r="32" spans="1:10" ht="30" customHeight="1">
      <c r="A32" s="28"/>
      <c r="B32" s="282" t="s">
        <v>58</v>
      </c>
      <c r="C32" s="30"/>
      <c r="D32" s="30" t="s">
        <v>7</v>
      </c>
      <c r="E32" s="31" t="s">
        <v>215</v>
      </c>
      <c r="F32" s="30" t="s">
        <v>212</v>
      </c>
      <c r="G32" s="30" t="s">
        <v>59</v>
      </c>
      <c r="H32" s="60">
        <f>(30+200+40+430+75+400+20+300+5+8+5+30)+(300+250+100+75+160+40+100+2+200+50+100+20+25+1+2)+(100+15+160+35+50+25+150+72+50+25+10+2+100)</f>
        <v>3762</v>
      </c>
      <c r="I32" s="60">
        <f>(30+200+40+430+75+400+20+300+5+8+5+30)+(300+250+100+75+160+40+100+2+200+50+100+20+25+1+2)+(100+15+160+35+50+25+150+72+50+25+10+2+100)</f>
        <v>3762</v>
      </c>
      <c r="J32" s="60">
        <f>(30+200+40+430+75+400+20+300+5+8+5+30)+(300+250+100+75+160+40+100+2+200+50+100+20+25+1+2)+(100+15+160+35+50+25+150+72+50+25+10+2+100)</f>
        <v>3762</v>
      </c>
    </row>
    <row r="33" spans="1:10" ht="15" customHeight="1">
      <c r="A33" s="28"/>
      <c r="B33" s="282" t="s">
        <v>97</v>
      </c>
      <c r="C33" s="30"/>
      <c r="D33" s="30" t="s">
        <v>7</v>
      </c>
      <c r="E33" s="31" t="s">
        <v>215</v>
      </c>
      <c r="F33" s="30" t="s">
        <v>212</v>
      </c>
      <c r="G33" s="30" t="s">
        <v>98</v>
      </c>
      <c r="H33" s="60">
        <f t="shared" si="1"/>
        <v>20</v>
      </c>
      <c r="I33" s="60">
        <f t="shared" si="1"/>
        <v>20</v>
      </c>
      <c r="J33" s="60">
        <f t="shared" si="1"/>
        <v>20</v>
      </c>
    </row>
    <row r="34" spans="1:10" ht="15" customHeight="1">
      <c r="A34" s="28"/>
      <c r="B34" s="282" t="s">
        <v>99</v>
      </c>
      <c r="C34" s="30"/>
      <c r="D34" s="30" t="s">
        <v>7</v>
      </c>
      <c r="E34" s="31" t="s">
        <v>215</v>
      </c>
      <c r="F34" s="30" t="s">
        <v>212</v>
      </c>
      <c r="G34" s="30" t="s">
        <v>100</v>
      </c>
      <c r="H34" s="60">
        <f>3+5+2+10</f>
        <v>20</v>
      </c>
      <c r="I34" s="60">
        <f>3+5+2+10</f>
        <v>20</v>
      </c>
      <c r="J34" s="60">
        <f>3+5+2+10</f>
        <v>20</v>
      </c>
    </row>
    <row r="35" spans="1:10" ht="45" customHeight="1">
      <c r="A35" s="249"/>
      <c r="B35" s="306" t="s">
        <v>218</v>
      </c>
      <c r="C35" s="251"/>
      <c r="D35" s="251" t="s">
        <v>7</v>
      </c>
      <c r="E35" s="252" t="s">
        <v>215</v>
      </c>
      <c r="F35" s="251" t="s">
        <v>219</v>
      </c>
      <c r="G35" s="251"/>
      <c r="H35" s="257">
        <f>H37</f>
        <v>323.2</v>
      </c>
      <c r="I35" s="257">
        <f>I37</f>
        <v>0</v>
      </c>
      <c r="J35" s="257">
        <f>J37</f>
        <v>0</v>
      </c>
    </row>
    <row r="36" spans="1:10" ht="15" customHeight="1">
      <c r="A36" s="28"/>
      <c r="B36" s="287" t="s">
        <v>220</v>
      </c>
      <c r="C36" s="30"/>
      <c r="D36" s="30" t="s">
        <v>7</v>
      </c>
      <c r="E36" s="31" t="s">
        <v>215</v>
      </c>
      <c r="F36" s="30" t="s">
        <v>219</v>
      </c>
      <c r="G36" s="30" t="s">
        <v>221</v>
      </c>
      <c r="H36" s="60">
        <f t="shared" si="1"/>
        <v>323.2</v>
      </c>
      <c r="I36" s="60">
        <f t="shared" si="1"/>
        <v>0</v>
      </c>
      <c r="J36" s="60">
        <f t="shared" si="1"/>
        <v>0</v>
      </c>
    </row>
    <row r="37" spans="1:10" ht="15" customHeight="1">
      <c r="A37" s="28"/>
      <c r="B37" s="322" t="s">
        <v>222</v>
      </c>
      <c r="C37" s="30"/>
      <c r="D37" s="30" t="s">
        <v>7</v>
      </c>
      <c r="E37" s="31" t="s">
        <v>215</v>
      </c>
      <c r="F37" s="30" t="s">
        <v>219</v>
      </c>
      <c r="G37" s="30" t="s">
        <v>223</v>
      </c>
      <c r="H37" s="60">
        <v>323.2</v>
      </c>
      <c r="I37" s="60">
        <v>0</v>
      </c>
      <c r="J37" s="60">
        <v>0</v>
      </c>
    </row>
    <row r="38" spans="1:10" ht="75" customHeight="1" hidden="1">
      <c r="A38" s="249"/>
      <c r="B38" s="306" t="s">
        <v>224</v>
      </c>
      <c r="C38" s="251"/>
      <c r="D38" s="251" t="s">
        <v>7</v>
      </c>
      <c r="E38" s="252" t="s">
        <v>215</v>
      </c>
      <c r="F38" s="251" t="s">
        <v>225</v>
      </c>
      <c r="G38" s="251"/>
      <c r="H38" s="257">
        <f>H40</f>
        <v>0</v>
      </c>
      <c r="I38" s="257">
        <f>I40</f>
        <v>0</v>
      </c>
      <c r="J38" s="257">
        <f>J40</f>
        <v>0</v>
      </c>
    </row>
    <row r="39" spans="1:10" ht="15" customHeight="1" hidden="1">
      <c r="A39" s="28"/>
      <c r="B39" s="287" t="s">
        <v>220</v>
      </c>
      <c r="C39" s="30"/>
      <c r="D39" s="30" t="s">
        <v>7</v>
      </c>
      <c r="E39" s="31" t="s">
        <v>215</v>
      </c>
      <c r="F39" s="30" t="s">
        <v>225</v>
      </c>
      <c r="G39" s="30" t="s">
        <v>221</v>
      </c>
      <c r="H39" s="60">
        <f aca="true" t="shared" si="2" ref="H39:J45">H40</f>
        <v>0</v>
      </c>
      <c r="I39" s="60">
        <f t="shared" si="2"/>
        <v>0</v>
      </c>
      <c r="J39" s="60">
        <f t="shared" si="2"/>
        <v>0</v>
      </c>
    </row>
    <row r="40" spans="1:10" ht="15" customHeight="1" hidden="1">
      <c r="A40" s="28"/>
      <c r="B40" s="322" t="s">
        <v>222</v>
      </c>
      <c r="C40" s="30"/>
      <c r="D40" s="30" t="s">
        <v>7</v>
      </c>
      <c r="E40" s="31" t="s">
        <v>215</v>
      </c>
      <c r="F40" s="30" t="s">
        <v>225</v>
      </c>
      <c r="G40" s="30" t="s">
        <v>223</v>
      </c>
      <c r="H40" s="60">
        <f>213+4.4-217.4</f>
        <v>0</v>
      </c>
      <c r="I40" s="60">
        <f>213+4.4-217.4</f>
        <v>0</v>
      </c>
      <c r="J40" s="60">
        <f>213+4.4-217.4</f>
        <v>0</v>
      </c>
    </row>
    <row r="41" spans="1:10" ht="45" customHeight="1">
      <c r="A41" s="249"/>
      <c r="B41" s="306" t="s">
        <v>226</v>
      </c>
      <c r="C41" s="251"/>
      <c r="D41" s="251" t="s">
        <v>7</v>
      </c>
      <c r="E41" s="252" t="s">
        <v>215</v>
      </c>
      <c r="F41" s="251" t="s">
        <v>227</v>
      </c>
      <c r="G41" s="251"/>
      <c r="H41" s="257">
        <f>H43</f>
        <v>77.082</v>
      </c>
      <c r="I41" s="257">
        <f>I43</f>
        <v>0</v>
      </c>
      <c r="J41" s="257">
        <f>J43</f>
        <v>0</v>
      </c>
    </row>
    <row r="42" spans="1:10" ht="15" customHeight="1">
      <c r="A42" s="28"/>
      <c r="B42" s="287" t="s">
        <v>220</v>
      </c>
      <c r="C42" s="30"/>
      <c r="D42" s="30" t="s">
        <v>7</v>
      </c>
      <c r="E42" s="31" t="s">
        <v>215</v>
      </c>
      <c r="F42" s="30" t="s">
        <v>227</v>
      </c>
      <c r="G42" s="30" t="s">
        <v>221</v>
      </c>
      <c r="H42" s="60">
        <f t="shared" si="2"/>
        <v>77.082</v>
      </c>
      <c r="I42" s="60">
        <f t="shared" si="2"/>
        <v>0</v>
      </c>
      <c r="J42" s="60">
        <f t="shared" si="2"/>
        <v>0</v>
      </c>
    </row>
    <row r="43" spans="1:10" ht="15" customHeight="1">
      <c r="A43" s="28"/>
      <c r="B43" s="322" t="s">
        <v>222</v>
      </c>
      <c r="C43" s="30"/>
      <c r="D43" s="30" t="s">
        <v>7</v>
      </c>
      <c r="E43" s="31" t="s">
        <v>215</v>
      </c>
      <c r="F43" s="30" t="s">
        <v>227</v>
      </c>
      <c r="G43" s="30" t="s">
        <v>223</v>
      </c>
      <c r="H43" s="60">
        <v>77.082</v>
      </c>
      <c r="I43" s="60">
        <v>0</v>
      </c>
      <c r="J43" s="60">
        <v>0</v>
      </c>
    </row>
    <row r="44" spans="1:10" ht="45" customHeight="1">
      <c r="A44" s="28"/>
      <c r="B44" s="282" t="s">
        <v>238</v>
      </c>
      <c r="C44" s="31"/>
      <c r="D44" s="31" t="s">
        <v>7</v>
      </c>
      <c r="E44" s="31" t="s">
        <v>215</v>
      </c>
      <c r="F44" s="30" t="s">
        <v>239</v>
      </c>
      <c r="G44" s="30"/>
      <c r="H44" s="59">
        <f t="shared" si="2"/>
        <v>1429.083</v>
      </c>
      <c r="I44" s="59">
        <f t="shared" si="2"/>
        <v>1525.382</v>
      </c>
      <c r="J44" s="59">
        <f t="shared" si="2"/>
        <v>1586.427</v>
      </c>
    </row>
    <row r="45" spans="1:10" ht="15" customHeight="1">
      <c r="A45" s="28"/>
      <c r="B45" s="282" t="s">
        <v>209</v>
      </c>
      <c r="C45" s="30"/>
      <c r="D45" s="30" t="s">
        <v>7</v>
      </c>
      <c r="E45" s="30" t="s">
        <v>215</v>
      </c>
      <c r="F45" s="30" t="s">
        <v>240</v>
      </c>
      <c r="G45" s="30"/>
      <c r="H45" s="59">
        <f t="shared" si="2"/>
        <v>1429.083</v>
      </c>
      <c r="I45" s="59">
        <f t="shared" si="2"/>
        <v>1525.382</v>
      </c>
      <c r="J45" s="59">
        <f t="shared" si="2"/>
        <v>1586.427</v>
      </c>
    </row>
    <row r="46" spans="1:10" ht="15" customHeight="1">
      <c r="A46" s="249"/>
      <c r="B46" s="302" t="s">
        <v>241</v>
      </c>
      <c r="C46" s="251"/>
      <c r="D46" s="252" t="s">
        <v>7</v>
      </c>
      <c r="E46" s="252" t="s">
        <v>215</v>
      </c>
      <c r="F46" s="251" t="s">
        <v>242</v>
      </c>
      <c r="G46" s="251"/>
      <c r="H46" s="253">
        <f>H48</f>
        <v>1429.083</v>
      </c>
      <c r="I46" s="253">
        <f>I48</f>
        <v>1525.382</v>
      </c>
      <c r="J46" s="253">
        <f>J48</f>
        <v>1586.427</v>
      </c>
    </row>
    <row r="47" spans="1:10" ht="60" customHeight="1">
      <c r="A47" s="28"/>
      <c r="B47" s="282" t="s">
        <v>92</v>
      </c>
      <c r="C47" s="30"/>
      <c r="D47" s="31" t="s">
        <v>7</v>
      </c>
      <c r="E47" s="31" t="s">
        <v>215</v>
      </c>
      <c r="F47" s="30" t="s">
        <v>242</v>
      </c>
      <c r="G47" s="30" t="s">
        <v>93</v>
      </c>
      <c r="H47" s="59">
        <f aca="true" t="shared" si="3" ref="H47:J52">H48</f>
        <v>1429.083</v>
      </c>
      <c r="I47" s="59">
        <f t="shared" si="3"/>
        <v>1525.382</v>
      </c>
      <c r="J47" s="59">
        <f t="shared" si="3"/>
        <v>1586.427</v>
      </c>
    </row>
    <row r="48" spans="1:10" ht="30" customHeight="1">
      <c r="A48" s="28"/>
      <c r="B48" s="282" t="s">
        <v>213</v>
      </c>
      <c r="C48" s="31"/>
      <c r="D48" s="31" t="s">
        <v>7</v>
      </c>
      <c r="E48" s="31" t="s">
        <v>215</v>
      </c>
      <c r="F48" s="30" t="s">
        <v>242</v>
      </c>
      <c r="G48" s="30" t="s">
        <v>214</v>
      </c>
      <c r="H48" s="60">
        <f>1097.606+331.477</f>
        <v>1429.083</v>
      </c>
      <c r="I48" s="60">
        <f>1171.568+353.814</f>
        <v>1525.382</v>
      </c>
      <c r="J48" s="60">
        <f>1218.454+367.973</f>
        <v>1586.427</v>
      </c>
    </row>
    <row r="49" spans="1:10" ht="45" customHeight="1">
      <c r="A49" s="22"/>
      <c r="B49" s="318" t="s">
        <v>230</v>
      </c>
      <c r="C49" s="24"/>
      <c r="D49" s="24" t="s">
        <v>7</v>
      </c>
      <c r="E49" s="23" t="s">
        <v>231</v>
      </c>
      <c r="F49" s="24" t="s">
        <v>63</v>
      </c>
      <c r="G49" s="24" t="s">
        <v>63</v>
      </c>
      <c r="H49" s="57">
        <f t="shared" si="3"/>
        <v>300.358</v>
      </c>
      <c r="I49" s="57">
        <f t="shared" si="3"/>
        <v>0</v>
      </c>
      <c r="J49" s="57">
        <f t="shared" si="3"/>
        <v>0</v>
      </c>
    </row>
    <row r="50" spans="1:10" ht="45" customHeight="1">
      <c r="A50" s="202"/>
      <c r="B50" s="319" t="s">
        <v>205</v>
      </c>
      <c r="C50" s="195"/>
      <c r="D50" s="195" t="s">
        <v>7</v>
      </c>
      <c r="E50" s="194" t="s">
        <v>231</v>
      </c>
      <c r="F50" s="194" t="s">
        <v>206</v>
      </c>
      <c r="G50" s="195" t="s">
        <v>63</v>
      </c>
      <c r="H50" s="196">
        <f t="shared" si="3"/>
        <v>300.358</v>
      </c>
      <c r="I50" s="196">
        <f t="shared" si="3"/>
        <v>0</v>
      </c>
      <c r="J50" s="196">
        <f t="shared" si="3"/>
        <v>0</v>
      </c>
    </row>
    <row r="51" spans="1:10" ht="30" customHeight="1">
      <c r="A51" s="28"/>
      <c r="B51" s="282" t="s">
        <v>207</v>
      </c>
      <c r="C51" s="30"/>
      <c r="D51" s="30" t="s">
        <v>7</v>
      </c>
      <c r="E51" s="30" t="s">
        <v>231</v>
      </c>
      <c r="F51" s="30" t="s">
        <v>208</v>
      </c>
      <c r="G51" s="27"/>
      <c r="H51" s="58">
        <f t="shared" si="3"/>
        <v>300.358</v>
      </c>
      <c r="I51" s="58">
        <f t="shared" si="3"/>
        <v>0</v>
      </c>
      <c r="J51" s="58">
        <f t="shared" si="3"/>
        <v>0</v>
      </c>
    </row>
    <row r="52" spans="1:10" ht="15" customHeight="1">
      <c r="A52" s="28"/>
      <c r="B52" s="282" t="s">
        <v>209</v>
      </c>
      <c r="C52" s="30"/>
      <c r="D52" s="30" t="s">
        <v>7</v>
      </c>
      <c r="E52" s="30" t="s">
        <v>231</v>
      </c>
      <c r="F52" s="30" t="s">
        <v>210</v>
      </c>
      <c r="G52" s="27"/>
      <c r="H52" s="58">
        <f t="shared" si="3"/>
        <v>300.358</v>
      </c>
      <c r="I52" s="58">
        <f t="shared" si="3"/>
        <v>0</v>
      </c>
      <c r="J52" s="58">
        <f t="shared" si="3"/>
        <v>0</v>
      </c>
    </row>
    <row r="53" spans="1:10" ht="45" customHeight="1">
      <c r="A53" s="249"/>
      <c r="B53" s="306" t="s">
        <v>228</v>
      </c>
      <c r="C53" s="252"/>
      <c r="D53" s="252" t="s">
        <v>7</v>
      </c>
      <c r="E53" s="251" t="s">
        <v>231</v>
      </c>
      <c r="F53" s="251" t="s">
        <v>229</v>
      </c>
      <c r="G53" s="258" t="s">
        <v>37</v>
      </c>
      <c r="H53" s="253">
        <f>H55</f>
        <v>300.358</v>
      </c>
      <c r="I53" s="253">
        <f>I55</f>
        <v>0</v>
      </c>
      <c r="J53" s="253">
        <f>J55</f>
        <v>0</v>
      </c>
    </row>
    <row r="54" spans="1:10" ht="15" customHeight="1">
      <c r="A54" s="28"/>
      <c r="B54" s="322" t="s">
        <v>220</v>
      </c>
      <c r="C54" s="31"/>
      <c r="D54" s="31" t="s">
        <v>7</v>
      </c>
      <c r="E54" s="30" t="s">
        <v>231</v>
      </c>
      <c r="F54" s="30" t="s">
        <v>229</v>
      </c>
      <c r="G54" s="33">
        <v>500</v>
      </c>
      <c r="H54" s="59">
        <f aca="true" t="shared" si="4" ref="H54:J59">H55</f>
        <v>300.358</v>
      </c>
      <c r="I54" s="59">
        <f t="shared" si="4"/>
        <v>0</v>
      </c>
      <c r="J54" s="59">
        <f t="shared" si="4"/>
        <v>0</v>
      </c>
    </row>
    <row r="55" spans="1:10" ht="15" customHeight="1">
      <c r="A55" s="28"/>
      <c r="B55" s="322" t="s">
        <v>222</v>
      </c>
      <c r="C55" s="31"/>
      <c r="D55" s="31" t="s">
        <v>7</v>
      </c>
      <c r="E55" s="30" t="s">
        <v>231</v>
      </c>
      <c r="F55" s="30" t="s">
        <v>229</v>
      </c>
      <c r="G55" s="34" t="s">
        <v>223</v>
      </c>
      <c r="H55" s="60">
        <v>300.358</v>
      </c>
      <c r="I55" s="60">
        <v>0</v>
      </c>
      <c r="J55" s="60">
        <v>0</v>
      </c>
    </row>
    <row r="56" spans="1:10" ht="15" customHeight="1">
      <c r="A56" s="35"/>
      <c r="B56" s="318" t="s">
        <v>272</v>
      </c>
      <c r="C56" s="24"/>
      <c r="D56" s="24" t="s">
        <v>7</v>
      </c>
      <c r="E56" s="23" t="s">
        <v>273</v>
      </c>
      <c r="F56" s="23"/>
      <c r="G56" s="24"/>
      <c r="H56" s="57">
        <f t="shared" si="4"/>
        <v>100</v>
      </c>
      <c r="I56" s="57">
        <f t="shared" si="4"/>
        <v>100</v>
      </c>
      <c r="J56" s="57">
        <f t="shared" si="4"/>
        <v>100</v>
      </c>
    </row>
    <row r="57" spans="1:10" ht="45" customHeight="1">
      <c r="A57" s="193"/>
      <c r="B57" s="323" t="s">
        <v>448</v>
      </c>
      <c r="C57" s="203"/>
      <c r="D57" s="203" t="s">
        <v>7</v>
      </c>
      <c r="E57" s="203" t="s">
        <v>273</v>
      </c>
      <c r="F57" s="203" t="s">
        <v>257</v>
      </c>
      <c r="G57" s="194"/>
      <c r="H57" s="196">
        <f t="shared" si="4"/>
        <v>100</v>
      </c>
      <c r="I57" s="196">
        <f t="shared" si="4"/>
        <v>100</v>
      </c>
      <c r="J57" s="196">
        <f t="shared" si="4"/>
        <v>100</v>
      </c>
    </row>
    <row r="58" spans="1:10" ht="15" customHeight="1">
      <c r="A58" s="25"/>
      <c r="B58" s="282" t="s">
        <v>209</v>
      </c>
      <c r="C58" s="36"/>
      <c r="D58" s="30" t="s">
        <v>7</v>
      </c>
      <c r="E58" s="30" t="s">
        <v>273</v>
      </c>
      <c r="F58" s="30" t="s">
        <v>258</v>
      </c>
      <c r="G58" s="26"/>
      <c r="H58" s="59">
        <f t="shared" si="4"/>
        <v>100</v>
      </c>
      <c r="I58" s="59">
        <f t="shared" si="4"/>
        <v>100</v>
      </c>
      <c r="J58" s="59">
        <f t="shared" si="4"/>
        <v>100</v>
      </c>
    </row>
    <row r="59" spans="1:10" ht="15" customHeight="1">
      <c r="A59" s="25"/>
      <c r="B59" s="282" t="s">
        <v>209</v>
      </c>
      <c r="C59" s="36"/>
      <c r="D59" s="30" t="s">
        <v>7</v>
      </c>
      <c r="E59" s="30" t="s">
        <v>273</v>
      </c>
      <c r="F59" s="30" t="s">
        <v>259</v>
      </c>
      <c r="G59" s="26"/>
      <c r="H59" s="59">
        <f t="shared" si="4"/>
        <v>100</v>
      </c>
      <c r="I59" s="59">
        <f t="shared" si="4"/>
        <v>100</v>
      </c>
      <c r="J59" s="59">
        <f t="shared" si="4"/>
        <v>100</v>
      </c>
    </row>
    <row r="60" spans="1:10" ht="45" customHeight="1">
      <c r="A60" s="249"/>
      <c r="B60" s="302" t="s">
        <v>268</v>
      </c>
      <c r="C60" s="251"/>
      <c r="D60" s="251" t="s">
        <v>7</v>
      </c>
      <c r="E60" s="251" t="s">
        <v>273</v>
      </c>
      <c r="F60" s="251" t="s">
        <v>269</v>
      </c>
      <c r="G60" s="251"/>
      <c r="H60" s="257">
        <f>H62</f>
        <v>100</v>
      </c>
      <c r="I60" s="257">
        <f>I62</f>
        <v>100</v>
      </c>
      <c r="J60" s="257">
        <f>J62</f>
        <v>100</v>
      </c>
    </row>
    <row r="61" spans="1:10" ht="15" customHeight="1">
      <c r="A61" s="28"/>
      <c r="B61" s="282" t="s">
        <v>97</v>
      </c>
      <c r="C61" s="30"/>
      <c r="D61" s="30" t="s">
        <v>7</v>
      </c>
      <c r="E61" s="30" t="s">
        <v>273</v>
      </c>
      <c r="F61" s="30" t="s">
        <v>269</v>
      </c>
      <c r="G61" s="30" t="s">
        <v>98</v>
      </c>
      <c r="H61" s="60">
        <f>H62</f>
        <v>100</v>
      </c>
      <c r="I61" s="60">
        <f>I62</f>
        <v>100</v>
      </c>
      <c r="J61" s="60">
        <f>J62</f>
        <v>100</v>
      </c>
    </row>
    <row r="62" spans="1:10" ht="15" customHeight="1">
      <c r="A62" s="28"/>
      <c r="B62" s="282" t="s">
        <v>270</v>
      </c>
      <c r="C62" s="30"/>
      <c r="D62" s="30" t="s">
        <v>7</v>
      </c>
      <c r="E62" s="30" t="s">
        <v>273</v>
      </c>
      <c r="F62" s="30" t="s">
        <v>269</v>
      </c>
      <c r="G62" s="30" t="s">
        <v>271</v>
      </c>
      <c r="H62" s="60">
        <v>100</v>
      </c>
      <c r="I62" s="60">
        <v>100</v>
      </c>
      <c r="J62" s="60">
        <v>100</v>
      </c>
    </row>
    <row r="63" spans="1:10" ht="15" customHeight="1">
      <c r="A63" s="35"/>
      <c r="B63" s="318" t="s">
        <v>185</v>
      </c>
      <c r="C63" s="24"/>
      <c r="D63" s="24" t="s">
        <v>7</v>
      </c>
      <c r="E63" s="37" t="s">
        <v>186</v>
      </c>
      <c r="F63" s="23"/>
      <c r="G63" s="24"/>
      <c r="H63" s="57">
        <f>H64+H74+H80+H89</f>
        <v>2238.074</v>
      </c>
      <c r="I63" s="57">
        <f>I64+I74+I80+I89</f>
        <v>1210</v>
      </c>
      <c r="J63" s="57">
        <f>J64+J74+J80+J89</f>
        <v>420</v>
      </c>
    </row>
    <row r="64" spans="1:10" ht="60" customHeight="1">
      <c r="A64" s="208"/>
      <c r="B64" s="320" t="s">
        <v>427</v>
      </c>
      <c r="C64" s="199"/>
      <c r="D64" s="205" t="s">
        <v>7</v>
      </c>
      <c r="E64" s="206" t="s">
        <v>186</v>
      </c>
      <c r="F64" s="206" t="s">
        <v>62</v>
      </c>
      <c r="G64" s="199"/>
      <c r="H64" s="200">
        <f>H65</f>
        <v>370</v>
      </c>
      <c r="I64" s="200">
        <f>I65</f>
        <v>370</v>
      </c>
      <c r="J64" s="200">
        <f>J65</f>
        <v>0</v>
      </c>
    </row>
    <row r="65" spans="1:10" ht="30" customHeight="1">
      <c r="A65" s="240"/>
      <c r="B65" s="324" t="s">
        <v>434</v>
      </c>
      <c r="C65" s="271"/>
      <c r="D65" s="147" t="s">
        <v>7</v>
      </c>
      <c r="E65" s="147" t="s">
        <v>186</v>
      </c>
      <c r="F65" s="147" t="s">
        <v>82</v>
      </c>
      <c r="G65" s="146"/>
      <c r="H65" s="243">
        <f>H66+H70</f>
        <v>370</v>
      </c>
      <c r="I65" s="243">
        <f>I66+I70</f>
        <v>370</v>
      </c>
      <c r="J65" s="243">
        <f>J66+J70</f>
        <v>0</v>
      </c>
    </row>
    <row r="66" spans="1:10" ht="30" customHeight="1">
      <c r="A66" s="272"/>
      <c r="B66" s="325" t="s">
        <v>188</v>
      </c>
      <c r="C66" s="273"/>
      <c r="D66" s="231" t="s">
        <v>7</v>
      </c>
      <c r="E66" s="231" t="s">
        <v>186</v>
      </c>
      <c r="F66" s="274" t="s">
        <v>84</v>
      </c>
      <c r="G66" s="275"/>
      <c r="H66" s="276">
        <f>H67</f>
        <v>20</v>
      </c>
      <c r="I66" s="276">
        <f aca="true" t="shared" si="5" ref="I66:J68">I67</f>
        <v>20</v>
      </c>
      <c r="J66" s="276">
        <f t="shared" si="5"/>
        <v>0</v>
      </c>
    </row>
    <row r="67" spans="1:10" ht="15" customHeight="1">
      <c r="A67" s="259"/>
      <c r="B67" s="302" t="s">
        <v>190</v>
      </c>
      <c r="C67" s="255"/>
      <c r="D67" s="251" t="s">
        <v>7</v>
      </c>
      <c r="E67" s="251" t="s">
        <v>186</v>
      </c>
      <c r="F67" s="251" t="s">
        <v>435</v>
      </c>
      <c r="G67" s="252"/>
      <c r="H67" s="253">
        <f>H68</f>
        <v>20</v>
      </c>
      <c r="I67" s="253">
        <f t="shared" si="5"/>
        <v>20</v>
      </c>
      <c r="J67" s="253">
        <f t="shared" si="5"/>
        <v>0</v>
      </c>
    </row>
    <row r="68" spans="1:10" ht="30" customHeight="1">
      <c r="A68" s="156"/>
      <c r="B68" s="287" t="s">
        <v>57</v>
      </c>
      <c r="C68" s="153"/>
      <c r="D68" s="30" t="s">
        <v>7</v>
      </c>
      <c r="E68" s="30" t="s">
        <v>186</v>
      </c>
      <c r="F68" s="131" t="s">
        <v>435</v>
      </c>
      <c r="G68" s="154">
        <v>200</v>
      </c>
      <c r="H68" s="155">
        <f>H69</f>
        <v>20</v>
      </c>
      <c r="I68" s="155">
        <f t="shared" si="5"/>
        <v>20</v>
      </c>
      <c r="J68" s="155">
        <f t="shared" si="5"/>
        <v>0</v>
      </c>
    </row>
    <row r="69" spans="1:10" ht="30" customHeight="1">
      <c r="A69" s="156"/>
      <c r="B69" s="282" t="s">
        <v>58</v>
      </c>
      <c r="C69" s="153"/>
      <c r="D69" s="30" t="s">
        <v>7</v>
      </c>
      <c r="E69" s="30" t="s">
        <v>186</v>
      </c>
      <c r="F69" s="131" t="s">
        <v>435</v>
      </c>
      <c r="G69" s="154">
        <v>240</v>
      </c>
      <c r="H69" s="155">
        <v>20</v>
      </c>
      <c r="I69" s="155">
        <v>20</v>
      </c>
      <c r="J69" s="155">
        <v>0</v>
      </c>
    </row>
    <row r="70" spans="1:10" ht="30" customHeight="1">
      <c r="A70" s="272"/>
      <c r="B70" s="325" t="s">
        <v>437</v>
      </c>
      <c r="C70" s="273"/>
      <c r="D70" s="231" t="s">
        <v>7</v>
      </c>
      <c r="E70" s="231" t="s">
        <v>186</v>
      </c>
      <c r="F70" s="274" t="s">
        <v>436</v>
      </c>
      <c r="G70" s="275"/>
      <c r="H70" s="276">
        <f>H71</f>
        <v>350</v>
      </c>
      <c r="I70" s="276">
        <f aca="true" t="shared" si="6" ref="I70:J72">I71</f>
        <v>350</v>
      </c>
      <c r="J70" s="276">
        <f t="shared" si="6"/>
        <v>0</v>
      </c>
    </row>
    <row r="71" spans="1:10" ht="45" customHeight="1">
      <c r="A71" s="259"/>
      <c r="B71" s="302" t="s">
        <v>183</v>
      </c>
      <c r="C71" s="255"/>
      <c r="D71" s="251" t="s">
        <v>7</v>
      </c>
      <c r="E71" s="251" t="s">
        <v>186</v>
      </c>
      <c r="F71" s="251" t="s">
        <v>438</v>
      </c>
      <c r="G71" s="252"/>
      <c r="H71" s="253">
        <f>H72</f>
        <v>350</v>
      </c>
      <c r="I71" s="253">
        <f t="shared" si="6"/>
        <v>350</v>
      </c>
      <c r="J71" s="253">
        <f t="shared" si="6"/>
        <v>0</v>
      </c>
    </row>
    <row r="72" spans="1:10" ht="30" customHeight="1">
      <c r="A72" s="156"/>
      <c r="B72" s="287" t="s">
        <v>57</v>
      </c>
      <c r="C72" s="153"/>
      <c r="D72" s="30" t="s">
        <v>7</v>
      </c>
      <c r="E72" s="30" t="s">
        <v>186</v>
      </c>
      <c r="F72" s="131" t="s">
        <v>438</v>
      </c>
      <c r="G72" s="154">
        <v>200</v>
      </c>
      <c r="H72" s="155">
        <f>H73</f>
        <v>350</v>
      </c>
      <c r="I72" s="155">
        <f t="shared" si="6"/>
        <v>350</v>
      </c>
      <c r="J72" s="155">
        <f t="shared" si="6"/>
        <v>0</v>
      </c>
    </row>
    <row r="73" spans="1:10" ht="30" customHeight="1">
      <c r="A73" s="156"/>
      <c r="B73" s="282" t="s">
        <v>58</v>
      </c>
      <c r="C73" s="153"/>
      <c r="D73" s="30" t="s">
        <v>7</v>
      </c>
      <c r="E73" s="30" t="s">
        <v>186</v>
      </c>
      <c r="F73" s="131" t="s">
        <v>438</v>
      </c>
      <c r="G73" s="154">
        <v>240</v>
      </c>
      <c r="H73" s="155">
        <v>350</v>
      </c>
      <c r="I73" s="155">
        <v>350</v>
      </c>
      <c r="J73" s="155">
        <v>0</v>
      </c>
    </row>
    <row r="74" spans="1:10" ht="60" customHeight="1">
      <c r="A74" s="204"/>
      <c r="B74" s="326" t="s">
        <v>412</v>
      </c>
      <c r="C74" s="205"/>
      <c r="D74" s="205" t="s">
        <v>7</v>
      </c>
      <c r="E74" s="206" t="s">
        <v>186</v>
      </c>
      <c r="F74" s="205" t="s">
        <v>178</v>
      </c>
      <c r="G74" s="199"/>
      <c r="H74" s="200">
        <f aca="true" t="shared" si="7" ref="H74:J76">H75</f>
        <v>1330</v>
      </c>
      <c r="I74" s="200">
        <f t="shared" si="7"/>
        <v>420</v>
      </c>
      <c r="J74" s="200">
        <f t="shared" si="7"/>
        <v>0</v>
      </c>
    </row>
    <row r="75" spans="1:10" ht="30" customHeight="1">
      <c r="A75" s="240"/>
      <c r="B75" s="324" t="s">
        <v>179</v>
      </c>
      <c r="C75" s="147"/>
      <c r="D75" s="147" t="s">
        <v>7</v>
      </c>
      <c r="E75" s="147" t="s">
        <v>186</v>
      </c>
      <c r="F75" s="241" t="s">
        <v>180</v>
      </c>
      <c r="G75" s="242"/>
      <c r="H75" s="243">
        <f t="shared" si="7"/>
        <v>1330</v>
      </c>
      <c r="I75" s="243">
        <f t="shared" si="7"/>
        <v>420</v>
      </c>
      <c r="J75" s="243">
        <f t="shared" si="7"/>
        <v>0</v>
      </c>
    </row>
    <row r="76" spans="1:10" ht="45" customHeight="1">
      <c r="A76" s="230"/>
      <c r="B76" s="321" t="s">
        <v>181</v>
      </c>
      <c r="C76" s="231"/>
      <c r="D76" s="231" t="s">
        <v>7</v>
      </c>
      <c r="E76" s="231" t="s">
        <v>186</v>
      </c>
      <c r="F76" s="232" t="s">
        <v>182</v>
      </c>
      <c r="G76" s="233"/>
      <c r="H76" s="229">
        <f t="shared" si="7"/>
        <v>1330</v>
      </c>
      <c r="I76" s="229">
        <f t="shared" si="7"/>
        <v>420</v>
      </c>
      <c r="J76" s="229">
        <f t="shared" si="7"/>
        <v>0</v>
      </c>
    </row>
    <row r="77" spans="1:10" ht="45" customHeight="1">
      <c r="A77" s="259"/>
      <c r="B77" s="306" t="s">
        <v>183</v>
      </c>
      <c r="C77" s="251"/>
      <c r="D77" s="251" t="s">
        <v>7</v>
      </c>
      <c r="E77" s="251" t="s">
        <v>186</v>
      </c>
      <c r="F77" s="260" t="s">
        <v>184</v>
      </c>
      <c r="G77" s="255"/>
      <c r="H77" s="253">
        <f>H79</f>
        <v>1330</v>
      </c>
      <c r="I77" s="253">
        <f>I79</f>
        <v>420</v>
      </c>
      <c r="J77" s="253">
        <f>J79</f>
        <v>0</v>
      </c>
    </row>
    <row r="78" spans="1:10" ht="30" customHeight="1">
      <c r="A78" s="38"/>
      <c r="B78" s="287" t="s">
        <v>57</v>
      </c>
      <c r="C78" s="30"/>
      <c r="D78" s="30" t="s">
        <v>7</v>
      </c>
      <c r="E78" s="30" t="s">
        <v>186</v>
      </c>
      <c r="F78" s="34" t="s">
        <v>184</v>
      </c>
      <c r="G78" s="31">
        <v>200</v>
      </c>
      <c r="H78" s="59">
        <f>H79</f>
        <v>1330</v>
      </c>
      <c r="I78" s="59">
        <f>I79</f>
        <v>420</v>
      </c>
      <c r="J78" s="59">
        <f>J79</f>
        <v>0</v>
      </c>
    </row>
    <row r="79" spans="1:10" ht="30" customHeight="1">
      <c r="A79" s="38"/>
      <c r="B79" s="282" t="s">
        <v>58</v>
      </c>
      <c r="C79" s="30"/>
      <c r="D79" s="30" t="s">
        <v>7</v>
      </c>
      <c r="E79" s="30" t="s">
        <v>186</v>
      </c>
      <c r="F79" s="34" t="s">
        <v>184</v>
      </c>
      <c r="G79" s="30" t="s">
        <v>59</v>
      </c>
      <c r="H79" s="59">
        <f>1060+250+20</f>
        <v>1330</v>
      </c>
      <c r="I79" s="59">
        <f>300+100+20</f>
        <v>420</v>
      </c>
      <c r="J79" s="59"/>
    </row>
    <row r="80" spans="1:10" ht="30" customHeight="1">
      <c r="A80" s="193"/>
      <c r="B80" s="319" t="s">
        <v>243</v>
      </c>
      <c r="C80" s="194"/>
      <c r="D80" s="194" t="s">
        <v>7</v>
      </c>
      <c r="E80" s="194" t="s">
        <v>186</v>
      </c>
      <c r="F80" s="195" t="s">
        <v>244</v>
      </c>
      <c r="G80" s="194"/>
      <c r="H80" s="196">
        <f aca="true" t="shared" si="8" ref="H80:J82">H81</f>
        <v>538.0740000000001</v>
      </c>
      <c r="I80" s="196">
        <f t="shared" si="8"/>
        <v>420</v>
      </c>
      <c r="J80" s="196">
        <f t="shared" si="8"/>
        <v>420</v>
      </c>
    </row>
    <row r="81" spans="1:10" ht="15" customHeight="1">
      <c r="A81" s="25"/>
      <c r="B81" s="282" t="s">
        <v>209</v>
      </c>
      <c r="C81" s="26"/>
      <c r="D81" s="30" t="s">
        <v>7</v>
      </c>
      <c r="E81" s="30" t="s">
        <v>186</v>
      </c>
      <c r="F81" s="31" t="s">
        <v>245</v>
      </c>
      <c r="G81" s="26"/>
      <c r="H81" s="59">
        <f t="shared" si="8"/>
        <v>538.0740000000001</v>
      </c>
      <c r="I81" s="59">
        <f t="shared" si="8"/>
        <v>420</v>
      </c>
      <c r="J81" s="59">
        <f t="shared" si="8"/>
        <v>420</v>
      </c>
    </row>
    <row r="82" spans="1:10" ht="15" customHeight="1">
      <c r="A82" s="25"/>
      <c r="B82" s="282" t="s">
        <v>209</v>
      </c>
      <c r="C82" s="26"/>
      <c r="D82" s="30" t="s">
        <v>7</v>
      </c>
      <c r="E82" s="30" t="s">
        <v>186</v>
      </c>
      <c r="F82" s="31" t="s">
        <v>246</v>
      </c>
      <c r="G82" s="26"/>
      <c r="H82" s="59">
        <f t="shared" si="8"/>
        <v>538.0740000000001</v>
      </c>
      <c r="I82" s="59">
        <f t="shared" si="8"/>
        <v>420</v>
      </c>
      <c r="J82" s="59">
        <f t="shared" si="8"/>
        <v>420</v>
      </c>
    </row>
    <row r="83" spans="1:10" ht="15" customHeight="1">
      <c r="A83" s="249"/>
      <c r="B83" s="302" t="s">
        <v>247</v>
      </c>
      <c r="C83" s="251"/>
      <c r="D83" s="251" t="s">
        <v>7</v>
      </c>
      <c r="E83" s="251" t="s">
        <v>186</v>
      </c>
      <c r="F83" s="251" t="s">
        <v>248</v>
      </c>
      <c r="G83" s="251"/>
      <c r="H83" s="257">
        <f>H85+H88+H87</f>
        <v>538.0740000000001</v>
      </c>
      <c r="I83" s="257">
        <f>I85+I88+I87</f>
        <v>420</v>
      </c>
      <c r="J83" s="257">
        <f>J85+J88+J87</f>
        <v>420</v>
      </c>
    </row>
    <row r="84" spans="1:10" ht="30" customHeight="1">
      <c r="A84" s="28"/>
      <c r="B84" s="282" t="s">
        <v>57</v>
      </c>
      <c r="C84" s="30"/>
      <c r="D84" s="30" t="s">
        <v>7</v>
      </c>
      <c r="E84" s="30" t="s">
        <v>186</v>
      </c>
      <c r="F84" s="30" t="s">
        <v>248</v>
      </c>
      <c r="G84" s="30" t="s">
        <v>76</v>
      </c>
      <c r="H84" s="60">
        <f>H85</f>
        <v>206</v>
      </c>
      <c r="I84" s="60">
        <f>I85</f>
        <v>120</v>
      </c>
      <c r="J84" s="60">
        <f>J85</f>
        <v>120</v>
      </c>
    </row>
    <row r="85" spans="1:10" ht="30" customHeight="1">
      <c r="A85" s="28"/>
      <c r="B85" s="282" t="s">
        <v>58</v>
      </c>
      <c r="C85" s="30"/>
      <c r="D85" s="30" t="s">
        <v>7</v>
      </c>
      <c r="E85" s="30" t="s">
        <v>186</v>
      </c>
      <c r="F85" s="30" t="s">
        <v>248</v>
      </c>
      <c r="G85" s="30" t="s">
        <v>59</v>
      </c>
      <c r="H85" s="60">
        <f>(21+5+20+25+11+2+2)+(95+5)+20</f>
        <v>206</v>
      </c>
      <c r="I85" s="60">
        <f>(95+5)+20</f>
        <v>120</v>
      </c>
      <c r="J85" s="60">
        <f>(95+5)+20</f>
        <v>120</v>
      </c>
    </row>
    <row r="86" spans="1:10" ht="15" customHeight="1">
      <c r="A86" s="28"/>
      <c r="B86" s="282" t="s">
        <v>97</v>
      </c>
      <c r="C86" s="30"/>
      <c r="D86" s="30" t="s">
        <v>7</v>
      </c>
      <c r="E86" s="30" t="s">
        <v>186</v>
      </c>
      <c r="F86" s="30" t="s">
        <v>248</v>
      </c>
      <c r="G86" s="30" t="s">
        <v>98</v>
      </c>
      <c r="H86" s="60">
        <f>H87+H88</f>
        <v>332.074</v>
      </c>
      <c r="I86" s="60">
        <f>I87+I88</f>
        <v>300</v>
      </c>
      <c r="J86" s="60">
        <f>J87+J88</f>
        <v>300</v>
      </c>
    </row>
    <row r="87" spans="1:10" ht="15" customHeight="1" hidden="1">
      <c r="A87" s="28"/>
      <c r="B87" s="282" t="s">
        <v>249</v>
      </c>
      <c r="C87" s="30"/>
      <c r="D87" s="30" t="s">
        <v>7</v>
      </c>
      <c r="E87" s="30" t="s">
        <v>186</v>
      </c>
      <c r="F87" s="30" t="s">
        <v>248</v>
      </c>
      <c r="G87" s="30" t="s">
        <v>250</v>
      </c>
      <c r="H87" s="60">
        <v>0</v>
      </c>
      <c r="I87" s="60">
        <v>0</v>
      </c>
      <c r="J87" s="60">
        <v>0</v>
      </c>
    </row>
    <row r="88" spans="1:10" ht="15" customHeight="1">
      <c r="A88" s="28"/>
      <c r="B88" s="282" t="s">
        <v>99</v>
      </c>
      <c r="C88" s="30"/>
      <c r="D88" s="30" t="s">
        <v>7</v>
      </c>
      <c r="E88" s="30" t="s">
        <v>186</v>
      </c>
      <c r="F88" s="30" t="s">
        <v>248</v>
      </c>
      <c r="G88" s="30" t="s">
        <v>100</v>
      </c>
      <c r="H88" s="60">
        <f>32.074+300</f>
        <v>332.074</v>
      </c>
      <c r="I88" s="60">
        <v>300</v>
      </c>
      <c r="J88" s="60">
        <v>300</v>
      </c>
    </row>
    <row r="89" spans="1:10" ht="45" customHeight="1" hidden="1">
      <c r="A89" s="193"/>
      <c r="B89" s="319" t="s">
        <v>448</v>
      </c>
      <c r="C89" s="194"/>
      <c r="D89" s="194" t="s">
        <v>7</v>
      </c>
      <c r="E89" s="194" t="s">
        <v>186</v>
      </c>
      <c r="F89" s="195" t="s">
        <v>257</v>
      </c>
      <c r="G89" s="194"/>
      <c r="H89" s="196">
        <f aca="true" t="shared" si="9" ref="H89:J90">H90</f>
        <v>0</v>
      </c>
      <c r="I89" s="196">
        <f t="shared" si="9"/>
        <v>0</v>
      </c>
      <c r="J89" s="196">
        <f t="shared" si="9"/>
        <v>0</v>
      </c>
    </row>
    <row r="90" spans="1:10" ht="15" customHeight="1" hidden="1">
      <c r="A90" s="25"/>
      <c r="B90" s="282" t="s">
        <v>209</v>
      </c>
      <c r="C90" s="26"/>
      <c r="D90" s="30" t="s">
        <v>7</v>
      </c>
      <c r="E90" s="30" t="s">
        <v>186</v>
      </c>
      <c r="F90" s="31" t="s">
        <v>258</v>
      </c>
      <c r="G90" s="26"/>
      <c r="H90" s="59">
        <f t="shared" si="9"/>
        <v>0</v>
      </c>
      <c r="I90" s="59">
        <f t="shared" si="9"/>
        <v>0</v>
      </c>
      <c r="J90" s="59">
        <f t="shared" si="9"/>
        <v>0</v>
      </c>
    </row>
    <row r="91" spans="1:10" ht="15" customHeight="1" hidden="1">
      <c r="A91" s="25"/>
      <c r="B91" s="282" t="s">
        <v>209</v>
      </c>
      <c r="C91" s="26"/>
      <c r="D91" s="30" t="s">
        <v>7</v>
      </c>
      <c r="E91" s="30" t="s">
        <v>186</v>
      </c>
      <c r="F91" s="31" t="s">
        <v>259</v>
      </c>
      <c r="G91" s="26"/>
      <c r="H91" s="59">
        <f>H92+H95</f>
        <v>0</v>
      </c>
      <c r="I91" s="59">
        <f>I92+I95</f>
        <v>0</v>
      </c>
      <c r="J91" s="59">
        <f>J92+J95</f>
        <v>0</v>
      </c>
    </row>
    <row r="92" spans="1:10" ht="30" customHeight="1" hidden="1">
      <c r="A92" s="249"/>
      <c r="B92" s="302" t="s">
        <v>596</v>
      </c>
      <c r="C92" s="251"/>
      <c r="D92" s="251" t="s">
        <v>7</v>
      </c>
      <c r="E92" s="251" t="s">
        <v>186</v>
      </c>
      <c r="F92" s="251" t="s">
        <v>597</v>
      </c>
      <c r="G92" s="251"/>
      <c r="H92" s="257">
        <f aca="true" t="shared" si="10" ref="H92:J93">H93</f>
        <v>0</v>
      </c>
      <c r="I92" s="257">
        <f t="shared" si="10"/>
        <v>0</v>
      </c>
      <c r="J92" s="257">
        <f t="shared" si="10"/>
        <v>0</v>
      </c>
    </row>
    <row r="93" spans="1:10" ht="60" customHeight="1" hidden="1">
      <c r="A93" s="28"/>
      <c r="B93" s="282" t="s">
        <v>92</v>
      </c>
      <c r="C93" s="30"/>
      <c r="D93" s="30" t="s">
        <v>7</v>
      </c>
      <c r="E93" s="30" t="s">
        <v>186</v>
      </c>
      <c r="F93" s="30" t="s">
        <v>597</v>
      </c>
      <c r="G93" s="30" t="s">
        <v>93</v>
      </c>
      <c r="H93" s="60">
        <f t="shared" si="10"/>
        <v>0</v>
      </c>
      <c r="I93" s="60">
        <f t="shared" si="10"/>
        <v>0</v>
      </c>
      <c r="J93" s="60">
        <f t="shared" si="10"/>
        <v>0</v>
      </c>
    </row>
    <row r="94" spans="1:10" ht="30" customHeight="1" hidden="1">
      <c r="A94" s="28"/>
      <c r="B94" s="282" t="s">
        <v>213</v>
      </c>
      <c r="C94" s="30"/>
      <c r="D94" s="30" t="s">
        <v>7</v>
      </c>
      <c r="E94" s="30" t="s">
        <v>186</v>
      </c>
      <c r="F94" s="30" t="s">
        <v>597</v>
      </c>
      <c r="G94" s="30" t="s">
        <v>214</v>
      </c>
      <c r="H94" s="60">
        <v>0</v>
      </c>
      <c r="I94" s="60">
        <v>0</v>
      </c>
      <c r="J94" s="60">
        <v>0</v>
      </c>
    </row>
    <row r="95" spans="1:10" ht="60" customHeight="1" hidden="1">
      <c r="A95" s="249"/>
      <c r="B95" s="302" t="s">
        <v>513</v>
      </c>
      <c r="C95" s="251"/>
      <c r="D95" s="251" t="s">
        <v>7</v>
      </c>
      <c r="E95" s="251" t="s">
        <v>186</v>
      </c>
      <c r="F95" s="251" t="s">
        <v>512</v>
      </c>
      <c r="G95" s="251"/>
      <c r="H95" s="257">
        <f aca="true" t="shared" si="11" ref="H95:J96">H96</f>
        <v>0</v>
      </c>
      <c r="I95" s="257">
        <f t="shared" si="11"/>
        <v>0</v>
      </c>
      <c r="J95" s="257">
        <f t="shared" si="11"/>
        <v>0</v>
      </c>
    </row>
    <row r="96" spans="1:10" ht="60" customHeight="1" hidden="1">
      <c r="A96" s="28"/>
      <c r="B96" s="282" t="s">
        <v>92</v>
      </c>
      <c r="C96" s="30"/>
      <c r="D96" s="30" t="s">
        <v>7</v>
      </c>
      <c r="E96" s="30" t="s">
        <v>186</v>
      </c>
      <c r="F96" s="30" t="s">
        <v>512</v>
      </c>
      <c r="G96" s="30" t="s">
        <v>93</v>
      </c>
      <c r="H96" s="60">
        <f t="shared" si="11"/>
        <v>0</v>
      </c>
      <c r="I96" s="60">
        <f t="shared" si="11"/>
        <v>0</v>
      </c>
      <c r="J96" s="60">
        <f t="shared" si="11"/>
        <v>0</v>
      </c>
    </row>
    <row r="97" spans="1:10" ht="30" customHeight="1" hidden="1">
      <c r="A97" s="28"/>
      <c r="B97" s="282" t="s">
        <v>213</v>
      </c>
      <c r="C97" s="30"/>
      <c r="D97" s="30" t="s">
        <v>7</v>
      </c>
      <c r="E97" s="30" t="s">
        <v>186</v>
      </c>
      <c r="F97" s="30" t="s">
        <v>512</v>
      </c>
      <c r="G97" s="30" t="s">
        <v>214</v>
      </c>
      <c r="H97" s="60">
        <v>0</v>
      </c>
      <c r="I97" s="60">
        <v>0</v>
      </c>
      <c r="J97" s="60">
        <v>0</v>
      </c>
    </row>
    <row r="98" spans="1:10" s="2" customFormat="1" ht="15" customHeight="1">
      <c r="A98" s="19" t="s">
        <v>494</v>
      </c>
      <c r="B98" s="327" t="s">
        <v>10</v>
      </c>
      <c r="C98" s="41"/>
      <c r="D98" s="41" t="s">
        <v>11</v>
      </c>
      <c r="E98" s="41"/>
      <c r="F98" s="41"/>
      <c r="G98" s="41"/>
      <c r="H98" s="64">
        <f aca="true" t="shared" si="12" ref="H98:J102">H99</f>
        <v>594.6999999999999</v>
      </c>
      <c r="I98" s="64">
        <f t="shared" si="12"/>
        <v>594.6999999999999</v>
      </c>
      <c r="J98" s="64">
        <f t="shared" si="12"/>
        <v>0</v>
      </c>
    </row>
    <row r="99" spans="1:10" ht="15" customHeight="1">
      <c r="A99" s="22"/>
      <c r="B99" s="318" t="s">
        <v>292</v>
      </c>
      <c r="C99" s="23"/>
      <c r="D99" s="23" t="s">
        <v>11</v>
      </c>
      <c r="E99" s="23" t="s">
        <v>293</v>
      </c>
      <c r="F99" s="23"/>
      <c r="G99" s="23"/>
      <c r="H99" s="57">
        <f t="shared" si="12"/>
        <v>594.6999999999999</v>
      </c>
      <c r="I99" s="57">
        <f t="shared" si="12"/>
        <v>594.6999999999999</v>
      </c>
      <c r="J99" s="57">
        <f t="shared" si="12"/>
        <v>0</v>
      </c>
    </row>
    <row r="100" spans="1:10" ht="45" customHeight="1">
      <c r="A100" s="201"/>
      <c r="B100" s="323" t="s">
        <v>448</v>
      </c>
      <c r="C100" s="203"/>
      <c r="D100" s="203" t="s">
        <v>11</v>
      </c>
      <c r="E100" s="194" t="s">
        <v>293</v>
      </c>
      <c r="F100" s="203" t="s">
        <v>257</v>
      </c>
      <c r="G100" s="194"/>
      <c r="H100" s="196">
        <f t="shared" si="12"/>
        <v>594.6999999999999</v>
      </c>
      <c r="I100" s="196">
        <f t="shared" si="12"/>
        <v>594.6999999999999</v>
      </c>
      <c r="J100" s="196">
        <f t="shared" si="12"/>
        <v>0</v>
      </c>
    </row>
    <row r="101" spans="1:10" ht="15" customHeight="1">
      <c r="A101" s="42"/>
      <c r="B101" s="282" t="s">
        <v>209</v>
      </c>
      <c r="C101" s="36"/>
      <c r="D101" s="30" t="s">
        <v>11</v>
      </c>
      <c r="E101" s="30" t="s">
        <v>293</v>
      </c>
      <c r="F101" s="30" t="s">
        <v>258</v>
      </c>
      <c r="G101" s="30"/>
      <c r="H101" s="59">
        <f t="shared" si="12"/>
        <v>594.6999999999999</v>
      </c>
      <c r="I101" s="59">
        <f t="shared" si="12"/>
        <v>594.6999999999999</v>
      </c>
      <c r="J101" s="59">
        <f t="shared" si="12"/>
        <v>0</v>
      </c>
    </row>
    <row r="102" spans="1:10" ht="15" customHeight="1">
      <c r="A102" s="42"/>
      <c r="B102" s="282" t="s">
        <v>209</v>
      </c>
      <c r="C102" s="36"/>
      <c r="D102" s="30" t="s">
        <v>11</v>
      </c>
      <c r="E102" s="30" t="s">
        <v>293</v>
      </c>
      <c r="F102" s="30" t="s">
        <v>259</v>
      </c>
      <c r="G102" s="30"/>
      <c r="H102" s="59">
        <f t="shared" si="12"/>
        <v>594.6999999999999</v>
      </c>
      <c r="I102" s="59">
        <f t="shared" si="12"/>
        <v>594.6999999999999</v>
      </c>
      <c r="J102" s="59">
        <f t="shared" si="12"/>
        <v>0</v>
      </c>
    </row>
    <row r="103" spans="1:10" ht="45" customHeight="1">
      <c r="A103" s="249"/>
      <c r="B103" s="302" t="s">
        <v>290</v>
      </c>
      <c r="C103" s="251"/>
      <c r="D103" s="251" t="s">
        <v>11</v>
      </c>
      <c r="E103" s="251" t="s">
        <v>293</v>
      </c>
      <c r="F103" s="251" t="s">
        <v>291</v>
      </c>
      <c r="G103" s="251"/>
      <c r="H103" s="253">
        <f>H104+H106</f>
        <v>594.6999999999999</v>
      </c>
      <c r="I103" s="253">
        <f>I104+I106</f>
        <v>594.6999999999999</v>
      </c>
      <c r="J103" s="253">
        <f>J104+J106</f>
        <v>0</v>
      </c>
    </row>
    <row r="104" spans="1:10" ht="60" customHeight="1">
      <c r="A104" s="28"/>
      <c r="B104" s="282" t="s">
        <v>92</v>
      </c>
      <c r="C104" s="30"/>
      <c r="D104" s="30" t="s">
        <v>11</v>
      </c>
      <c r="E104" s="30" t="s">
        <v>293</v>
      </c>
      <c r="F104" s="30" t="s">
        <v>291</v>
      </c>
      <c r="G104" s="30" t="s">
        <v>93</v>
      </c>
      <c r="H104" s="59">
        <f>H105</f>
        <v>569.641</v>
      </c>
      <c r="I104" s="59">
        <f>I105</f>
        <v>592.194</v>
      </c>
      <c r="J104" s="59">
        <f>J105</f>
        <v>0</v>
      </c>
    </row>
    <row r="105" spans="1:10" ht="30" customHeight="1">
      <c r="A105" s="28"/>
      <c r="B105" s="282" t="s">
        <v>213</v>
      </c>
      <c r="C105" s="30"/>
      <c r="D105" s="30" t="s">
        <v>11</v>
      </c>
      <c r="E105" s="30" t="s">
        <v>293</v>
      </c>
      <c r="F105" s="30" t="s">
        <v>291</v>
      </c>
      <c r="G105" s="30" t="s">
        <v>214</v>
      </c>
      <c r="H105" s="350">
        <f>432.904+130.737+6</f>
        <v>569.641</v>
      </c>
      <c r="I105" s="350">
        <f>450.226+135.968+6</f>
        <v>592.194</v>
      </c>
      <c r="J105" s="351">
        <v>0</v>
      </c>
    </row>
    <row r="106" spans="1:10" ht="30" customHeight="1">
      <c r="A106" s="28"/>
      <c r="B106" s="282" t="s">
        <v>57</v>
      </c>
      <c r="C106" s="30"/>
      <c r="D106" s="30" t="s">
        <v>11</v>
      </c>
      <c r="E106" s="30" t="s">
        <v>293</v>
      </c>
      <c r="F106" s="30" t="s">
        <v>291</v>
      </c>
      <c r="G106" s="30" t="s">
        <v>76</v>
      </c>
      <c r="H106" s="59">
        <f>H107</f>
        <v>25.059</v>
      </c>
      <c r="I106" s="59">
        <f>I107</f>
        <v>2.506</v>
      </c>
      <c r="J106" s="59">
        <f>J107</f>
        <v>0</v>
      </c>
    </row>
    <row r="107" spans="1:10" ht="30" customHeight="1">
      <c r="A107" s="28"/>
      <c r="B107" s="282" t="s">
        <v>58</v>
      </c>
      <c r="C107" s="30"/>
      <c r="D107" s="30" t="s">
        <v>11</v>
      </c>
      <c r="E107" s="30" t="s">
        <v>293</v>
      </c>
      <c r="F107" s="30" t="s">
        <v>291</v>
      </c>
      <c r="G107" s="30" t="s">
        <v>59</v>
      </c>
      <c r="H107" s="350">
        <v>25.059</v>
      </c>
      <c r="I107" s="350">
        <v>2.506</v>
      </c>
      <c r="J107" s="350">
        <v>0</v>
      </c>
    </row>
    <row r="108" spans="1:10" s="2" customFormat="1" ht="30" customHeight="1">
      <c r="A108" s="19" t="s">
        <v>495</v>
      </c>
      <c r="B108" s="317" t="s">
        <v>12</v>
      </c>
      <c r="C108" s="41"/>
      <c r="D108" s="41" t="s">
        <v>13</v>
      </c>
      <c r="E108" s="41"/>
      <c r="F108" s="41"/>
      <c r="G108" s="41"/>
      <c r="H108" s="64">
        <f>H109+H116+H127</f>
        <v>1717.1</v>
      </c>
      <c r="I108" s="64">
        <f>I109+I116+I127</f>
        <v>1317.1</v>
      </c>
      <c r="J108" s="64">
        <f>J109+J116+J127</f>
        <v>7.1</v>
      </c>
    </row>
    <row r="109" spans="1:10" s="2" customFormat="1" ht="15" customHeight="1" hidden="1">
      <c r="A109" s="22"/>
      <c r="B109" s="318" t="s">
        <v>565</v>
      </c>
      <c r="C109" s="23"/>
      <c r="D109" s="23" t="s">
        <v>13</v>
      </c>
      <c r="E109" s="23" t="s">
        <v>109</v>
      </c>
      <c r="F109" s="23"/>
      <c r="G109" s="23"/>
      <c r="H109" s="57">
        <f aca="true" t="shared" si="13" ref="H109:J110">H110</f>
        <v>0</v>
      </c>
      <c r="I109" s="57">
        <f t="shared" si="13"/>
        <v>0</v>
      </c>
      <c r="J109" s="57">
        <f t="shared" si="13"/>
        <v>0</v>
      </c>
    </row>
    <row r="110" spans="1:10" s="2" customFormat="1" ht="45" customHeight="1" hidden="1">
      <c r="A110" s="197"/>
      <c r="B110" s="320" t="s">
        <v>447</v>
      </c>
      <c r="C110" s="206"/>
      <c r="D110" s="206" t="s">
        <v>13</v>
      </c>
      <c r="E110" s="206" t="s">
        <v>109</v>
      </c>
      <c r="F110" s="206" t="s">
        <v>102</v>
      </c>
      <c r="G110" s="206" t="s">
        <v>63</v>
      </c>
      <c r="H110" s="200">
        <f t="shared" si="13"/>
        <v>0</v>
      </c>
      <c r="I110" s="200">
        <f t="shared" si="13"/>
        <v>0</v>
      </c>
      <c r="J110" s="200">
        <f t="shared" si="13"/>
        <v>0</v>
      </c>
    </row>
    <row r="111" spans="1:10" s="2" customFormat="1" ht="75" customHeight="1" hidden="1">
      <c r="A111" s="244"/>
      <c r="B111" s="324" t="s">
        <v>103</v>
      </c>
      <c r="C111" s="147"/>
      <c r="D111" s="147" t="s">
        <v>13</v>
      </c>
      <c r="E111" s="147" t="s">
        <v>109</v>
      </c>
      <c r="F111" s="147" t="s">
        <v>104</v>
      </c>
      <c r="G111" s="245"/>
      <c r="H111" s="243">
        <f aca="true" t="shared" si="14" ref="H111:J112">H112</f>
        <v>0</v>
      </c>
      <c r="I111" s="243">
        <f t="shared" si="14"/>
        <v>0</v>
      </c>
      <c r="J111" s="243">
        <f t="shared" si="14"/>
        <v>0</v>
      </c>
    </row>
    <row r="112" spans="1:10" s="2" customFormat="1" ht="45" customHeight="1" hidden="1">
      <c r="A112" s="226"/>
      <c r="B112" s="321" t="s">
        <v>105</v>
      </c>
      <c r="C112" s="231"/>
      <c r="D112" s="231" t="s">
        <v>13</v>
      </c>
      <c r="E112" s="231" t="s">
        <v>109</v>
      </c>
      <c r="F112" s="231" t="s">
        <v>106</v>
      </c>
      <c r="G112" s="234"/>
      <c r="H112" s="229">
        <f t="shared" si="14"/>
        <v>0</v>
      </c>
      <c r="I112" s="229">
        <f t="shared" si="14"/>
        <v>0</v>
      </c>
      <c r="J112" s="229">
        <f t="shared" si="14"/>
        <v>0</v>
      </c>
    </row>
    <row r="113" spans="1:10" s="2" customFormat="1" ht="30" customHeight="1" hidden="1">
      <c r="A113" s="249"/>
      <c r="B113" s="302" t="s">
        <v>107</v>
      </c>
      <c r="C113" s="251"/>
      <c r="D113" s="251" t="s">
        <v>13</v>
      </c>
      <c r="E113" s="251" t="s">
        <v>109</v>
      </c>
      <c r="F113" s="251" t="s">
        <v>108</v>
      </c>
      <c r="G113" s="252"/>
      <c r="H113" s="257">
        <f>H115</f>
        <v>0</v>
      </c>
      <c r="I113" s="257">
        <f>I115</f>
        <v>0</v>
      </c>
      <c r="J113" s="257">
        <f>J115</f>
        <v>0</v>
      </c>
    </row>
    <row r="114" spans="1:10" s="2" customFormat="1" ht="30" customHeight="1" hidden="1">
      <c r="A114" s="28"/>
      <c r="B114" s="282" t="s">
        <v>57</v>
      </c>
      <c r="C114" s="30"/>
      <c r="D114" s="30" t="s">
        <v>13</v>
      </c>
      <c r="E114" s="30" t="s">
        <v>109</v>
      </c>
      <c r="F114" s="30" t="s">
        <v>108</v>
      </c>
      <c r="G114" s="31">
        <v>200</v>
      </c>
      <c r="H114" s="60">
        <f>H115</f>
        <v>0</v>
      </c>
      <c r="I114" s="60">
        <f>I115</f>
        <v>0</v>
      </c>
      <c r="J114" s="60">
        <f>J115</f>
        <v>0</v>
      </c>
    </row>
    <row r="115" spans="1:10" s="2" customFormat="1" ht="30" customHeight="1" hidden="1">
      <c r="A115" s="28"/>
      <c r="B115" s="282" t="s">
        <v>58</v>
      </c>
      <c r="C115" s="30"/>
      <c r="D115" s="30" t="s">
        <v>13</v>
      </c>
      <c r="E115" s="30" t="s">
        <v>109</v>
      </c>
      <c r="F115" s="30" t="s">
        <v>108</v>
      </c>
      <c r="G115" s="31">
        <v>240</v>
      </c>
      <c r="H115" s="60">
        <v>0</v>
      </c>
      <c r="I115" s="60">
        <v>0</v>
      </c>
      <c r="J115" s="60">
        <v>0</v>
      </c>
    </row>
    <row r="116" spans="1:10" ht="30" customHeight="1">
      <c r="A116" s="22"/>
      <c r="B116" s="318" t="s">
        <v>566</v>
      </c>
      <c r="C116" s="23"/>
      <c r="D116" s="23" t="s">
        <v>13</v>
      </c>
      <c r="E116" s="23" t="s">
        <v>567</v>
      </c>
      <c r="F116" s="23"/>
      <c r="G116" s="23"/>
      <c r="H116" s="57">
        <f aca="true" t="shared" si="15" ref="H116:J117">H117</f>
        <v>1010</v>
      </c>
      <c r="I116" s="57">
        <f t="shared" si="15"/>
        <v>610</v>
      </c>
      <c r="J116" s="57">
        <f t="shared" si="15"/>
        <v>0</v>
      </c>
    </row>
    <row r="117" spans="1:10" ht="45" customHeight="1">
      <c r="A117" s="197"/>
      <c r="B117" s="320" t="s">
        <v>447</v>
      </c>
      <c r="C117" s="206"/>
      <c r="D117" s="206" t="s">
        <v>13</v>
      </c>
      <c r="E117" s="206" t="s">
        <v>567</v>
      </c>
      <c r="F117" s="206" t="s">
        <v>102</v>
      </c>
      <c r="G117" s="206" t="s">
        <v>63</v>
      </c>
      <c r="H117" s="200">
        <f t="shared" si="15"/>
        <v>1010</v>
      </c>
      <c r="I117" s="200">
        <f t="shared" si="15"/>
        <v>610</v>
      </c>
      <c r="J117" s="200">
        <f t="shared" si="15"/>
        <v>0</v>
      </c>
    </row>
    <row r="118" spans="1:10" ht="75" customHeight="1">
      <c r="A118" s="244"/>
      <c r="B118" s="324" t="s">
        <v>103</v>
      </c>
      <c r="C118" s="147"/>
      <c r="D118" s="147" t="s">
        <v>13</v>
      </c>
      <c r="E118" s="147" t="s">
        <v>567</v>
      </c>
      <c r="F118" s="147" t="s">
        <v>104</v>
      </c>
      <c r="G118" s="245"/>
      <c r="H118" s="243">
        <f>H119+H123</f>
        <v>1010</v>
      </c>
      <c r="I118" s="243">
        <f>I119+I123</f>
        <v>610</v>
      </c>
      <c r="J118" s="243">
        <f>J119+J123</f>
        <v>0</v>
      </c>
    </row>
    <row r="119" spans="1:10" ht="45" customHeight="1">
      <c r="A119" s="226"/>
      <c r="B119" s="321" t="s">
        <v>105</v>
      </c>
      <c r="C119" s="231"/>
      <c r="D119" s="231" t="s">
        <v>13</v>
      </c>
      <c r="E119" s="231" t="s">
        <v>567</v>
      </c>
      <c r="F119" s="231" t="s">
        <v>106</v>
      </c>
      <c r="G119" s="234"/>
      <c r="H119" s="229">
        <f>H120</f>
        <v>200</v>
      </c>
      <c r="I119" s="229">
        <f>I120</f>
        <v>200</v>
      </c>
      <c r="J119" s="229">
        <f>J120</f>
        <v>0</v>
      </c>
    </row>
    <row r="120" spans="1:10" ht="30" customHeight="1">
      <c r="A120" s="249"/>
      <c r="B120" s="302" t="s">
        <v>107</v>
      </c>
      <c r="C120" s="251"/>
      <c r="D120" s="251" t="s">
        <v>13</v>
      </c>
      <c r="E120" s="251" t="s">
        <v>567</v>
      </c>
      <c r="F120" s="251" t="s">
        <v>108</v>
      </c>
      <c r="G120" s="252"/>
      <c r="H120" s="257">
        <f>H122</f>
        <v>200</v>
      </c>
      <c r="I120" s="257">
        <f>I122</f>
        <v>200</v>
      </c>
      <c r="J120" s="257">
        <f>J122</f>
        <v>0</v>
      </c>
    </row>
    <row r="121" spans="1:10" ht="30" customHeight="1">
      <c r="A121" s="28"/>
      <c r="B121" s="282" t="s">
        <v>57</v>
      </c>
      <c r="C121" s="30"/>
      <c r="D121" s="30" t="s">
        <v>13</v>
      </c>
      <c r="E121" s="30" t="s">
        <v>567</v>
      </c>
      <c r="F121" s="30" t="s">
        <v>108</v>
      </c>
      <c r="G121" s="31">
        <v>200</v>
      </c>
      <c r="H121" s="60">
        <f>H122</f>
        <v>200</v>
      </c>
      <c r="I121" s="60">
        <f>I122</f>
        <v>200</v>
      </c>
      <c r="J121" s="60">
        <f>J122</f>
        <v>0</v>
      </c>
    </row>
    <row r="122" spans="1:10" ht="30" customHeight="1">
      <c r="A122" s="28"/>
      <c r="B122" s="282" t="s">
        <v>58</v>
      </c>
      <c r="C122" s="30"/>
      <c r="D122" s="30" t="s">
        <v>13</v>
      </c>
      <c r="E122" s="30" t="s">
        <v>567</v>
      </c>
      <c r="F122" s="30" t="s">
        <v>108</v>
      </c>
      <c r="G122" s="31">
        <v>240</v>
      </c>
      <c r="H122" s="60">
        <f>100+100</f>
        <v>200</v>
      </c>
      <c r="I122" s="60">
        <f>100+100</f>
        <v>200</v>
      </c>
      <c r="J122" s="60">
        <v>0</v>
      </c>
    </row>
    <row r="123" spans="1:10" ht="30" customHeight="1">
      <c r="A123" s="235"/>
      <c r="B123" s="321" t="s">
        <v>110</v>
      </c>
      <c r="C123" s="231"/>
      <c r="D123" s="231" t="s">
        <v>13</v>
      </c>
      <c r="E123" s="231" t="s">
        <v>567</v>
      </c>
      <c r="F123" s="231" t="s">
        <v>111</v>
      </c>
      <c r="G123" s="234"/>
      <c r="H123" s="229">
        <f>H124</f>
        <v>810</v>
      </c>
      <c r="I123" s="229">
        <f>I124</f>
        <v>410</v>
      </c>
      <c r="J123" s="229">
        <f>J124</f>
        <v>0</v>
      </c>
    </row>
    <row r="124" spans="1:10" ht="15" customHeight="1">
      <c r="A124" s="249"/>
      <c r="B124" s="302" t="s">
        <v>112</v>
      </c>
      <c r="C124" s="251"/>
      <c r="D124" s="251" t="s">
        <v>13</v>
      </c>
      <c r="E124" s="251" t="s">
        <v>567</v>
      </c>
      <c r="F124" s="251" t="s">
        <v>113</v>
      </c>
      <c r="G124" s="252"/>
      <c r="H124" s="257">
        <f>H126</f>
        <v>810</v>
      </c>
      <c r="I124" s="257">
        <f>I126</f>
        <v>410</v>
      </c>
      <c r="J124" s="257">
        <f>J126</f>
        <v>0</v>
      </c>
    </row>
    <row r="125" spans="1:10" ht="30" customHeight="1">
      <c r="A125" s="28"/>
      <c r="B125" s="282" t="s">
        <v>57</v>
      </c>
      <c r="C125" s="30"/>
      <c r="D125" s="30" t="s">
        <v>13</v>
      </c>
      <c r="E125" s="30" t="s">
        <v>567</v>
      </c>
      <c r="F125" s="30" t="s">
        <v>113</v>
      </c>
      <c r="G125" s="31">
        <v>200</v>
      </c>
      <c r="H125" s="60">
        <f>H126</f>
        <v>810</v>
      </c>
      <c r="I125" s="60">
        <f>I126</f>
        <v>410</v>
      </c>
      <c r="J125" s="60">
        <f>J126</f>
        <v>0</v>
      </c>
    </row>
    <row r="126" spans="1:10" ht="30" customHeight="1">
      <c r="A126" s="28"/>
      <c r="B126" s="282" t="s">
        <v>58</v>
      </c>
      <c r="C126" s="30"/>
      <c r="D126" s="30" t="s">
        <v>13</v>
      </c>
      <c r="E126" s="30" t="s">
        <v>567</v>
      </c>
      <c r="F126" s="30" t="s">
        <v>113</v>
      </c>
      <c r="G126" s="31">
        <v>240</v>
      </c>
      <c r="H126" s="350">
        <f>10+200+500+100</f>
        <v>810</v>
      </c>
      <c r="I126" s="350">
        <f>10+200+100+100</f>
        <v>410</v>
      </c>
      <c r="J126" s="350">
        <v>0</v>
      </c>
    </row>
    <row r="127" spans="1:10" ht="30" customHeight="1">
      <c r="A127" s="44"/>
      <c r="B127" s="328" t="s">
        <v>116</v>
      </c>
      <c r="C127" s="45"/>
      <c r="D127" s="45" t="s">
        <v>13</v>
      </c>
      <c r="E127" s="45" t="s">
        <v>117</v>
      </c>
      <c r="F127" s="45"/>
      <c r="G127" s="46"/>
      <c r="H127" s="65">
        <f>H129+H134</f>
        <v>707.1</v>
      </c>
      <c r="I127" s="65">
        <f>I129+I134</f>
        <v>707.1</v>
      </c>
      <c r="J127" s="65">
        <f>J129+J134</f>
        <v>7.1</v>
      </c>
    </row>
    <row r="128" spans="1:10" ht="45" customHeight="1">
      <c r="A128" s="197"/>
      <c r="B128" s="320" t="s">
        <v>447</v>
      </c>
      <c r="C128" s="206"/>
      <c r="D128" s="206" t="s">
        <v>13</v>
      </c>
      <c r="E128" s="206" t="s">
        <v>117</v>
      </c>
      <c r="F128" s="206" t="s">
        <v>102</v>
      </c>
      <c r="G128" s="206" t="s">
        <v>63</v>
      </c>
      <c r="H128" s="200">
        <f aca="true" t="shared" si="16" ref="H128:J130">H129</f>
        <v>700</v>
      </c>
      <c r="I128" s="200">
        <f t="shared" si="16"/>
        <v>700</v>
      </c>
      <c r="J128" s="200">
        <f t="shared" si="16"/>
        <v>0</v>
      </c>
    </row>
    <row r="129" spans="1:10" ht="75" customHeight="1">
      <c r="A129" s="246"/>
      <c r="B129" s="324" t="s">
        <v>114</v>
      </c>
      <c r="C129" s="147"/>
      <c r="D129" s="147" t="s">
        <v>13</v>
      </c>
      <c r="E129" s="147" t="s">
        <v>117</v>
      </c>
      <c r="F129" s="147" t="s">
        <v>115</v>
      </c>
      <c r="G129" s="146"/>
      <c r="H129" s="247">
        <f t="shared" si="16"/>
        <v>700</v>
      </c>
      <c r="I129" s="247">
        <f t="shared" si="16"/>
        <v>700</v>
      </c>
      <c r="J129" s="247">
        <f t="shared" si="16"/>
        <v>0</v>
      </c>
    </row>
    <row r="130" spans="1:10" ht="60" customHeight="1">
      <c r="A130" s="235"/>
      <c r="B130" s="308" t="s">
        <v>118</v>
      </c>
      <c r="C130" s="231"/>
      <c r="D130" s="231" t="s">
        <v>13</v>
      </c>
      <c r="E130" s="231" t="s">
        <v>117</v>
      </c>
      <c r="F130" s="231" t="s">
        <v>459</v>
      </c>
      <c r="G130" s="228"/>
      <c r="H130" s="236">
        <f t="shared" si="16"/>
        <v>700</v>
      </c>
      <c r="I130" s="236">
        <f t="shared" si="16"/>
        <v>700</v>
      </c>
      <c r="J130" s="236">
        <f t="shared" si="16"/>
        <v>0</v>
      </c>
    </row>
    <row r="131" spans="1:10" ht="30" customHeight="1">
      <c r="A131" s="249"/>
      <c r="B131" s="309" t="s">
        <v>460</v>
      </c>
      <c r="C131" s="251"/>
      <c r="D131" s="251" t="s">
        <v>13</v>
      </c>
      <c r="E131" s="251" t="s">
        <v>117</v>
      </c>
      <c r="F131" s="251" t="s">
        <v>458</v>
      </c>
      <c r="G131" s="252"/>
      <c r="H131" s="257">
        <f>H133</f>
        <v>700</v>
      </c>
      <c r="I131" s="257">
        <f>I133</f>
        <v>700</v>
      </c>
      <c r="J131" s="257">
        <f>J133</f>
        <v>0</v>
      </c>
    </row>
    <row r="132" spans="1:10" ht="30" customHeight="1">
      <c r="A132" s="28"/>
      <c r="B132" s="289" t="s">
        <v>57</v>
      </c>
      <c r="C132" s="30"/>
      <c r="D132" s="30" t="s">
        <v>13</v>
      </c>
      <c r="E132" s="30" t="s">
        <v>117</v>
      </c>
      <c r="F132" s="30" t="s">
        <v>458</v>
      </c>
      <c r="G132" s="31">
        <v>200</v>
      </c>
      <c r="H132" s="60">
        <f>H133</f>
        <v>700</v>
      </c>
      <c r="I132" s="60">
        <f>I133</f>
        <v>700</v>
      </c>
      <c r="J132" s="60">
        <f>J133</f>
        <v>0</v>
      </c>
    </row>
    <row r="133" spans="1:10" ht="30" customHeight="1">
      <c r="A133" s="28"/>
      <c r="B133" s="282" t="s">
        <v>58</v>
      </c>
      <c r="C133" s="30"/>
      <c r="D133" s="30" t="s">
        <v>13</v>
      </c>
      <c r="E133" s="30" t="s">
        <v>117</v>
      </c>
      <c r="F133" s="30" t="s">
        <v>458</v>
      </c>
      <c r="G133" s="31">
        <v>240</v>
      </c>
      <c r="H133" s="60">
        <v>700</v>
      </c>
      <c r="I133" s="60">
        <v>700</v>
      </c>
      <c r="J133" s="60">
        <v>0</v>
      </c>
    </row>
    <row r="134" spans="1:10" ht="45" customHeight="1">
      <c r="A134" s="207"/>
      <c r="B134" s="319" t="s">
        <v>205</v>
      </c>
      <c r="C134" s="194"/>
      <c r="D134" s="194" t="s">
        <v>13</v>
      </c>
      <c r="E134" s="194" t="s">
        <v>117</v>
      </c>
      <c r="F134" s="195" t="s">
        <v>206</v>
      </c>
      <c r="G134" s="194"/>
      <c r="H134" s="196">
        <f aca="true" t="shared" si="17" ref="H134:J136">H135</f>
        <v>7.1</v>
      </c>
      <c r="I134" s="196">
        <f t="shared" si="17"/>
        <v>7.1</v>
      </c>
      <c r="J134" s="196">
        <f t="shared" si="17"/>
        <v>7.1</v>
      </c>
    </row>
    <row r="135" spans="1:10" ht="30" customHeight="1">
      <c r="A135" s="38"/>
      <c r="B135" s="282" t="s">
        <v>207</v>
      </c>
      <c r="C135" s="30"/>
      <c r="D135" s="30" t="s">
        <v>13</v>
      </c>
      <c r="E135" s="30" t="s">
        <v>117</v>
      </c>
      <c r="F135" s="30" t="s">
        <v>208</v>
      </c>
      <c r="G135" s="26"/>
      <c r="H135" s="59">
        <f t="shared" si="17"/>
        <v>7.1</v>
      </c>
      <c r="I135" s="59">
        <f t="shared" si="17"/>
        <v>7.1</v>
      </c>
      <c r="J135" s="59">
        <f t="shared" si="17"/>
        <v>7.1</v>
      </c>
    </row>
    <row r="136" spans="1:10" ht="15" customHeight="1">
      <c r="A136" s="38"/>
      <c r="B136" s="282" t="s">
        <v>209</v>
      </c>
      <c r="C136" s="30"/>
      <c r="D136" s="30" t="s">
        <v>13</v>
      </c>
      <c r="E136" s="30" t="s">
        <v>117</v>
      </c>
      <c r="F136" s="30" t="s">
        <v>210</v>
      </c>
      <c r="G136" s="26"/>
      <c r="H136" s="59">
        <f t="shared" si="17"/>
        <v>7.1</v>
      </c>
      <c r="I136" s="59">
        <f t="shared" si="17"/>
        <v>7.1</v>
      </c>
      <c r="J136" s="59">
        <f t="shared" si="17"/>
        <v>7.1</v>
      </c>
    </row>
    <row r="137" spans="1:10" ht="60" customHeight="1">
      <c r="A137" s="259"/>
      <c r="B137" s="302" t="s">
        <v>480</v>
      </c>
      <c r="C137" s="252"/>
      <c r="D137" s="251" t="s">
        <v>13</v>
      </c>
      <c r="E137" s="251" t="s">
        <v>117</v>
      </c>
      <c r="F137" s="252" t="s">
        <v>232</v>
      </c>
      <c r="G137" s="252" t="s">
        <v>37</v>
      </c>
      <c r="H137" s="253">
        <f>H139</f>
        <v>7.1</v>
      </c>
      <c r="I137" s="253">
        <f>I139</f>
        <v>7.1</v>
      </c>
      <c r="J137" s="253">
        <f>J139</f>
        <v>7.1</v>
      </c>
    </row>
    <row r="138" spans="1:10" ht="30" customHeight="1">
      <c r="A138" s="38"/>
      <c r="B138" s="282" t="s">
        <v>57</v>
      </c>
      <c r="C138" s="31"/>
      <c r="D138" s="30" t="s">
        <v>13</v>
      </c>
      <c r="E138" s="30" t="s">
        <v>117</v>
      </c>
      <c r="F138" s="31" t="s">
        <v>232</v>
      </c>
      <c r="G138" s="31">
        <v>200</v>
      </c>
      <c r="H138" s="59">
        <f>H139</f>
        <v>7.1</v>
      </c>
      <c r="I138" s="59">
        <f>I139</f>
        <v>7.1</v>
      </c>
      <c r="J138" s="59">
        <f>J139</f>
        <v>7.1</v>
      </c>
    </row>
    <row r="139" spans="1:10" ht="30" customHeight="1">
      <c r="A139" s="38"/>
      <c r="B139" s="282" t="s">
        <v>58</v>
      </c>
      <c r="C139" s="31"/>
      <c r="D139" s="30" t="s">
        <v>13</v>
      </c>
      <c r="E139" s="30" t="s">
        <v>117</v>
      </c>
      <c r="F139" s="31" t="s">
        <v>232</v>
      </c>
      <c r="G139" s="34" t="s">
        <v>59</v>
      </c>
      <c r="H139" s="59">
        <v>7.1</v>
      </c>
      <c r="I139" s="59">
        <v>7.1</v>
      </c>
      <c r="J139" s="59">
        <v>7.1</v>
      </c>
    </row>
    <row r="140" spans="1:10" s="2" customFormat="1" ht="15" customHeight="1">
      <c r="A140" s="19" t="s">
        <v>496</v>
      </c>
      <c r="B140" s="317" t="s">
        <v>14</v>
      </c>
      <c r="C140" s="41"/>
      <c r="D140" s="41" t="s">
        <v>15</v>
      </c>
      <c r="E140" s="41" t="s">
        <v>37</v>
      </c>
      <c r="F140" s="41" t="s">
        <v>37</v>
      </c>
      <c r="G140" s="41" t="s">
        <v>37</v>
      </c>
      <c r="H140" s="64">
        <f>H141+H172</f>
        <v>30945</v>
      </c>
      <c r="I140" s="64">
        <f>I141+I172</f>
        <v>12380</v>
      </c>
      <c r="J140" s="64">
        <f>J141+J172</f>
        <v>8580</v>
      </c>
    </row>
    <row r="141" spans="1:10" ht="15" customHeight="1">
      <c r="A141" s="22"/>
      <c r="B141" s="318" t="s">
        <v>130</v>
      </c>
      <c r="C141" s="23"/>
      <c r="D141" s="23" t="s">
        <v>15</v>
      </c>
      <c r="E141" s="23" t="s">
        <v>131</v>
      </c>
      <c r="F141" s="23" t="s">
        <v>37</v>
      </c>
      <c r="G141" s="23" t="s">
        <v>37</v>
      </c>
      <c r="H141" s="57">
        <f>H142+H159+H167</f>
        <v>29650</v>
      </c>
      <c r="I141" s="57">
        <f>I142+I159+I167</f>
        <v>11800</v>
      </c>
      <c r="J141" s="57">
        <f>J142+J159+J167</f>
        <v>8000</v>
      </c>
    </row>
    <row r="142" spans="1:11" s="3" customFormat="1" ht="45" customHeight="1">
      <c r="A142" s="208"/>
      <c r="B142" s="320" t="s">
        <v>413</v>
      </c>
      <c r="C142" s="206"/>
      <c r="D142" s="206" t="s">
        <v>15</v>
      </c>
      <c r="E142" s="206" t="s">
        <v>131</v>
      </c>
      <c r="F142" s="206" t="s">
        <v>125</v>
      </c>
      <c r="G142" s="206"/>
      <c r="H142" s="200">
        <f>H143</f>
        <v>21300</v>
      </c>
      <c r="I142" s="200">
        <f>I143</f>
        <v>3800</v>
      </c>
      <c r="J142" s="200">
        <f>J143</f>
        <v>0</v>
      </c>
      <c r="K142" s="66"/>
    </row>
    <row r="143" spans="1:11" ht="75" customHeight="1">
      <c r="A143" s="235"/>
      <c r="B143" s="321" t="s">
        <v>126</v>
      </c>
      <c r="C143" s="231"/>
      <c r="D143" s="231" t="s">
        <v>15</v>
      </c>
      <c r="E143" s="231" t="s">
        <v>131</v>
      </c>
      <c r="F143" s="231" t="s">
        <v>127</v>
      </c>
      <c r="G143" s="231"/>
      <c r="H143" s="236">
        <f>H144+H147+H153+H150+H156</f>
        <v>21300</v>
      </c>
      <c r="I143" s="236">
        <f>I144+I147+I153+I150+I156</f>
        <v>3800</v>
      </c>
      <c r="J143" s="236">
        <f>J144+J147+J153+J150+J156</f>
        <v>0</v>
      </c>
      <c r="K143" s="67"/>
    </row>
    <row r="144" spans="1:11" ht="30" customHeight="1">
      <c r="A144" s="249"/>
      <c r="B144" s="302" t="s">
        <v>128</v>
      </c>
      <c r="C144" s="251"/>
      <c r="D144" s="251" t="s">
        <v>15</v>
      </c>
      <c r="E144" s="251" t="s">
        <v>131</v>
      </c>
      <c r="F144" s="251" t="s">
        <v>129</v>
      </c>
      <c r="G144" s="251"/>
      <c r="H144" s="257">
        <f>H146</f>
        <v>1900</v>
      </c>
      <c r="I144" s="257">
        <f>I146</f>
        <v>1100</v>
      </c>
      <c r="J144" s="257">
        <f>J146</f>
        <v>0</v>
      </c>
      <c r="K144" s="67"/>
    </row>
    <row r="145" spans="1:11" ht="30" customHeight="1">
      <c r="A145" s="28"/>
      <c r="B145" s="282" t="s">
        <v>57</v>
      </c>
      <c r="C145" s="30"/>
      <c r="D145" s="30" t="s">
        <v>15</v>
      </c>
      <c r="E145" s="30" t="s">
        <v>131</v>
      </c>
      <c r="F145" s="30" t="s">
        <v>129</v>
      </c>
      <c r="G145" s="30" t="s">
        <v>76</v>
      </c>
      <c r="H145" s="60">
        <f>H146</f>
        <v>1900</v>
      </c>
      <c r="I145" s="60">
        <f>I146</f>
        <v>1100</v>
      </c>
      <c r="J145" s="60">
        <f>J146</f>
        <v>0</v>
      </c>
      <c r="K145" s="67"/>
    </row>
    <row r="146" spans="1:11" ht="30" customHeight="1">
      <c r="A146" s="28"/>
      <c r="B146" s="282" t="s">
        <v>58</v>
      </c>
      <c r="C146" s="30"/>
      <c r="D146" s="30" t="s">
        <v>15</v>
      </c>
      <c r="E146" s="30" t="s">
        <v>131</v>
      </c>
      <c r="F146" s="30" t="s">
        <v>129</v>
      </c>
      <c r="G146" s="30" t="s">
        <v>59</v>
      </c>
      <c r="H146" s="350">
        <f>1000+500+100+300</f>
        <v>1900</v>
      </c>
      <c r="I146" s="350">
        <f>1000+100</f>
        <v>1100</v>
      </c>
      <c r="J146" s="350">
        <v>0</v>
      </c>
      <c r="K146" s="67"/>
    </row>
    <row r="147" spans="1:11" ht="30" customHeight="1">
      <c r="A147" s="249"/>
      <c r="B147" s="302" t="s">
        <v>132</v>
      </c>
      <c r="C147" s="251"/>
      <c r="D147" s="251" t="s">
        <v>15</v>
      </c>
      <c r="E147" s="251" t="s">
        <v>131</v>
      </c>
      <c r="F147" s="251" t="s">
        <v>133</v>
      </c>
      <c r="G147" s="251"/>
      <c r="H147" s="257">
        <f>H149</f>
        <v>16700</v>
      </c>
      <c r="I147" s="257">
        <f>I149</f>
        <v>0</v>
      </c>
      <c r="J147" s="257">
        <f>J149</f>
        <v>0</v>
      </c>
      <c r="K147" s="67"/>
    </row>
    <row r="148" spans="1:11" ht="30" customHeight="1">
      <c r="A148" s="28"/>
      <c r="B148" s="282" t="s">
        <v>57</v>
      </c>
      <c r="C148" s="30"/>
      <c r="D148" s="30" t="s">
        <v>15</v>
      </c>
      <c r="E148" s="30" t="s">
        <v>131</v>
      </c>
      <c r="F148" s="30" t="s">
        <v>133</v>
      </c>
      <c r="G148" s="30" t="s">
        <v>76</v>
      </c>
      <c r="H148" s="60">
        <f>H149</f>
        <v>16700</v>
      </c>
      <c r="I148" s="60">
        <f>I149</f>
        <v>0</v>
      </c>
      <c r="J148" s="60">
        <f>J149</f>
        <v>0</v>
      </c>
      <c r="K148" s="67"/>
    </row>
    <row r="149" spans="1:11" ht="30" customHeight="1">
      <c r="A149" s="28"/>
      <c r="B149" s="282" t="s">
        <v>58</v>
      </c>
      <c r="C149" s="30"/>
      <c r="D149" s="30" t="s">
        <v>15</v>
      </c>
      <c r="E149" s="30" t="s">
        <v>131</v>
      </c>
      <c r="F149" s="30" t="s">
        <v>133</v>
      </c>
      <c r="G149" s="30" t="s">
        <v>59</v>
      </c>
      <c r="H149" s="60">
        <f>3600+300+300+3000+8000+1500</f>
        <v>16700</v>
      </c>
      <c r="I149" s="60">
        <v>0</v>
      </c>
      <c r="J149" s="60">
        <v>0</v>
      </c>
      <c r="K149" s="67"/>
    </row>
    <row r="150" spans="1:11" ht="45" customHeight="1" hidden="1">
      <c r="A150" s="249"/>
      <c r="B150" s="302" t="s">
        <v>134</v>
      </c>
      <c r="C150" s="251"/>
      <c r="D150" s="251" t="s">
        <v>15</v>
      </c>
      <c r="E150" s="251" t="s">
        <v>131</v>
      </c>
      <c r="F150" s="251" t="s">
        <v>135</v>
      </c>
      <c r="G150" s="251"/>
      <c r="H150" s="257">
        <f>H152</f>
        <v>0</v>
      </c>
      <c r="I150" s="257">
        <f>I152</f>
        <v>0</v>
      </c>
      <c r="J150" s="257">
        <f>J152</f>
        <v>0</v>
      </c>
      <c r="K150" s="67"/>
    </row>
    <row r="151" spans="1:11" ht="30" customHeight="1" hidden="1">
      <c r="A151" s="28"/>
      <c r="B151" s="282" t="s">
        <v>57</v>
      </c>
      <c r="C151" s="30"/>
      <c r="D151" s="30" t="s">
        <v>15</v>
      </c>
      <c r="E151" s="30" t="s">
        <v>131</v>
      </c>
      <c r="F151" s="30" t="s">
        <v>135</v>
      </c>
      <c r="G151" s="30" t="s">
        <v>76</v>
      </c>
      <c r="H151" s="60">
        <f>H152</f>
        <v>0</v>
      </c>
      <c r="I151" s="60">
        <f>I152</f>
        <v>0</v>
      </c>
      <c r="J151" s="60">
        <f>J152</f>
        <v>0</v>
      </c>
      <c r="K151" s="67"/>
    </row>
    <row r="152" spans="1:11" ht="30" customHeight="1" hidden="1">
      <c r="A152" s="28"/>
      <c r="B152" s="282" t="s">
        <v>58</v>
      </c>
      <c r="C152" s="30"/>
      <c r="D152" s="30" t="s">
        <v>15</v>
      </c>
      <c r="E152" s="30" t="s">
        <v>131</v>
      </c>
      <c r="F152" s="30" t="s">
        <v>135</v>
      </c>
      <c r="G152" s="30" t="s">
        <v>59</v>
      </c>
      <c r="H152" s="60">
        <v>0</v>
      </c>
      <c r="I152" s="60">
        <v>0</v>
      </c>
      <c r="J152" s="60">
        <v>0</v>
      </c>
      <c r="K152" s="67"/>
    </row>
    <row r="153" spans="1:11" ht="30" customHeight="1">
      <c r="A153" s="249"/>
      <c r="B153" s="302" t="s">
        <v>461</v>
      </c>
      <c r="C153" s="251"/>
      <c r="D153" s="251" t="s">
        <v>15</v>
      </c>
      <c r="E153" s="251" t="s">
        <v>131</v>
      </c>
      <c r="F153" s="251" t="s">
        <v>417</v>
      </c>
      <c r="G153" s="251"/>
      <c r="H153" s="257">
        <f aca="true" t="shared" si="18" ref="H153:J157">H154</f>
        <v>700</v>
      </c>
      <c r="I153" s="257">
        <f t="shared" si="18"/>
        <v>700</v>
      </c>
      <c r="J153" s="257">
        <f t="shared" si="18"/>
        <v>0</v>
      </c>
      <c r="K153" s="67"/>
    </row>
    <row r="154" spans="1:11" ht="30" customHeight="1">
      <c r="A154" s="28"/>
      <c r="B154" s="282" t="s">
        <v>57</v>
      </c>
      <c r="C154" s="30"/>
      <c r="D154" s="30" t="s">
        <v>15</v>
      </c>
      <c r="E154" s="30" t="s">
        <v>131</v>
      </c>
      <c r="F154" s="30" t="s">
        <v>417</v>
      </c>
      <c r="G154" s="30" t="s">
        <v>76</v>
      </c>
      <c r="H154" s="60">
        <f t="shared" si="18"/>
        <v>700</v>
      </c>
      <c r="I154" s="60">
        <f t="shared" si="18"/>
        <v>700</v>
      </c>
      <c r="J154" s="60">
        <f t="shared" si="18"/>
        <v>0</v>
      </c>
      <c r="K154" s="67"/>
    </row>
    <row r="155" spans="1:11" ht="30" customHeight="1">
      <c r="A155" s="28"/>
      <c r="B155" s="282" t="s">
        <v>58</v>
      </c>
      <c r="C155" s="30"/>
      <c r="D155" s="30" t="s">
        <v>15</v>
      </c>
      <c r="E155" s="30" t="s">
        <v>131</v>
      </c>
      <c r="F155" s="30" t="s">
        <v>417</v>
      </c>
      <c r="G155" s="30" t="s">
        <v>59</v>
      </c>
      <c r="H155" s="350">
        <v>700</v>
      </c>
      <c r="I155" s="350">
        <v>700</v>
      </c>
      <c r="J155" s="350">
        <v>0</v>
      </c>
      <c r="K155" s="67"/>
    </row>
    <row r="156" spans="1:11" ht="45" customHeight="1">
      <c r="A156" s="249"/>
      <c r="B156" s="302" t="s">
        <v>516</v>
      </c>
      <c r="C156" s="251"/>
      <c r="D156" s="251" t="s">
        <v>15</v>
      </c>
      <c r="E156" s="251" t="s">
        <v>131</v>
      </c>
      <c r="F156" s="251" t="s">
        <v>515</v>
      </c>
      <c r="G156" s="251"/>
      <c r="H156" s="257">
        <f t="shared" si="18"/>
        <v>2000</v>
      </c>
      <c r="I156" s="257">
        <f t="shared" si="18"/>
        <v>2000</v>
      </c>
      <c r="J156" s="257">
        <f t="shared" si="18"/>
        <v>0</v>
      </c>
      <c r="K156" s="67"/>
    </row>
    <row r="157" spans="1:11" ht="30" customHeight="1">
      <c r="A157" s="28"/>
      <c r="B157" s="282" t="s">
        <v>57</v>
      </c>
      <c r="C157" s="30"/>
      <c r="D157" s="30" t="s">
        <v>15</v>
      </c>
      <c r="E157" s="30" t="s">
        <v>131</v>
      </c>
      <c r="F157" s="30" t="s">
        <v>515</v>
      </c>
      <c r="G157" s="30" t="s">
        <v>76</v>
      </c>
      <c r="H157" s="60">
        <f t="shared" si="18"/>
        <v>2000</v>
      </c>
      <c r="I157" s="60">
        <f t="shared" si="18"/>
        <v>2000</v>
      </c>
      <c r="J157" s="60">
        <f t="shared" si="18"/>
        <v>0</v>
      </c>
      <c r="K157" s="67"/>
    </row>
    <row r="158" spans="1:11" ht="30" customHeight="1">
      <c r="A158" s="28"/>
      <c r="B158" s="282" t="s">
        <v>58</v>
      </c>
      <c r="C158" s="30"/>
      <c r="D158" s="30" t="s">
        <v>15</v>
      </c>
      <c r="E158" s="30" t="s">
        <v>131</v>
      </c>
      <c r="F158" s="30" t="s">
        <v>515</v>
      </c>
      <c r="G158" s="30" t="s">
        <v>59</v>
      </c>
      <c r="H158" s="350">
        <v>2000</v>
      </c>
      <c r="I158" s="60">
        <v>2000</v>
      </c>
      <c r="J158" s="60">
        <v>0</v>
      </c>
      <c r="K158" s="67"/>
    </row>
    <row r="159" spans="1:11" ht="75" customHeight="1" hidden="1">
      <c r="A159" s="221"/>
      <c r="B159" s="320" t="s">
        <v>396</v>
      </c>
      <c r="C159" s="206"/>
      <c r="D159" s="206" t="s">
        <v>15</v>
      </c>
      <c r="E159" s="206" t="s">
        <v>131</v>
      </c>
      <c r="F159" s="206" t="s">
        <v>400</v>
      </c>
      <c r="G159" s="206"/>
      <c r="H159" s="215">
        <f>H160</f>
        <v>0</v>
      </c>
      <c r="I159" s="215">
        <f>I160</f>
        <v>0</v>
      </c>
      <c r="J159" s="215">
        <f>J160</f>
        <v>0</v>
      </c>
      <c r="K159" s="67"/>
    </row>
    <row r="160" spans="1:11" ht="30" customHeight="1" hidden="1">
      <c r="A160" s="235"/>
      <c r="B160" s="321" t="s">
        <v>397</v>
      </c>
      <c r="C160" s="231"/>
      <c r="D160" s="231" t="s">
        <v>15</v>
      </c>
      <c r="E160" s="231" t="s">
        <v>131</v>
      </c>
      <c r="F160" s="231" t="s">
        <v>399</v>
      </c>
      <c r="G160" s="231"/>
      <c r="H160" s="236">
        <f>H161+H164</f>
        <v>0</v>
      </c>
      <c r="I160" s="236">
        <f>I161+I164</f>
        <v>0</v>
      </c>
      <c r="J160" s="236">
        <f>J161+J164</f>
        <v>0</v>
      </c>
      <c r="K160" s="67"/>
    </row>
    <row r="161" spans="1:11" ht="30" customHeight="1" hidden="1">
      <c r="A161" s="249"/>
      <c r="B161" s="302" t="s">
        <v>132</v>
      </c>
      <c r="C161" s="251"/>
      <c r="D161" s="251" t="s">
        <v>15</v>
      </c>
      <c r="E161" s="251" t="s">
        <v>131</v>
      </c>
      <c r="F161" s="251" t="s">
        <v>562</v>
      </c>
      <c r="G161" s="251"/>
      <c r="H161" s="257">
        <f>H163</f>
        <v>0</v>
      </c>
      <c r="I161" s="257">
        <f>I163</f>
        <v>0</v>
      </c>
      <c r="J161" s="257">
        <f>J163</f>
        <v>0</v>
      </c>
      <c r="K161" s="67"/>
    </row>
    <row r="162" spans="1:11" ht="30" customHeight="1" hidden="1">
      <c r="A162" s="28"/>
      <c r="B162" s="282" t="s">
        <v>57</v>
      </c>
      <c r="C162" s="30"/>
      <c r="D162" s="30" t="s">
        <v>15</v>
      </c>
      <c r="E162" s="30" t="s">
        <v>131</v>
      </c>
      <c r="F162" s="30" t="s">
        <v>562</v>
      </c>
      <c r="G162" s="30" t="s">
        <v>76</v>
      </c>
      <c r="H162" s="60">
        <f>H163</f>
        <v>0</v>
      </c>
      <c r="I162" s="60">
        <f>I163</f>
        <v>0</v>
      </c>
      <c r="J162" s="60">
        <f>J163</f>
        <v>0</v>
      </c>
      <c r="K162" s="67"/>
    </row>
    <row r="163" spans="1:11" ht="30" customHeight="1" hidden="1">
      <c r="A163" s="28"/>
      <c r="B163" s="282" t="s">
        <v>58</v>
      </c>
      <c r="C163" s="30"/>
      <c r="D163" s="30" t="s">
        <v>15</v>
      </c>
      <c r="E163" s="30" t="s">
        <v>131</v>
      </c>
      <c r="F163" s="30" t="s">
        <v>562</v>
      </c>
      <c r="G163" s="30" t="s">
        <v>59</v>
      </c>
      <c r="H163" s="60">
        <v>0</v>
      </c>
      <c r="I163" s="60">
        <v>0</v>
      </c>
      <c r="J163" s="60">
        <v>0</v>
      </c>
      <c r="K163" s="67"/>
    </row>
    <row r="164" spans="1:11" ht="75" customHeight="1" hidden="1">
      <c r="A164" s="249"/>
      <c r="B164" s="302" t="s">
        <v>465</v>
      </c>
      <c r="C164" s="251"/>
      <c r="D164" s="251" t="s">
        <v>15</v>
      </c>
      <c r="E164" s="251" t="s">
        <v>131</v>
      </c>
      <c r="F164" s="251" t="s">
        <v>398</v>
      </c>
      <c r="G164" s="251"/>
      <c r="H164" s="257">
        <f>H166</f>
        <v>0</v>
      </c>
      <c r="I164" s="257">
        <f>I166</f>
        <v>0</v>
      </c>
      <c r="J164" s="257">
        <f>J166</f>
        <v>0</v>
      </c>
      <c r="K164" s="67"/>
    </row>
    <row r="165" spans="1:11" ht="30" customHeight="1" hidden="1">
      <c r="A165" s="28"/>
      <c r="B165" s="282" t="s">
        <v>57</v>
      </c>
      <c r="C165" s="30"/>
      <c r="D165" s="30" t="s">
        <v>15</v>
      </c>
      <c r="E165" s="30" t="s">
        <v>131</v>
      </c>
      <c r="F165" s="30" t="s">
        <v>398</v>
      </c>
      <c r="G165" s="30" t="s">
        <v>76</v>
      </c>
      <c r="H165" s="60">
        <f>H166</f>
        <v>0</v>
      </c>
      <c r="I165" s="60">
        <f>I166</f>
        <v>0</v>
      </c>
      <c r="J165" s="60">
        <f>J166</f>
        <v>0</v>
      </c>
      <c r="K165" s="67"/>
    </row>
    <row r="166" spans="1:11" ht="30" customHeight="1" hidden="1">
      <c r="A166" s="28"/>
      <c r="B166" s="282" t="s">
        <v>58</v>
      </c>
      <c r="C166" s="30"/>
      <c r="D166" s="30" t="s">
        <v>15</v>
      </c>
      <c r="E166" s="30" t="s">
        <v>131</v>
      </c>
      <c r="F166" s="30" t="s">
        <v>398</v>
      </c>
      <c r="G166" s="30" t="s">
        <v>59</v>
      </c>
      <c r="H166" s="60">
        <v>0</v>
      </c>
      <c r="I166" s="60">
        <v>0</v>
      </c>
      <c r="J166" s="60">
        <v>0</v>
      </c>
      <c r="K166" s="67"/>
    </row>
    <row r="167" spans="1:11" ht="45" customHeight="1">
      <c r="A167" s="221"/>
      <c r="B167" s="320" t="s">
        <v>507</v>
      </c>
      <c r="C167" s="206"/>
      <c r="D167" s="206" t="s">
        <v>15</v>
      </c>
      <c r="E167" s="206" t="s">
        <v>131</v>
      </c>
      <c r="F167" s="206" t="s">
        <v>439</v>
      </c>
      <c r="G167" s="206"/>
      <c r="H167" s="215">
        <f aca="true" t="shared" si="19" ref="H167:J168">H168</f>
        <v>8350</v>
      </c>
      <c r="I167" s="215">
        <f t="shared" si="19"/>
        <v>8000</v>
      </c>
      <c r="J167" s="215">
        <f t="shared" si="19"/>
        <v>8000</v>
      </c>
      <c r="K167" s="67"/>
    </row>
    <row r="168" spans="1:11" ht="30" customHeight="1">
      <c r="A168" s="235"/>
      <c r="B168" s="321" t="s">
        <v>441</v>
      </c>
      <c r="C168" s="231"/>
      <c r="D168" s="231" t="s">
        <v>15</v>
      </c>
      <c r="E168" s="231" t="s">
        <v>131</v>
      </c>
      <c r="F168" s="231" t="s">
        <v>440</v>
      </c>
      <c r="G168" s="231"/>
      <c r="H168" s="236">
        <f t="shared" si="19"/>
        <v>8350</v>
      </c>
      <c r="I168" s="236">
        <f t="shared" si="19"/>
        <v>8000</v>
      </c>
      <c r="J168" s="236">
        <f t="shared" si="19"/>
        <v>8000</v>
      </c>
      <c r="K168" s="67"/>
    </row>
    <row r="169" spans="1:11" ht="45" customHeight="1">
      <c r="A169" s="249"/>
      <c r="B169" s="302" t="s">
        <v>134</v>
      </c>
      <c r="C169" s="251"/>
      <c r="D169" s="251" t="s">
        <v>15</v>
      </c>
      <c r="E169" s="251" t="s">
        <v>131</v>
      </c>
      <c r="F169" s="251" t="s">
        <v>454</v>
      </c>
      <c r="G169" s="251"/>
      <c r="H169" s="257">
        <f>H171</f>
        <v>8350</v>
      </c>
      <c r="I169" s="257">
        <f>I171</f>
        <v>8000</v>
      </c>
      <c r="J169" s="257">
        <f>J171</f>
        <v>8000</v>
      </c>
      <c r="K169" s="67"/>
    </row>
    <row r="170" spans="1:11" ht="30" customHeight="1">
      <c r="A170" s="28"/>
      <c r="B170" s="282" t="s">
        <v>57</v>
      </c>
      <c r="C170" s="30"/>
      <c r="D170" s="30" t="s">
        <v>15</v>
      </c>
      <c r="E170" s="30" t="s">
        <v>131</v>
      </c>
      <c r="F170" s="30" t="s">
        <v>454</v>
      </c>
      <c r="G170" s="30" t="s">
        <v>76</v>
      </c>
      <c r="H170" s="60">
        <f>H171</f>
        <v>8350</v>
      </c>
      <c r="I170" s="60">
        <f>I171</f>
        <v>8000</v>
      </c>
      <c r="J170" s="60">
        <f>J171</f>
        <v>8000</v>
      </c>
      <c r="K170" s="67"/>
    </row>
    <row r="171" spans="1:11" ht="30" customHeight="1">
      <c r="A171" s="28"/>
      <c r="B171" s="282" t="s">
        <v>58</v>
      </c>
      <c r="C171" s="30"/>
      <c r="D171" s="30" t="s">
        <v>15</v>
      </c>
      <c r="E171" s="30" t="s">
        <v>131</v>
      </c>
      <c r="F171" s="30" t="s">
        <v>454</v>
      </c>
      <c r="G171" s="30" t="s">
        <v>59</v>
      </c>
      <c r="H171" s="60">
        <f>8000+200+150</f>
        <v>8350</v>
      </c>
      <c r="I171" s="60">
        <v>8000</v>
      </c>
      <c r="J171" s="60">
        <v>8000</v>
      </c>
      <c r="K171" s="67"/>
    </row>
    <row r="172" spans="1:10" ht="15" customHeight="1">
      <c r="A172" s="22"/>
      <c r="B172" s="318" t="s">
        <v>174</v>
      </c>
      <c r="C172" s="23"/>
      <c r="D172" s="23" t="s">
        <v>15</v>
      </c>
      <c r="E172" s="23" t="s">
        <v>175</v>
      </c>
      <c r="F172" s="23" t="s">
        <v>37</v>
      </c>
      <c r="G172" s="23" t="s">
        <v>37</v>
      </c>
      <c r="H172" s="57">
        <f>H173+H181+H186</f>
        <v>1295</v>
      </c>
      <c r="I172" s="57">
        <f>I173+I181+I186</f>
        <v>580</v>
      </c>
      <c r="J172" s="57">
        <f>J173+J181+J186</f>
        <v>580</v>
      </c>
    </row>
    <row r="173" spans="1:11" s="3" customFormat="1" ht="60" customHeight="1">
      <c r="A173" s="208"/>
      <c r="B173" s="320" t="s">
        <v>519</v>
      </c>
      <c r="C173" s="206"/>
      <c r="D173" s="206" t="s">
        <v>15</v>
      </c>
      <c r="E173" s="206" t="s">
        <v>175</v>
      </c>
      <c r="F173" s="206" t="s">
        <v>170</v>
      </c>
      <c r="G173" s="206"/>
      <c r="H173" s="200">
        <f>H174</f>
        <v>1100</v>
      </c>
      <c r="I173" s="200">
        <f>I174</f>
        <v>300</v>
      </c>
      <c r="J173" s="200">
        <f>J174</f>
        <v>300</v>
      </c>
      <c r="K173" s="66"/>
    </row>
    <row r="174" spans="1:11" s="3" customFormat="1" ht="30" customHeight="1">
      <c r="A174" s="237"/>
      <c r="B174" s="321" t="s">
        <v>470</v>
      </c>
      <c r="C174" s="234"/>
      <c r="D174" s="231" t="s">
        <v>15</v>
      </c>
      <c r="E174" s="231" t="s">
        <v>175</v>
      </c>
      <c r="F174" s="231" t="s">
        <v>171</v>
      </c>
      <c r="G174" s="231"/>
      <c r="H174" s="236">
        <f>H175+H178</f>
        <v>1100</v>
      </c>
      <c r="I174" s="236">
        <f>I175+I178</f>
        <v>300</v>
      </c>
      <c r="J174" s="236">
        <f>J175+J178</f>
        <v>300</v>
      </c>
      <c r="K174" s="66"/>
    </row>
    <row r="175" spans="1:11" ht="15" customHeight="1">
      <c r="A175" s="249"/>
      <c r="B175" s="302" t="s">
        <v>172</v>
      </c>
      <c r="C175" s="251"/>
      <c r="D175" s="251" t="s">
        <v>15</v>
      </c>
      <c r="E175" s="251" t="s">
        <v>175</v>
      </c>
      <c r="F175" s="251" t="s">
        <v>173</v>
      </c>
      <c r="G175" s="251"/>
      <c r="H175" s="257">
        <f>H177</f>
        <v>1100</v>
      </c>
      <c r="I175" s="257">
        <f>I177</f>
        <v>300</v>
      </c>
      <c r="J175" s="257">
        <f>J177</f>
        <v>300</v>
      </c>
      <c r="K175" s="67"/>
    </row>
    <row r="176" spans="1:11" ht="30" customHeight="1">
      <c r="A176" s="28"/>
      <c r="B176" s="282" t="s">
        <v>57</v>
      </c>
      <c r="C176" s="30"/>
      <c r="D176" s="30" t="s">
        <v>15</v>
      </c>
      <c r="E176" s="30" t="s">
        <v>175</v>
      </c>
      <c r="F176" s="30" t="s">
        <v>173</v>
      </c>
      <c r="G176" s="30" t="s">
        <v>76</v>
      </c>
      <c r="H176" s="60">
        <f>H177</f>
        <v>1100</v>
      </c>
      <c r="I176" s="60">
        <f>I177</f>
        <v>300</v>
      </c>
      <c r="J176" s="60">
        <f>J177</f>
        <v>300</v>
      </c>
      <c r="K176" s="67"/>
    </row>
    <row r="177" spans="1:11" ht="30" customHeight="1">
      <c r="A177" s="28"/>
      <c r="B177" s="282" t="s">
        <v>58</v>
      </c>
      <c r="C177" s="30"/>
      <c r="D177" s="30" t="s">
        <v>15</v>
      </c>
      <c r="E177" s="30" t="s">
        <v>175</v>
      </c>
      <c r="F177" s="30" t="s">
        <v>173</v>
      </c>
      <c r="G177" s="30" t="s">
        <v>59</v>
      </c>
      <c r="H177" s="60">
        <f>600+500</f>
        <v>1100</v>
      </c>
      <c r="I177" s="60">
        <v>300</v>
      </c>
      <c r="J177" s="60">
        <v>300</v>
      </c>
      <c r="K177" s="67"/>
    </row>
    <row r="178" spans="1:11" ht="30" customHeight="1" hidden="1">
      <c r="A178" s="249"/>
      <c r="B178" s="302" t="s">
        <v>176</v>
      </c>
      <c r="C178" s="251"/>
      <c r="D178" s="251" t="s">
        <v>15</v>
      </c>
      <c r="E178" s="251" t="s">
        <v>175</v>
      </c>
      <c r="F178" s="251" t="s">
        <v>177</v>
      </c>
      <c r="G178" s="251"/>
      <c r="H178" s="257">
        <f>H180</f>
        <v>0</v>
      </c>
      <c r="I178" s="257">
        <f>I180</f>
        <v>0</v>
      </c>
      <c r="J178" s="257">
        <f>J180</f>
        <v>0</v>
      </c>
      <c r="K178" s="67"/>
    </row>
    <row r="179" spans="1:11" ht="30" customHeight="1" hidden="1">
      <c r="A179" s="28"/>
      <c r="B179" s="282" t="s">
        <v>57</v>
      </c>
      <c r="C179" s="30"/>
      <c r="D179" s="30" t="s">
        <v>15</v>
      </c>
      <c r="E179" s="30" t="s">
        <v>175</v>
      </c>
      <c r="F179" s="30" t="s">
        <v>177</v>
      </c>
      <c r="G179" s="30" t="s">
        <v>76</v>
      </c>
      <c r="H179" s="60">
        <f>H180</f>
        <v>0</v>
      </c>
      <c r="I179" s="60">
        <f>I180</f>
        <v>0</v>
      </c>
      <c r="J179" s="60">
        <f>J180</f>
        <v>0</v>
      </c>
      <c r="K179" s="67"/>
    </row>
    <row r="180" spans="1:11" ht="30" customHeight="1" hidden="1">
      <c r="A180" s="28"/>
      <c r="B180" s="282" t="s">
        <v>58</v>
      </c>
      <c r="C180" s="30"/>
      <c r="D180" s="30" t="s">
        <v>15</v>
      </c>
      <c r="E180" s="30" t="s">
        <v>175</v>
      </c>
      <c r="F180" s="30" t="s">
        <v>177</v>
      </c>
      <c r="G180" s="30" t="s">
        <v>59</v>
      </c>
      <c r="H180" s="60">
        <v>0</v>
      </c>
      <c r="I180" s="60">
        <v>0</v>
      </c>
      <c r="J180" s="60">
        <v>0</v>
      </c>
      <c r="K180" s="67"/>
    </row>
    <row r="181" spans="1:11" ht="75" customHeight="1">
      <c r="A181" s="197"/>
      <c r="B181" s="326" t="s">
        <v>648</v>
      </c>
      <c r="C181" s="199"/>
      <c r="D181" s="206" t="s">
        <v>15</v>
      </c>
      <c r="E181" s="206" t="s">
        <v>175</v>
      </c>
      <c r="F181" s="199" t="s">
        <v>649</v>
      </c>
      <c r="G181" s="206" t="s">
        <v>37</v>
      </c>
      <c r="H181" s="200">
        <f aca="true" t="shared" si="20" ref="H181:J182">H182</f>
        <v>100</v>
      </c>
      <c r="I181" s="200">
        <f t="shared" si="20"/>
        <v>100</v>
      </c>
      <c r="J181" s="200">
        <f t="shared" si="20"/>
        <v>100</v>
      </c>
      <c r="K181" s="67"/>
    </row>
    <row r="182" spans="1:11" ht="75" customHeight="1">
      <c r="A182" s="226"/>
      <c r="B182" s="329" t="s">
        <v>652</v>
      </c>
      <c r="C182" s="228"/>
      <c r="D182" s="231" t="s">
        <v>15</v>
      </c>
      <c r="E182" s="231" t="s">
        <v>175</v>
      </c>
      <c r="F182" s="228" t="s">
        <v>650</v>
      </c>
      <c r="G182" s="231" t="s">
        <v>37</v>
      </c>
      <c r="H182" s="229">
        <f t="shared" si="20"/>
        <v>100</v>
      </c>
      <c r="I182" s="229">
        <f t="shared" si="20"/>
        <v>100</v>
      </c>
      <c r="J182" s="229">
        <f t="shared" si="20"/>
        <v>100</v>
      </c>
      <c r="K182" s="67"/>
    </row>
    <row r="183" spans="1:11" ht="60" customHeight="1">
      <c r="A183" s="254"/>
      <c r="B183" s="306" t="s">
        <v>653</v>
      </c>
      <c r="C183" s="252"/>
      <c r="D183" s="251" t="s">
        <v>15</v>
      </c>
      <c r="E183" s="251" t="s">
        <v>175</v>
      </c>
      <c r="F183" s="252" t="s">
        <v>651</v>
      </c>
      <c r="G183" s="251"/>
      <c r="H183" s="257">
        <f>H185</f>
        <v>100</v>
      </c>
      <c r="I183" s="257">
        <f>I185</f>
        <v>100</v>
      </c>
      <c r="J183" s="257">
        <f>J185</f>
        <v>100</v>
      </c>
      <c r="K183" s="67"/>
    </row>
    <row r="184" spans="1:11" ht="30" customHeight="1">
      <c r="A184" s="42"/>
      <c r="B184" s="287" t="s">
        <v>77</v>
      </c>
      <c r="C184" s="31"/>
      <c r="D184" s="30" t="s">
        <v>15</v>
      </c>
      <c r="E184" s="30" t="s">
        <v>175</v>
      </c>
      <c r="F184" s="33" t="s">
        <v>651</v>
      </c>
      <c r="G184" s="30" t="s">
        <v>78</v>
      </c>
      <c r="H184" s="60">
        <f>H185</f>
        <v>100</v>
      </c>
      <c r="I184" s="60">
        <f>I185</f>
        <v>100</v>
      </c>
      <c r="J184" s="60">
        <f>J185</f>
        <v>100</v>
      </c>
      <c r="K184" s="67"/>
    </row>
    <row r="185" spans="1:11" ht="30" customHeight="1">
      <c r="A185" s="42"/>
      <c r="B185" s="282" t="s">
        <v>654</v>
      </c>
      <c r="C185" s="31"/>
      <c r="D185" s="30" t="s">
        <v>15</v>
      </c>
      <c r="E185" s="30" t="s">
        <v>175</v>
      </c>
      <c r="F185" s="33" t="s">
        <v>651</v>
      </c>
      <c r="G185" s="30" t="s">
        <v>80</v>
      </c>
      <c r="H185" s="60">
        <v>100</v>
      </c>
      <c r="I185" s="60">
        <v>100</v>
      </c>
      <c r="J185" s="60">
        <v>100</v>
      </c>
      <c r="K185" s="67"/>
    </row>
    <row r="186" spans="1:11" s="3" customFormat="1" ht="45" customHeight="1">
      <c r="A186" s="209"/>
      <c r="B186" s="323" t="s">
        <v>448</v>
      </c>
      <c r="C186" s="210"/>
      <c r="D186" s="203" t="s">
        <v>15</v>
      </c>
      <c r="E186" s="203" t="s">
        <v>175</v>
      </c>
      <c r="F186" s="203" t="s">
        <v>257</v>
      </c>
      <c r="G186" s="194"/>
      <c r="H186" s="196">
        <f aca="true" t="shared" si="21" ref="H186:J187">H187</f>
        <v>95</v>
      </c>
      <c r="I186" s="196">
        <f t="shared" si="21"/>
        <v>180</v>
      </c>
      <c r="J186" s="196">
        <f t="shared" si="21"/>
        <v>180</v>
      </c>
      <c r="K186" s="66"/>
    </row>
    <row r="187" spans="1:11" s="3" customFormat="1" ht="15" customHeight="1">
      <c r="A187" s="47"/>
      <c r="B187" s="282" t="s">
        <v>209</v>
      </c>
      <c r="C187" s="34"/>
      <c r="D187" s="30" t="s">
        <v>15</v>
      </c>
      <c r="E187" s="30" t="s">
        <v>175</v>
      </c>
      <c r="F187" s="34" t="s">
        <v>258</v>
      </c>
      <c r="G187" s="30"/>
      <c r="H187" s="60">
        <f t="shared" si="21"/>
        <v>95</v>
      </c>
      <c r="I187" s="60">
        <f t="shared" si="21"/>
        <v>180</v>
      </c>
      <c r="J187" s="60">
        <f t="shared" si="21"/>
        <v>180</v>
      </c>
      <c r="K187" s="66"/>
    </row>
    <row r="188" spans="1:11" s="3" customFormat="1" ht="15" customHeight="1">
      <c r="A188" s="47"/>
      <c r="B188" s="282" t="s">
        <v>209</v>
      </c>
      <c r="C188" s="34"/>
      <c r="D188" s="30" t="s">
        <v>15</v>
      </c>
      <c r="E188" s="30" t="s">
        <v>175</v>
      </c>
      <c r="F188" s="34" t="s">
        <v>259</v>
      </c>
      <c r="G188" s="30"/>
      <c r="H188" s="60">
        <f>H189+H192</f>
        <v>95</v>
      </c>
      <c r="I188" s="60">
        <f>I189+I192</f>
        <v>180</v>
      </c>
      <c r="J188" s="60">
        <f>J189+J192</f>
        <v>180</v>
      </c>
      <c r="K188" s="66"/>
    </row>
    <row r="189" spans="1:11" ht="15" customHeight="1">
      <c r="A189" s="249"/>
      <c r="B189" s="302" t="s">
        <v>274</v>
      </c>
      <c r="C189" s="251"/>
      <c r="D189" s="251" t="s">
        <v>15</v>
      </c>
      <c r="E189" s="251" t="s">
        <v>175</v>
      </c>
      <c r="F189" s="260" t="s">
        <v>275</v>
      </c>
      <c r="G189" s="251"/>
      <c r="H189" s="257">
        <f aca="true" t="shared" si="22" ref="H189:J190">H190</f>
        <v>95</v>
      </c>
      <c r="I189" s="257">
        <f t="shared" si="22"/>
        <v>180</v>
      </c>
      <c r="J189" s="257">
        <f t="shared" si="22"/>
        <v>180</v>
      </c>
      <c r="K189" s="67"/>
    </row>
    <row r="190" spans="1:11" ht="30" customHeight="1">
      <c r="A190" s="28"/>
      <c r="B190" s="282" t="s">
        <v>57</v>
      </c>
      <c r="C190" s="30"/>
      <c r="D190" s="30" t="s">
        <v>15</v>
      </c>
      <c r="E190" s="30" t="s">
        <v>175</v>
      </c>
      <c r="F190" s="34" t="s">
        <v>275</v>
      </c>
      <c r="G190" s="30" t="s">
        <v>76</v>
      </c>
      <c r="H190" s="60">
        <f t="shared" si="22"/>
        <v>95</v>
      </c>
      <c r="I190" s="60">
        <f t="shared" si="22"/>
        <v>180</v>
      </c>
      <c r="J190" s="60">
        <f t="shared" si="22"/>
        <v>180</v>
      </c>
      <c r="K190" s="67"/>
    </row>
    <row r="191" spans="1:11" ht="30" customHeight="1">
      <c r="A191" s="28"/>
      <c r="B191" s="282" t="s">
        <v>58</v>
      </c>
      <c r="C191" s="30"/>
      <c r="D191" s="30" t="s">
        <v>15</v>
      </c>
      <c r="E191" s="30" t="s">
        <v>175</v>
      </c>
      <c r="F191" s="34" t="s">
        <v>275</v>
      </c>
      <c r="G191" s="30" t="s">
        <v>59</v>
      </c>
      <c r="H191" s="60">
        <v>95</v>
      </c>
      <c r="I191" s="60">
        <v>180</v>
      </c>
      <c r="J191" s="60">
        <v>180</v>
      </c>
      <c r="K191" s="67"/>
    </row>
    <row r="192" spans="1:11" ht="30" customHeight="1" hidden="1">
      <c r="A192" s="249"/>
      <c r="B192" s="302" t="s">
        <v>176</v>
      </c>
      <c r="C192" s="252"/>
      <c r="D192" s="251" t="s">
        <v>15</v>
      </c>
      <c r="E192" s="251" t="s">
        <v>175</v>
      </c>
      <c r="F192" s="260" t="s">
        <v>453</v>
      </c>
      <c r="G192" s="252" t="s">
        <v>37</v>
      </c>
      <c r="H192" s="279">
        <f>H194</f>
        <v>0</v>
      </c>
      <c r="I192" s="279">
        <f>I194</f>
        <v>0</v>
      </c>
      <c r="J192" s="279">
        <f>J194</f>
        <v>0</v>
      </c>
      <c r="K192" s="67"/>
    </row>
    <row r="193" spans="1:11" ht="30" customHeight="1" hidden="1">
      <c r="A193" s="28"/>
      <c r="B193" s="282" t="s">
        <v>57</v>
      </c>
      <c r="C193" s="31"/>
      <c r="D193" s="30" t="s">
        <v>15</v>
      </c>
      <c r="E193" s="30" t="s">
        <v>175</v>
      </c>
      <c r="F193" s="34" t="s">
        <v>453</v>
      </c>
      <c r="G193" s="31">
        <v>200</v>
      </c>
      <c r="H193" s="278">
        <f>H194</f>
        <v>0</v>
      </c>
      <c r="I193" s="278">
        <f>I194</f>
        <v>0</v>
      </c>
      <c r="J193" s="278">
        <f>J194</f>
        <v>0</v>
      </c>
      <c r="K193" s="67"/>
    </row>
    <row r="194" spans="1:11" ht="30" customHeight="1" hidden="1">
      <c r="A194" s="28"/>
      <c r="B194" s="282" t="s">
        <v>58</v>
      </c>
      <c r="C194" s="31"/>
      <c r="D194" s="30" t="s">
        <v>15</v>
      </c>
      <c r="E194" s="30" t="s">
        <v>175</v>
      </c>
      <c r="F194" s="34" t="s">
        <v>453</v>
      </c>
      <c r="G194" s="31">
        <v>240</v>
      </c>
      <c r="H194" s="278">
        <v>0</v>
      </c>
      <c r="I194" s="278">
        <v>0</v>
      </c>
      <c r="J194" s="278">
        <v>0</v>
      </c>
      <c r="K194" s="67"/>
    </row>
    <row r="195" spans="1:11" ht="15" customHeight="1">
      <c r="A195" s="19" t="s">
        <v>497</v>
      </c>
      <c r="B195" s="317" t="s">
        <v>16</v>
      </c>
      <c r="C195" s="48"/>
      <c r="D195" s="48" t="s">
        <v>17</v>
      </c>
      <c r="E195" s="48"/>
      <c r="F195" s="48" t="s">
        <v>63</v>
      </c>
      <c r="G195" s="48"/>
      <c r="H195" s="64">
        <f>H196+H253+H317</f>
        <v>48409.399999999994</v>
      </c>
      <c r="I195" s="64">
        <f>I196+I253+I317</f>
        <v>100141.0887</v>
      </c>
      <c r="J195" s="64">
        <f>J196+J253+J317</f>
        <v>43037</v>
      </c>
      <c r="K195" s="62"/>
    </row>
    <row r="196" spans="1:10" ht="15" customHeight="1">
      <c r="A196" s="22"/>
      <c r="B196" s="318" t="s">
        <v>68</v>
      </c>
      <c r="C196" s="24"/>
      <c r="D196" s="24" t="s">
        <v>17</v>
      </c>
      <c r="E196" s="23" t="s">
        <v>69</v>
      </c>
      <c r="F196" s="24"/>
      <c r="G196" s="24"/>
      <c r="H196" s="57">
        <f>H197+H202+H245</f>
        <v>1896</v>
      </c>
      <c r="I196" s="57">
        <f>I197+I202+I245</f>
        <v>65338.188700000006</v>
      </c>
      <c r="J196" s="57">
        <f>J197+J202+J245</f>
        <v>0</v>
      </c>
    </row>
    <row r="197" spans="1:10" ht="75" customHeight="1">
      <c r="A197" s="211"/>
      <c r="B197" s="326" t="s">
        <v>414</v>
      </c>
      <c r="C197" s="199"/>
      <c r="D197" s="199" t="s">
        <v>17</v>
      </c>
      <c r="E197" s="206" t="s">
        <v>69</v>
      </c>
      <c r="F197" s="206" t="s">
        <v>420</v>
      </c>
      <c r="G197" s="199"/>
      <c r="H197" s="200">
        <f aca="true" t="shared" si="23" ref="H197:J200">H198</f>
        <v>0</v>
      </c>
      <c r="I197" s="200">
        <f t="shared" si="23"/>
        <v>1854.402</v>
      </c>
      <c r="J197" s="200">
        <f t="shared" si="23"/>
        <v>0</v>
      </c>
    </row>
    <row r="198" spans="1:10" ht="45" customHeight="1">
      <c r="A198" s="238"/>
      <c r="B198" s="329" t="s">
        <v>64</v>
      </c>
      <c r="C198" s="228"/>
      <c r="D198" s="228" t="s">
        <v>17</v>
      </c>
      <c r="E198" s="231" t="s">
        <v>69</v>
      </c>
      <c r="F198" s="231" t="s">
        <v>425</v>
      </c>
      <c r="G198" s="231" t="s">
        <v>37</v>
      </c>
      <c r="H198" s="229">
        <f t="shared" si="23"/>
        <v>0</v>
      </c>
      <c r="I198" s="229">
        <f t="shared" si="23"/>
        <v>1854.402</v>
      </c>
      <c r="J198" s="229">
        <f t="shared" si="23"/>
        <v>0</v>
      </c>
    </row>
    <row r="199" spans="1:10" ht="60" customHeight="1">
      <c r="A199" s="261"/>
      <c r="B199" s="305" t="s">
        <v>542</v>
      </c>
      <c r="C199" s="251"/>
      <c r="D199" s="251" t="s">
        <v>17</v>
      </c>
      <c r="E199" s="251" t="s">
        <v>69</v>
      </c>
      <c r="F199" s="251" t="s">
        <v>426</v>
      </c>
      <c r="G199" s="262"/>
      <c r="H199" s="257">
        <f t="shared" si="23"/>
        <v>0</v>
      </c>
      <c r="I199" s="257">
        <f t="shared" si="23"/>
        <v>1854.402</v>
      </c>
      <c r="J199" s="257">
        <f t="shared" si="23"/>
        <v>0</v>
      </c>
    </row>
    <row r="200" spans="1:10" ht="30" customHeight="1">
      <c r="A200" s="49"/>
      <c r="B200" s="293" t="s">
        <v>65</v>
      </c>
      <c r="C200" s="31"/>
      <c r="D200" s="31" t="s">
        <v>17</v>
      </c>
      <c r="E200" s="30" t="s">
        <v>69</v>
      </c>
      <c r="F200" s="30" t="s">
        <v>426</v>
      </c>
      <c r="G200" s="30" t="s">
        <v>70</v>
      </c>
      <c r="H200" s="60">
        <f t="shared" si="23"/>
        <v>0</v>
      </c>
      <c r="I200" s="60">
        <f t="shared" si="23"/>
        <v>1854.402</v>
      </c>
      <c r="J200" s="60">
        <f t="shared" si="23"/>
        <v>0</v>
      </c>
    </row>
    <row r="201" spans="1:10" ht="15" customHeight="1">
      <c r="A201" s="11"/>
      <c r="B201" s="285" t="s">
        <v>66</v>
      </c>
      <c r="C201" s="30"/>
      <c r="D201" s="30" t="s">
        <v>17</v>
      </c>
      <c r="E201" s="30" t="s">
        <v>69</v>
      </c>
      <c r="F201" s="30" t="s">
        <v>426</v>
      </c>
      <c r="G201" s="13">
        <v>410</v>
      </c>
      <c r="H201" s="60">
        <v>0</v>
      </c>
      <c r="I201" s="60">
        <f>18.54402+1835.85798</f>
        <v>1854.402</v>
      </c>
      <c r="J201" s="60">
        <v>0</v>
      </c>
    </row>
    <row r="202" spans="1:10" ht="60" customHeight="1">
      <c r="A202" s="269"/>
      <c r="B202" s="330" t="s">
        <v>427</v>
      </c>
      <c r="C202" s="206"/>
      <c r="D202" s="206" t="s">
        <v>17</v>
      </c>
      <c r="E202" s="206" t="s">
        <v>69</v>
      </c>
      <c r="F202" s="206" t="s">
        <v>62</v>
      </c>
      <c r="G202" s="270"/>
      <c r="H202" s="215">
        <f>H203+H216+H240</f>
        <v>1896</v>
      </c>
      <c r="I202" s="215">
        <f>I203+I216+I240</f>
        <v>63483.786700000004</v>
      </c>
      <c r="J202" s="215">
        <f>J203+J216+J240</f>
        <v>0</v>
      </c>
    </row>
    <row r="203" spans="1:10" ht="45" customHeight="1">
      <c r="A203" s="248"/>
      <c r="B203" s="331" t="s">
        <v>71</v>
      </c>
      <c r="C203" s="146"/>
      <c r="D203" s="146" t="s">
        <v>17</v>
      </c>
      <c r="E203" s="147" t="s">
        <v>69</v>
      </c>
      <c r="F203" s="147" t="s">
        <v>428</v>
      </c>
      <c r="G203" s="242"/>
      <c r="H203" s="243">
        <f>H204</f>
        <v>896</v>
      </c>
      <c r="I203" s="243">
        <f>I204</f>
        <v>896</v>
      </c>
      <c r="J203" s="243">
        <f>J204</f>
        <v>0</v>
      </c>
    </row>
    <row r="204" spans="1:10" ht="30" customHeight="1">
      <c r="A204" s="238"/>
      <c r="B204" s="329" t="s">
        <v>73</v>
      </c>
      <c r="C204" s="228"/>
      <c r="D204" s="228" t="s">
        <v>17</v>
      </c>
      <c r="E204" s="231" t="s">
        <v>69</v>
      </c>
      <c r="F204" s="231" t="s">
        <v>429</v>
      </c>
      <c r="G204" s="233"/>
      <c r="H204" s="229">
        <f>H211+H205+H208</f>
        <v>896</v>
      </c>
      <c r="I204" s="229">
        <f>I211+I205+I208</f>
        <v>896</v>
      </c>
      <c r="J204" s="229">
        <f>J211+J205+J208</f>
        <v>0</v>
      </c>
    </row>
    <row r="205" spans="1:10" ht="30" customHeight="1" hidden="1">
      <c r="A205" s="263"/>
      <c r="B205" s="306" t="s">
        <v>75</v>
      </c>
      <c r="C205" s="252"/>
      <c r="D205" s="252" t="s">
        <v>17</v>
      </c>
      <c r="E205" s="251" t="s">
        <v>69</v>
      </c>
      <c r="F205" s="251" t="s">
        <v>430</v>
      </c>
      <c r="G205" s="264"/>
      <c r="H205" s="253">
        <f aca="true" t="shared" si="24" ref="H205:J206">H206</f>
        <v>0</v>
      </c>
      <c r="I205" s="253">
        <f t="shared" si="24"/>
        <v>0</v>
      </c>
      <c r="J205" s="253">
        <f t="shared" si="24"/>
        <v>0</v>
      </c>
    </row>
    <row r="206" spans="1:10" ht="30" customHeight="1" hidden="1">
      <c r="A206" s="49"/>
      <c r="B206" s="288" t="s">
        <v>77</v>
      </c>
      <c r="C206" s="31"/>
      <c r="D206" s="31" t="s">
        <v>17</v>
      </c>
      <c r="E206" s="30" t="s">
        <v>69</v>
      </c>
      <c r="F206" s="30" t="s">
        <v>430</v>
      </c>
      <c r="G206" s="30" t="s">
        <v>78</v>
      </c>
      <c r="H206" s="60">
        <f t="shared" si="24"/>
        <v>0</v>
      </c>
      <c r="I206" s="60">
        <f t="shared" si="24"/>
        <v>0</v>
      </c>
      <c r="J206" s="60">
        <f t="shared" si="24"/>
        <v>0</v>
      </c>
    </row>
    <row r="207" spans="1:10" ht="30" customHeight="1" hidden="1">
      <c r="A207" s="49"/>
      <c r="B207" s="282" t="s">
        <v>79</v>
      </c>
      <c r="C207" s="31"/>
      <c r="D207" s="31" t="s">
        <v>17</v>
      </c>
      <c r="E207" s="30" t="s">
        <v>69</v>
      </c>
      <c r="F207" s="30" t="s">
        <v>430</v>
      </c>
      <c r="G207" s="31">
        <v>630</v>
      </c>
      <c r="H207" s="59">
        <v>0</v>
      </c>
      <c r="I207" s="59">
        <v>0</v>
      </c>
      <c r="J207" s="59">
        <v>0</v>
      </c>
    </row>
    <row r="208" spans="1:10" ht="30" customHeight="1" hidden="1">
      <c r="A208" s="263"/>
      <c r="B208" s="306" t="s">
        <v>298</v>
      </c>
      <c r="C208" s="252"/>
      <c r="D208" s="252" t="s">
        <v>17</v>
      </c>
      <c r="E208" s="251" t="s">
        <v>69</v>
      </c>
      <c r="F208" s="251" t="s">
        <v>431</v>
      </c>
      <c r="G208" s="264"/>
      <c r="H208" s="253">
        <f aca="true" t="shared" si="25" ref="H208:J209">H209</f>
        <v>0</v>
      </c>
      <c r="I208" s="253">
        <f t="shared" si="25"/>
        <v>0</v>
      </c>
      <c r="J208" s="253">
        <f t="shared" si="25"/>
        <v>0</v>
      </c>
    </row>
    <row r="209" spans="1:10" ht="30" customHeight="1" hidden="1">
      <c r="A209" s="49"/>
      <c r="B209" s="287" t="s">
        <v>57</v>
      </c>
      <c r="C209" s="31"/>
      <c r="D209" s="31" t="s">
        <v>17</v>
      </c>
      <c r="E209" s="30" t="s">
        <v>69</v>
      </c>
      <c r="F209" s="30" t="s">
        <v>431</v>
      </c>
      <c r="G209" s="31">
        <v>200</v>
      </c>
      <c r="H209" s="59">
        <f t="shared" si="25"/>
        <v>0</v>
      </c>
      <c r="I209" s="59">
        <f t="shared" si="25"/>
        <v>0</v>
      </c>
      <c r="J209" s="59">
        <f t="shared" si="25"/>
        <v>0</v>
      </c>
    </row>
    <row r="210" spans="1:10" ht="30" customHeight="1" hidden="1">
      <c r="A210" s="49"/>
      <c r="B210" s="282" t="s">
        <v>58</v>
      </c>
      <c r="C210" s="31"/>
      <c r="D210" s="31" t="s">
        <v>17</v>
      </c>
      <c r="E210" s="30" t="s">
        <v>69</v>
      </c>
      <c r="F210" s="30" t="s">
        <v>431</v>
      </c>
      <c r="G210" s="30" t="s">
        <v>59</v>
      </c>
      <c r="H210" s="60">
        <v>0</v>
      </c>
      <c r="I210" s="60">
        <v>0</v>
      </c>
      <c r="J210" s="60">
        <v>0</v>
      </c>
    </row>
    <row r="211" spans="1:10" ht="30" customHeight="1">
      <c r="A211" s="263"/>
      <c r="B211" s="306" t="s">
        <v>75</v>
      </c>
      <c r="C211" s="252"/>
      <c r="D211" s="252" t="s">
        <v>17</v>
      </c>
      <c r="E211" s="251" t="s">
        <v>69</v>
      </c>
      <c r="F211" s="251" t="s">
        <v>432</v>
      </c>
      <c r="G211" s="264"/>
      <c r="H211" s="253">
        <f>H213+H215</f>
        <v>896</v>
      </c>
      <c r="I211" s="253">
        <f>I213+I215</f>
        <v>896</v>
      </c>
      <c r="J211" s="253">
        <f>J213+J215</f>
        <v>0</v>
      </c>
    </row>
    <row r="212" spans="1:10" ht="30" customHeight="1">
      <c r="A212" s="49"/>
      <c r="B212" s="287" t="s">
        <v>57</v>
      </c>
      <c r="C212" s="31"/>
      <c r="D212" s="31" t="s">
        <v>17</v>
      </c>
      <c r="E212" s="30" t="s">
        <v>69</v>
      </c>
      <c r="F212" s="30" t="s">
        <v>432</v>
      </c>
      <c r="G212" s="31">
        <v>200</v>
      </c>
      <c r="H212" s="59">
        <f>H213</f>
        <v>896</v>
      </c>
      <c r="I212" s="59">
        <f>I213</f>
        <v>896</v>
      </c>
      <c r="J212" s="59">
        <f>J213</f>
        <v>0</v>
      </c>
    </row>
    <row r="213" spans="1:10" ht="30" customHeight="1">
      <c r="A213" s="49"/>
      <c r="B213" s="282" t="s">
        <v>58</v>
      </c>
      <c r="C213" s="31"/>
      <c r="D213" s="31" t="s">
        <v>17</v>
      </c>
      <c r="E213" s="30" t="s">
        <v>69</v>
      </c>
      <c r="F213" s="30" t="s">
        <v>432</v>
      </c>
      <c r="G213" s="30" t="s">
        <v>59</v>
      </c>
      <c r="H213" s="60">
        <v>896</v>
      </c>
      <c r="I213" s="60">
        <v>896</v>
      </c>
      <c r="J213" s="60">
        <v>0</v>
      </c>
    </row>
    <row r="214" spans="1:10" ht="30" customHeight="1" hidden="1">
      <c r="A214" s="49"/>
      <c r="B214" s="288" t="s">
        <v>77</v>
      </c>
      <c r="C214" s="31"/>
      <c r="D214" s="31" t="s">
        <v>17</v>
      </c>
      <c r="E214" s="30" t="s">
        <v>69</v>
      </c>
      <c r="F214" s="30" t="s">
        <v>432</v>
      </c>
      <c r="G214" s="30" t="s">
        <v>78</v>
      </c>
      <c r="H214" s="60">
        <f>H215</f>
        <v>0</v>
      </c>
      <c r="I214" s="60">
        <f>I215</f>
        <v>0</v>
      </c>
      <c r="J214" s="60">
        <f>J215</f>
        <v>0</v>
      </c>
    </row>
    <row r="215" spans="1:10" ht="30" customHeight="1" hidden="1">
      <c r="A215" s="49"/>
      <c r="B215" s="282" t="s">
        <v>79</v>
      </c>
      <c r="C215" s="31"/>
      <c r="D215" s="31" t="s">
        <v>17</v>
      </c>
      <c r="E215" s="30" t="s">
        <v>69</v>
      </c>
      <c r="F215" s="30" t="s">
        <v>432</v>
      </c>
      <c r="G215" s="31">
        <v>630</v>
      </c>
      <c r="H215" s="59">
        <v>0</v>
      </c>
      <c r="I215" s="59">
        <v>0</v>
      </c>
      <c r="J215" s="59">
        <v>0</v>
      </c>
    </row>
    <row r="216" spans="1:10" ht="30" customHeight="1">
      <c r="A216" s="248"/>
      <c r="B216" s="331" t="s">
        <v>81</v>
      </c>
      <c r="C216" s="146"/>
      <c r="D216" s="146" t="s">
        <v>17</v>
      </c>
      <c r="E216" s="147" t="s">
        <v>69</v>
      </c>
      <c r="F216" s="147" t="s">
        <v>72</v>
      </c>
      <c r="G216" s="146"/>
      <c r="H216" s="243">
        <f>H217+H230</f>
        <v>1000</v>
      </c>
      <c r="I216" s="243">
        <f>I217+I230</f>
        <v>62587.786700000004</v>
      </c>
      <c r="J216" s="243">
        <f>J217+J230</f>
        <v>0</v>
      </c>
    </row>
    <row r="217" spans="1:10" ht="30" customHeight="1">
      <c r="A217" s="238"/>
      <c r="B217" s="329" t="s">
        <v>83</v>
      </c>
      <c r="C217" s="228"/>
      <c r="D217" s="228" t="s">
        <v>17</v>
      </c>
      <c r="E217" s="231" t="s">
        <v>69</v>
      </c>
      <c r="F217" s="231" t="s">
        <v>74</v>
      </c>
      <c r="G217" s="228"/>
      <c r="H217" s="229">
        <f>H218+H224+H221+H227</f>
        <v>1000</v>
      </c>
      <c r="I217" s="229">
        <f>I218+I224+I221+I227</f>
        <v>434.97494</v>
      </c>
      <c r="J217" s="229">
        <f>J218+J224+J221+J227</f>
        <v>0</v>
      </c>
    </row>
    <row r="218" spans="1:10" ht="30" customHeight="1" hidden="1">
      <c r="A218" s="263"/>
      <c r="B218" s="306" t="s">
        <v>85</v>
      </c>
      <c r="C218" s="252"/>
      <c r="D218" s="252" t="s">
        <v>17</v>
      </c>
      <c r="E218" s="251" t="s">
        <v>69</v>
      </c>
      <c r="F218" s="251" t="s">
        <v>433</v>
      </c>
      <c r="G218" s="252"/>
      <c r="H218" s="253">
        <f aca="true" t="shared" si="26" ref="H218:J238">H219</f>
        <v>0</v>
      </c>
      <c r="I218" s="253">
        <f t="shared" si="26"/>
        <v>0</v>
      </c>
      <c r="J218" s="253">
        <f t="shared" si="26"/>
        <v>0</v>
      </c>
    </row>
    <row r="219" spans="1:10" ht="30" customHeight="1" hidden="1">
      <c r="A219" s="49"/>
      <c r="B219" s="289" t="s">
        <v>65</v>
      </c>
      <c r="C219" s="31"/>
      <c r="D219" s="31" t="s">
        <v>17</v>
      </c>
      <c r="E219" s="30" t="s">
        <v>69</v>
      </c>
      <c r="F219" s="30" t="s">
        <v>433</v>
      </c>
      <c r="G219" s="31">
        <v>400</v>
      </c>
      <c r="H219" s="59">
        <f t="shared" si="26"/>
        <v>0</v>
      </c>
      <c r="I219" s="59">
        <f t="shared" si="26"/>
        <v>0</v>
      </c>
      <c r="J219" s="59">
        <f t="shared" si="26"/>
        <v>0</v>
      </c>
    </row>
    <row r="220" spans="1:10" ht="15" customHeight="1" hidden="1">
      <c r="A220" s="49"/>
      <c r="B220" s="282" t="s">
        <v>66</v>
      </c>
      <c r="C220" s="31"/>
      <c r="D220" s="31" t="s">
        <v>17</v>
      </c>
      <c r="E220" s="30" t="s">
        <v>69</v>
      </c>
      <c r="F220" s="30" t="s">
        <v>433</v>
      </c>
      <c r="G220" s="30" t="s">
        <v>67</v>
      </c>
      <c r="H220" s="59">
        <v>0</v>
      </c>
      <c r="I220" s="59">
        <v>0</v>
      </c>
      <c r="J220" s="59">
        <v>0</v>
      </c>
    </row>
    <row r="221" spans="1:10" ht="30" customHeight="1">
      <c r="A221" s="263"/>
      <c r="B221" s="306" t="s">
        <v>86</v>
      </c>
      <c r="C221" s="252"/>
      <c r="D221" s="252" t="s">
        <v>17</v>
      </c>
      <c r="E221" s="251" t="s">
        <v>69</v>
      </c>
      <c r="F221" s="251" t="s">
        <v>534</v>
      </c>
      <c r="G221" s="252"/>
      <c r="H221" s="253">
        <f aca="true" t="shared" si="27" ref="H221:J222">H222</f>
        <v>1000</v>
      </c>
      <c r="I221" s="253">
        <f t="shared" si="27"/>
        <v>434.97494</v>
      </c>
      <c r="J221" s="253">
        <f t="shared" si="27"/>
        <v>0</v>
      </c>
    </row>
    <row r="222" spans="1:10" ht="30" customHeight="1">
      <c r="A222" s="49"/>
      <c r="B222" s="289" t="s">
        <v>57</v>
      </c>
      <c r="C222" s="31"/>
      <c r="D222" s="31" t="s">
        <v>17</v>
      </c>
      <c r="E222" s="30" t="s">
        <v>69</v>
      </c>
      <c r="F222" s="30" t="s">
        <v>534</v>
      </c>
      <c r="G222" s="31">
        <v>200</v>
      </c>
      <c r="H222" s="59">
        <f t="shared" si="27"/>
        <v>1000</v>
      </c>
      <c r="I222" s="59">
        <f t="shared" si="27"/>
        <v>434.97494</v>
      </c>
      <c r="J222" s="59">
        <f t="shared" si="27"/>
        <v>0</v>
      </c>
    </row>
    <row r="223" spans="1:10" ht="30" customHeight="1">
      <c r="A223" s="49"/>
      <c r="B223" s="282" t="s">
        <v>58</v>
      </c>
      <c r="C223" s="31"/>
      <c r="D223" s="31" t="s">
        <v>17</v>
      </c>
      <c r="E223" s="30" t="s">
        <v>69</v>
      </c>
      <c r="F223" s="30" t="s">
        <v>534</v>
      </c>
      <c r="G223" s="30" t="s">
        <v>59</v>
      </c>
      <c r="H223" s="59">
        <v>1000</v>
      </c>
      <c r="I223" s="59">
        <v>434.97494</v>
      </c>
      <c r="J223" s="59">
        <v>0</v>
      </c>
    </row>
    <row r="224" spans="1:10" ht="45" customHeight="1" hidden="1">
      <c r="A224" s="263"/>
      <c r="B224" s="306" t="s">
        <v>531</v>
      </c>
      <c r="C224" s="252"/>
      <c r="D224" s="252" t="s">
        <v>17</v>
      </c>
      <c r="E224" s="251" t="s">
        <v>69</v>
      </c>
      <c r="F224" s="251" t="s">
        <v>532</v>
      </c>
      <c r="G224" s="252"/>
      <c r="H224" s="253">
        <f t="shared" si="26"/>
        <v>0</v>
      </c>
      <c r="I224" s="253">
        <f t="shared" si="26"/>
        <v>0</v>
      </c>
      <c r="J224" s="253">
        <f t="shared" si="26"/>
        <v>0</v>
      </c>
    </row>
    <row r="225" spans="1:10" ht="30" customHeight="1" hidden="1">
      <c r="A225" s="49"/>
      <c r="B225" s="289" t="s">
        <v>57</v>
      </c>
      <c r="C225" s="31"/>
      <c r="D225" s="31" t="s">
        <v>17</v>
      </c>
      <c r="E225" s="30" t="s">
        <v>69</v>
      </c>
      <c r="F225" s="30" t="s">
        <v>532</v>
      </c>
      <c r="G225" s="31">
        <v>200</v>
      </c>
      <c r="H225" s="59">
        <f t="shared" si="26"/>
        <v>0</v>
      </c>
      <c r="I225" s="59">
        <f t="shared" si="26"/>
        <v>0</v>
      </c>
      <c r="J225" s="59">
        <f t="shared" si="26"/>
        <v>0</v>
      </c>
    </row>
    <row r="226" spans="1:10" ht="30" customHeight="1" hidden="1">
      <c r="A226" s="49"/>
      <c r="B226" s="282" t="s">
        <v>58</v>
      </c>
      <c r="C226" s="31"/>
      <c r="D226" s="31" t="s">
        <v>17</v>
      </c>
      <c r="E226" s="30" t="s">
        <v>69</v>
      </c>
      <c r="F226" s="30" t="s">
        <v>532</v>
      </c>
      <c r="G226" s="30" t="s">
        <v>59</v>
      </c>
      <c r="H226" s="59">
        <v>0</v>
      </c>
      <c r="I226" s="59">
        <v>0</v>
      </c>
      <c r="J226" s="59">
        <v>0</v>
      </c>
    </row>
    <row r="227" spans="1:10" ht="15" customHeight="1" hidden="1">
      <c r="A227" s="263"/>
      <c r="B227" s="306" t="s">
        <v>467</v>
      </c>
      <c r="C227" s="252"/>
      <c r="D227" s="252" t="s">
        <v>17</v>
      </c>
      <c r="E227" s="251" t="s">
        <v>69</v>
      </c>
      <c r="F227" s="251" t="s">
        <v>466</v>
      </c>
      <c r="G227" s="252"/>
      <c r="H227" s="253">
        <f t="shared" si="26"/>
        <v>0</v>
      </c>
      <c r="I227" s="253">
        <f t="shared" si="26"/>
        <v>0</v>
      </c>
      <c r="J227" s="253">
        <f t="shared" si="26"/>
        <v>0</v>
      </c>
    </row>
    <row r="228" spans="1:10" ht="30" customHeight="1" hidden="1">
      <c r="A228" s="49"/>
      <c r="B228" s="289" t="s">
        <v>65</v>
      </c>
      <c r="C228" s="31"/>
      <c r="D228" s="31" t="s">
        <v>17</v>
      </c>
      <c r="E228" s="30" t="s">
        <v>69</v>
      </c>
      <c r="F228" s="30" t="s">
        <v>466</v>
      </c>
      <c r="G228" s="31">
        <v>400</v>
      </c>
      <c r="H228" s="59">
        <f t="shared" si="26"/>
        <v>0</v>
      </c>
      <c r="I228" s="59">
        <f t="shared" si="26"/>
        <v>0</v>
      </c>
      <c r="J228" s="59">
        <f t="shared" si="26"/>
        <v>0</v>
      </c>
    </row>
    <row r="229" spans="1:10" ht="15" customHeight="1" hidden="1">
      <c r="A229" s="49"/>
      <c r="B229" s="282" t="s">
        <v>66</v>
      </c>
      <c r="C229" s="31"/>
      <c r="D229" s="31" t="s">
        <v>17</v>
      </c>
      <c r="E229" s="30" t="s">
        <v>69</v>
      </c>
      <c r="F229" s="30" t="s">
        <v>466</v>
      </c>
      <c r="G229" s="30" t="s">
        <v>67</v>
      </c>
      <c r="H229" s="59">
        <f>4400-3400-1000</f>
        <v>0</v>
      </c>
      <c r="I229" s="59">
        <v>0</v>
      </c>
      <c r="J229" s="59">
        <v>0</v>
      </c>
    </row>
    <row r="230" spans="1:10" ht="30" customHeight="1">
      <c r="A230" s="238"/>
      <c r="B230" s="329" t="s">
        <v>577</v>
      </c>
      <c r="C230" s="228"/>
      <c r="D230" s="228" t="s">
        <v>17</v>
      </c>
      <c r="E230" s="231" t="s">
        <v>69</v>
      </c>
      <c r="F230" s="231" t="s">
        <v>576</v>
      </c>
      <c r="G230" s="228"/>
      <c r="H230" s="229">
        <f>H231+H234+H237</f>
        <v>0</v>
      </c>
      <c r="I230" s="229">
        <f>I231+I234+I237</f>
        <v>62152.811760000004</v>
      </c>
      <c r="J230" s="229">
        <f>J231+J234+J237</f>
        <v>0</v>
      </c>
    </row>
    <row r="231" spans="1:10" ht="45" customHeight="1">
      <c r="A231" s="263"/>
      <c r="B231" s="306" t="s">
        <v>591</v>
      </c>
      <c r="C231" s="252"/>
      <c r="D231" s="252" t="s">
        <v>17</v>
      </c>
      <c r="E231" s="251" t="s">
        <v>69</v>
      </c>
      <c r="F231" s="251" t="s">
        <v>589</v>
      </c>
      <c r="G231" s="252"/>
      <c r="H231" s="253">
        <f t="shared" si="26"/>
        <v>0</v>
      </c>
      <c r="I231" s="253">
        <f t="shared" si="26"/>
        <v>37105.25811</v>
      </c>
      <c r="J231" s="253">
        <f t="shared" si="26"/>
        <v>0</v>
      </c>
    </row>
    <row r="232" spans="1:10" ht="30" customHeight="1">
      <c r="A232" s="49"/>
      <c r="B232" s="289" t="s">
        <v>65</v>
      </c>
      <c r="C232" s="31"/>
      <c r="D232" s="31" t="s">
        <v>17</v>
      </c>
      <c r="E232" s="30" t="s">
        <v>69</v>
      </c>
      <c r="F232" s="30" t="s">
        <v>589</v>
      </c>
      <c r="G232" s="31">
        <v>400</v>
      </c>
      <c r="H232" s="59">
        <f t="shared" si="26"/>
        <v>0</v>
      </c>
      <c r="I232" s="59">
        <f t="shared" si="26"/>
        <v>37105.25811</v>
      </c>
      <c r="J232" s="59">
        <f t="shared" si="26"/>
        <v>0</v>
      </c>
    </row>
    <row r="233" spans="1:10" ht="15" customHeight="1">
      <c r="A233" s="49"/>
      <c r="B233" s="282" t="s">
        <v>66</v>
      </c>
      <c r="C233" s="31"/>
      <c r="D233" s="31" t="s">
        <v>17</v>
      </c>
      <c r="E233" s="30" t="s">
        <v>69</v>
      </c>
      <c r="F233" s="30" t="s">
        <v>589</v>
      </c>
      <c r="G233" s="30" t="s">
        <v>67</v>
      </c>
      <c r="H233" s="59">
        <v>0</v>
      </c>
      <c r="I233" s="59">
        <v>37105.25811</v>
      </c>
      <c r="J233" s="59">
        <v>0</v>
      </c>
    </row>
    <row r="234" spans="1:10" ht="45" customHeight="1">
      <c r="A234" s="263"/>
      <c r="B234" s="306" t="s">
        <v>592</v>
      </c>
      <c r="C234" s="252"/>
      <c r="D234" s="252" t="s">
        <v>17</v>
      </c>
      <c r="E234" s="251" t="s">
        <v>69</v>
      </c>
      <c r="F234" s="251" t="s">
        <v>590</v>
      </c>
      <c r="G234" s="252"/>
      <c r="H234" s="253">
        <f t="shared" si="26"/>
        <v>0</v>
      </c>
      <c r="I234" s="253">
        <f t="shared" si="26"/>
        <v>24482.52859</v>
      </c>
      <c r="J234" s="253">
        <f t="shared" si="26"/>
        <v>0</v>
      </c>
    </row>
    <row r="235" spans="1:10" ht="30" customHeight="1">
      <c r="A235" s="49"/>
      <c r="B235" s="289" t="s">
        <v>65</v>
      </c>
      <c r="C235" s="31"/>
      <c r="D235" s="31" t="s">
        <v>17</v>
      </c>
      <c r="E235" s="30" t="s">
        <v>69</v>
      </c>
      <c r="F235" s="30" t="s">
        <v>590</v>
      </c>
      <c r="G235" s="31">
        <v>400</v>
      </c>
      <c r="H235" s="59">
        <f t="shared" si="26"/>
        <v>0</v>
      </c>
      <c r="I235" s="59">
        <f t="shared" si="26"/>
        <v>24482.52859</v>
      </c>
      <c r="J235" s="59">
        <f t="shared" si="26"/>
        <v>0</v>
      </c>
    </row>
    <row r="236" spans="1:10" ht="15" customHeight="1">
      <c r="A236" s="49"/>
      <c r="B236" s="282" t="s">
        <v>66</v>
      </c>
      <c r="C236" s="31"/>
      <c r="D236" s="31" t="s">
        <v>17</v>
      </c>
      <c r="E236" s="30" t="s">
        <v>69</v>
      </c>
      <c r="F236" s="30" t="s">
        <v>590</v>
      </c>
      <c r="G236" s="30" t="s">
        <v>67</v>
      </c>
      <c r="H236" s="59">
        <v>0</v>
      </c>
      <c r="I236" s="59">
        <v>24482.52859</v>
      </c>
      <c r="J236" s="59">
        <v>0</v>
      </c>
    </row>
    <row r="237" spans="1:10" ht="30" customHeight="1">
      <c r="A237" s="263"/>
      <c r="B237" s="306" t="s">
        <v>570</v>
      </c>
      <c r="C237" s="252"/>
      <c r="D237" s="252" t="s">
        <v>17</v>
      </c>
      <c r="E237" s="251" t="s">
        <v>69</v>
      </c>
      <c r="F237" s="251" t="s">
        <v>571</v>
      </c>
      <c r="G237" s="252"/>
      <c r="H237" s="253">
        <f t="shared" si="26"/>
        <v>0</v>
      </c>
      <c r="I237" s="253">
        <f t="shared" si="26"/>
        <v>565.02506</v>
      </c>
      <c r="J237" s="253">
        <f t="shared" si="26"/>
        <v>0</v>
      </c>
    </row>
    <row r="238" spans="1:10" ht="30" customHeight="1">
      <c r="A238" s="49"/>
      <c r="B238" s="289" t="s">
        <v>65</v>
      </c>
      <c r="C238" s="31"/>
      <c r="D238" s="31" t="s">
        <v>17</v>
      </c>
      <c r="E238" s="30" t="s">
        <v>69</v>
      </c>
      <c r="F238" s="30" t="s">
        <v>571</v>
      </c>
      <c r="G238" s="31">
        <v>400</v>
      </c>
      <c r="H238" s="59">
        <f t="shared" si="26"/>
        <v>0</v>
      </c>
      <c r="I238" s="59">
        <f t="shared" si="26"/>
        <v>565.02506</v>
      </c>
      <c r="J238" s="59">
        <f t="shared" si="26"/>
        <v>0</v>
      </c>
    </row>
    <row r="239" spans="1:10" ht="15" customHeight="1">
      <c r="A239" s="49"/>
      <c r="B239" s="282" t="s">
        <v>66</v>
      </c>
      <c r="C239" s="31"/>
      <c r="D239" s="31" t="s">
        <v>17</v>
      </c>
      <c r="E239" s="30" t="s">
        <v>69</v>
      </c>
      <c r="F239" s="30" t="s">
        <v>571</v>
      </c>
      <c r="G239" s="30" t="s">
        <v>67</v>
      </c>
      <c r="H239" s="59">
        <v>0</v>
      </c>
      <c r="I239" s="59">
        <v>565.02506</v>
      </c>
      <c r="J239" s="59">
        <v>0</v>
      </c>
    </row>
    <row r="240" spans="1:10" ht="30" customHeight="1" hidden="1">
      <c r="A240" s="248"/>
      <c r="B240" s="331" t="s">
        <v>434</v>
      </c>
      <c r="C240" s="146"/>
      <c r="D240" s="146" t="s">
        <v>17</v>
      </c>
      <c r="E240" s="147" t="s">
        <v>69</v>
      </c>
      <c r="F240" s="147" t="s">
        <v>82</v>
      </c>
      <c r="G240" s="242"/>
      <c r="H240" s="243">
        <f aca="true" t="shared" si="28" ref="H240:J241">H241</f>
        <v>0</v>
      </c>
      <c r="I240" s="243">
        <f t="shared" si="28"/>
        <v>0</v>
      </c>
      <c r="J240" s="243">
        <f t="shared" si="28"/>
        <v>0</v>
      </c>
    </row>
    <row r="241" spans="1:10" ht="30" customHeight="1" hidden="1">
      <c r="A241" s="238"/>
      <c r="B241" s="329" t="s">
        <v>188</v>
      </c>
      <c r="C241" s="228"/>
      <c r="D241" s="228" t="s">
        <v>17</v>
      </c>
      <c r="E241" s="231" t="s">
        <v>69</v>
      </c>
      <c r="F241" s="231" t="s">
        <v>84</v>
      </c>
      <c r="G241" s="233"/>
      <c r="H241" s="229">
        <f t="shared" si="28"/>
        <v>0</v>
      </c>
      <c r="I241" s="229">
        <f t="shared" si="28"/>
        <v>0</v>
      </c>
      <c r="J241" s="229">
        <f t="shared" si="28"/>
        <v>0</v>
      </c>
    </row>
    <row r="242" spans="1:10" ht="15" customHeight="1" hidden="1">
      <c r="A242" s="263"/>
      <c r="B242" s="306" t="s">
        <v>190</v>
      </c>
      <c r="C242" s="252"/>
      <c r="D242" s="252" t="s">
        <v>17</v>
      </c>
      <c r="E242" s="251" t="s">
        <v>69</v>
      </c>
      <c r="F242" s="251" t="s">
        <v>435</v>
      </c>
      <c r="G242" s="251"/>
      <c r="H242" s="253">
        <f>H244</f>
        <v>0</v>
      </c>
      <c r="I242" s="253">
        <f>I244</f>
        <v>0</v>
      </c>
      <c r="J242" s="253">
        <f>J244</f>
        <v>0</v>
      </c>
    </row>
    <row r="243" spans="1:10" ht="30" customHeight="1" hidden="1">
      <c r="A243" s="49"/>
      <c r="B243" s="287" t="s">
        <v>57</v>
      </c>
      <c r="C243" s="31"/>
      <c r="D243" s="31" t="s">
        <v>17</v>
      </c>
      <c r="E243" s="30" t="s">
        <v>69</v>
      </c>
      <c r="F243" s="30" t="s">
        <v>435</v>
      </c>
      <c r="G243" s="30" t="s">
        <v>76</v>
      </c>
      <c r="H243" s="59">
        <f>H244</f>
        <v>0</v>
      </c>
      <c r="I243" s="59">
        <f>I244</f>
        <v>0</v>
      </c>
      <c r="J243" s="59">
        <f>J244</f>
        <v>0</v>
      </c>
    </row>
    <row r="244" spans="1:10" ht="30" customHeight="1" hidden="1">
      <c r="A244" s="49"/>
      <c r="B244" s="282" t="s">
        <v>58</v>
      </c>
      <c r="C244" s="31"/>
      <c r="D244" s="31" t="s">
        <v>17</v>
      </c>
      <c r="E244" s="30" t="s">
        <v>69</v>
      </c>
      <c r="F244" s="30" t="s">
        <v>435</v>
      </c>
      <c r="G244" s="30" t="s">
        <v>59</v>
      </c>
      <c r="H244" s="59">
        <v>0</v>
      </c>
      <c r="I244" s="59">
        <v>0</v>
      </c>
      <c r="J244" s="59">
        <v>0</v>
      </c>
    </row>
    <row r="245" spans="1:10" ht="45" customHeight="1" hidden="1">
      <c r="A245" s="202"/>
      <c r="B245" s="323" t="s">
        <v>448</v>
      </c>
      <c r="C245" s="213"/>
      <c r="D245" s="213" t="s">
        <v>17</v>
      </c>
      <c r="E245" s="203" t="s">
        <v>69</v>
      </c>
      <c r="F245" s="203" t="s">
        <v>257</v>
      </c>
      <c r="G245" s="194"/>
      <c r="H245" s="196">
        <f>H246</f>
        <v>0</v>
      </c>
      <c r="I245" s="196">
        <f aca="true" t="shared" si="29" ref="I245:J251">I246</f>
        <v>0</v>
      </c>
      <c r="J245" s="196">
        <f t="shared" si="29"/>
        <v>0</v>
      </c>
    </row>
    <row r="246" spans="1:10" ht="15" customHeight="1" hidden="1">
      <c r="A246" s="28"/>
      <c r="B246" s="282" t="s">
        <v>209</v>
      </c>
      <c r="C246" s="34"/>
      <c r="D246" s="31" t="s">
        <v>17</v>
      </c>
      <c r="E246" s="30" t="s">
        <v>69</v>
      </c>
      <c r="F246" s="34" t="s">
        <v>258</v>
      </c>
      <c r="G246" s="26"/>
      <c r="H246" s="59">
        <f>H247</f>
        <v>0</v>
      </c>
      <c r="I246" s="59">
        <f t="shared" si="29"/>
        <v>0</v>
      </c>
      <c r="J246" s="59">
        <f t="shared" si="29"/>
        <v>0</v>
      </c>
    </row>
    <row r="247" spans="1:10" ht="15" customHeight="1" hidden="1">
      <c r="A247" s="28"/>
      <c r="B247" s="282" t="s">
        <v>209</v>
      </c>
      <c r="C247" s="34"/>
      <c r="D247" s="31" t="s">
        <v>17</v>
      </c>
      <c r="E247" s="30" t="s">
        <v>69</v>
      </c>
      <c r="F247" s="34" t="s">
        <v>259</v>
      </c>
      <c r="G247" s="26"/>
      <c r="H247" s="59">
        <f>H248</f>
        <v>0</v>
      </c>
      <c r="I247" s="59">
        <f t="shared" si="29"/>
        <v>0</v>
      </c>
      <c r="J247" s="59">
        <f t="shared" si="29"/>
        <v>0</v>
      </c>
    </row>
    <row r="248" spans="1:10" ht="30" customHeight="1" hidden="1">
      <c r="A248" s="249"/>
      <c r="B248" s="302" t="s">
        <v>75</v>
      </c>
      <c r="C248" s="252"/>
      <c r="D248" s="252" t="s">
        <v>17</v>
      </c>
      <c r="E248" s="251" t="s">
        <v>69</v>
      </c>
      <c r="F248" s="252" t="s">
        <v>521</v>
      </c>
      <c r="G248" s="251"/>
      <c r="H248" s="253">
        <f>H249+H251</f>
        <v>0</v>
      </c>
      <c r="I248" s="253">
        <f>I249+I251</f>
        <v>0</v>
      </c>
      <c r="J248" s="253">
        <f>J249+J251</f>
        <v>0</v>
      </c>
    </row>
    <row r="249" spans="1:10" ht="30" customHeight="1" hidden="1">
      <c r="A249" s="28"/>
      <c r="B249" s="288" t="s">
        <v>77</v>
      </c>
      <c r="C249" s="31"/>
      <c r="D249" s="31" t="s">
        <v>17</v>
      </c>
      <c r="E249" s="30" t="s">
        <v>69</v>
      </c>
      <c r="F249" s="31" t="s">
        <v>521</v>
      </c>
      <c r="G249" s="30" t="s">
        <v>78</v>
      </c>
      <c r="H249" s="59">
        <f>H250</f>
        <v>0</v>
      </c>
      <c r="I249" s="59">
        <f t="shared" si="29"/>
        <v>0</v>
      </c>
      <c r="J249" s="59">
        <f t="shared" si="29"/>
        <v>0</v>
      </c>
    </row>
    <row r="250" spans="1:10" ht="30" customHeight="1" hidden="1">
      <c r="A250" s="28"/>
      <c r="B250" s="282" t="s">
        <v>79</v>
      </c>
      <c r="C250" s="31"/>
      <c r="D250" s="31" t="s">
        <v>17</v>
      </c>
      <c r="E250" s="30" t="s">
        <v>69</v>
      </c>
      <c r="F250" s="31" t="s">
        <v>521</v>
      </c>
      <c r="G250" s="31">
        <v>630</v>
      </c>
      <c r="H250" s="60">
        <v>0</v>
      </c>
      <c r="I250" s="60">
        <v>0</v>
      </c>
      <c r="J250" s="60">
        <v>0</v>
      </c>
    </row>
    <row r="251" spans="1:10" ht="15" customHeight="1" hidden="1">
      <c r="A251" s="28"/>
      <c r="B251" s="282" t="s">
        <v>97</v>
      </c>
      <c r="C251" s="31"/>
      <c r="D251" s="31" t="s">
        <v>17</v>
      </c>
      <c r="E251" s="30" t="s">
        <v>69</v>
      </c>
      <c r="F251" s="31" t="s">
        <v>521</v>
      </c>
      <c r="G251" s="30" t="s">
        <v>98</v>
      </c>
      <c r="H251" s="59">
        <f>H252</f>
        <v>0</v>
      </c>
      <c r="I251" s="59">
        <f t="shared" si="29"/>
        <v>0</v>
      </c>
      <c r="J251" s="59">
        <f t="shared" si="29"/>
        <v>0</v>
      </c>
    </row>
    <row r="252" spans="1:10" ht="15" customHeight="1" hidden="1">
      <c r="A252" s="28"/>
      <c r="B252" s="282" t="s">
        <v>249</v>
      </c>
      <c r="C252" s="31"/>
      <c r="D252" s="31" t="s">
        <v>17</v>
      </c>
      <c r="E252" s="30" t="s">
        <v>69</v>
      </c>
      <c r="F252" s="31" t="s">
        <v>521</v>
      </c>
      <c r="G252" s="31">
        <v>830</v>
      </c>
      <c r="H252" s="60">
        <v>0</v>
      </c>
      <c r="I252" s="60">
        <v>0</v>
      </c>
      <c r="J252" s="60">
        <v>0</v>
      </c>
    </row>
    <row r="253" spans="1:10" ht="15" customHeight="1">
      <c r="A253" s="22"/>
      <c r="B253" s="318" t="s">
        <v>149</v>
      </c>
      <c r="C253" s="24"/>
      <c r="D253" s="24" t="s">
        <v>17</v>
      </c>
      <c r="E253" s="23" t="s">
        <v>150</v>
      </c>
      <c r="F253" s="24"/>
      <c r="G253" s="24"/>
      <c r="H253" s="57">
        <f>H254+H302+H309</f>
        <v>5050</v>
      </c>
      <c r="I253" s="57">
        <f>I254+I302+I309</f>
        <v>4200</v>
      </c>
      <c r="J253" s="57">
        <f>J254+J302+J309</f>
        <v>1100</v>
      </c>
    </row>
    <row r="254" spans="1:11" ht="90" customHeight="1">
      <c r="A254" s="197"/>
      <c r="B254" s="326" t="s">
        <v>444</v>
      </c>
      <c r="C254" s="199"/>
      <c r="D254" s="199" t="s">
        <v>17</v>
      </c>
      <c r="E254" s="206" t="s">
        <v>150</v>
      </c>
      <c r="F254" s="199" t="s">
        <v>142</v>
      </c>
      <c r="G254" s="206" t="s">
        <v>37</v>
      </c>
      <c r="H254" s="200">
        <f>H255+H276+H292</f>
        <v>3950</v>
      </c>
      <c r="I254" s="200">
        <f>I255+I276+I292</f>
        <v>3100</v>
      </c>
      <c r="J254" s="200">
        <f>J255+J276+J292</f>
        <v>0</v>
      </c>
      <c r="K254" s="68"/>
    </row>
    <row r="255" spans="1:11" ht="30" customHeight="1">
      <c r="A255" s="244"/>
      <c r="B255" s="331" t="s">
        <v>143</v>
      </c>
      <c r="C255" s="146"/>
      <c r="D255" s="146" t="s">
        <v>17</v>
      </c>
      <c r="E255" s="147" t="s">
        <v>150</v>
      </c>
      <c r="F255" s="146" t="s">
        <v>144</v>
      </c>
      <c r="G255" s="147" t="s">
        <v>37</v>
      </c>
      <c r="H255" s="243">
        <f>H256</f>
        <v>2450</v>
      </c>
      <c r="I255" s="243">
        <f>I256</f>
        <v>1600</v>
      </c>
      <c r="J255" s="243">
        <f>J256</f>
        <v>0</v>
      </c>
      <c r="K255" s="68"/>
    </row>
    <row r="256" spans="1:11" ht="15" customHeight="1">
      <c r="A256" s="226"/>
      <c r="B256" s="329" t="s">
        <v>145</v>
      </c>
      <c r="C256" s="228"/>
      <c r="D256" s="228" t="s">
        <v>17</v>
      </c>
      <c r="E256" s="231" t="s">
        <v>150</v>
      </c>
      <c r="F256" s="228" t="s">
        <v>146</v>
      </c>
      <c r="G256" s="231" t="s">
        <v>37</v>
      </c>
      <c r="H256" s="229">
        <f>H257+H262+H265+H270+H273</f>
        <v>2450</v>
      </c>
      <c r="I256" s="229">
        <f>I257+I262+I265+I270+I273</f>
        <v>1600</v>
      </c>
      <c r="J256" s="229">
        <f>J257+J262+J265+J270+J273</f>
        <v>0</v>
      </c>
      <c r="K256" s="68"/>
    </row>
    <row r="257" spans="1:11" s="4" customFormat="1" ht="45" customHeight="1">
      <c r="A257" s="249"/>
      <c r="B257" s="306" t="s">
        <v>147</v>
      </c>
      <c r="C257" s="252"/>
      <c r="D257" s="252" t="s">
        <v>17</v>
      </c>
      <c r="E257" s="251" t="s">
        <v>150</v>
      </c>
      <c r="F257" s="252" t="s">
        <v>148</v>
      </c>
      <c r="G257" s="251"/>
      <c r="H257" s="257">
        <f>H258+H260</f>
        <v>350</v>
      </c>
      <c r="I257" s="257">
        <f>I258+I260</f>
        <v>0</v>
      </c>
      <c r="J257" s="257">
        <f>J258+J260</f>
        <v>0</v>
      </c>
      <c r="K257" s="69"/>
    </row>
    <row r="258" spans="1:11" s="4" customFormat="1" ht="30" customHeight="1">
      <c r="A258" s="28"/>
      <c r="B258" s="293" t="s">
        <v>65</v>
      </c>
      <c r="C258" s="31"/>
      <c r="D258" s="31" t="s">
        <v>17</v>
      </c>
      <c r="E258" s="30" t="s">
        <v>150</v>
      </c>
      <c r="F258" s="31" t="s">
        <v>148</v>
      </c>
      <c r="G258" s="30" t="s">
        <v>70</v>
      </c>
      <c r="H258" s="60">
        <f>H259</f>
        <v>350</v>
      </c>
      <c r="I258" s="60">
        <f>I259</f>
        <v>0</v>
      </c>
      <c r="J258" s="60">
        <f>J259</f>
        <v>0</v>
      </c>
      <c r="K258" s="69"/>
    </row>
    <row r="259" spans="1:11" s="4" customFormat="1" ht="15" customHeight="1">
      <c r="A259" s="28"/>
      <c r="B259" s="285" t="s">
        <v>66</v>
      </c>
      <c r="C259" s="31"/>
      <c r="D259" s="31" t="s">
        <v>17</v>
      </c>
      <c r="E259" s="30" t="s">
        <v>150</v>
      </c>
      <c r="F259" s="31" t="s">
        <v>148</v>
      </c>
      <c r="G259" s="30" t="s">
        <v>67</v>
      </c>
      <c r="H259" s="60">
        <v>350</v>
      </c>
      <c r="I259" s="60">
        <v>0</v>
      </c>
      <c r="J259" s="60">
        <v>0</v>
      </c>
      <c r="K259" s="69"/>
    </row>
    <row r="260" spans="1:11" s="4" customFormat="1" ht="15" customHeight="1" hidden="1">
      <c r="A260" s="28"/>
      <c r="B260" s="282" t="s">
        <v>97</v>
      </c>
      <c r="C260" s="31"/>
      <c r="D260" s="31" t="s">
        <v>17</v>
      </c>
      <c r="E260" s="30" t="s">
        <v>150</v>
      </c>
      <c r="F260" s="31" t="s">
        <v>148</v>
      </c>
      <c r="G260" s="30" t="s">
        <v>98</v>
      </c>
      <c r="H260" s="60">
        <f>H261</f>
        <v>0</v>
      </c>
      <c r="I260" s="60">
        <v>0</v>
      </c>
      <c r="J260" s="60">
        <v>0</v>
      </c>
      <c r="K260" s="69"/>
    </row>
    <row r="261" spans="1:11" s="4" customFormat="1" ht="15" customHeight="1" hidden="1">
      <c r="A261" s="28"/>
      <c r="B261" s="282" t="s">
        <v>249</v>
      </c>
      <c r="C261" s="31"/>
      <c r="D261" s="31" t="s">
        <v>17</v>
      </c>
      <c r="E261" s="30" t="s">
        <v>150</v>
      </c>
      <c r="F261" s="31" t="s">
        <v>148</v>
      </c>
      <c r="G261" s="30" t="s">
        <v>250</v>
      </c>
      <c r="H261" s="60">
        <v>0</v>
      </c>
      <c r="I261" s="60">
        <v>0</v>
      </c>
      <c r="J261" s="60">
        <v>0</v>
      </c>
      <c r="K261" s="69"/>
    </row>
    <row r="262" spans="1:11" s="4" customFormat="1" ht="30" customHeight="1" hidden="1">
      <c r="A262" s="249"/>
      <c r="B262" s="306" t="s">
        <v>166</v>
      </c>
      <c r="C262" s="252"/>
      <c r="D262" s="252" t="s">
        <v>17</v>
      </c>
      <c r="E262" s="251" t="s">
        <v>150</v>
      </c>
      <c r="F262" s="252" t="s">
        <v>369</v>
      </c>
      <c r="G262" s="251"/>
      <c r="H262" s="257">
        <f>H264</f>
        <v>0</v>
      </c>
      <c r="I262" s="257">
        <f>I264</f>
        <v>0</v>
      </c>
      <c r="J262" s="257">
        <f>J264</f>
        <v>0</v>
      </c>
      <c r="K262" s="69"/>
    </row>
    <row r="263" spans="1:11" s="4" customFormat="1" ht="30" customHeight="1" hidden="1">
      <c r="A263" s="28"/>
      <c r="B263" s="287" t="s">
        <v>57</v>
      </c>
      <c r="C263" s="31"/>
      <c r="D263" s="31" t="s">
        <v>17</v>
      </c>
      <c r="E263" s="30" t="s">
        <v>150</v>
      </c>
      <c r="F263" s="31" t="s">
        <v>369</v>
      </c>
      <c r="G263" s="30" t="s">
        <v>76</v>
      </c>
      <c r="H263" s="60">
        <f>H264</f>
        <v>0</v>
      </c>
      <c r="I263" s="60">
        <f>I264</f>
        <v>0</v>
      </c>
      <c r="J263" s="60">
        <f>J264</f>
        <v>0</v>
      </c>
      <c r="K263" s="69"/>
    </row>
    <row r="264" spans="1:11" s="4" customFormat="1" ht="30" customHeight="1" hidden="1">
      <c r="A264" s="28"/>
      <c r="B264" s="282" t="s">
        <v>58</v>
      </c>
      <c r="C264" s="31"/>
      <c r="D264" s="31" t="s">
        <v>17</v>
      </c>
      <c r="E264" s="30" t="s">
        <v>150</v>
      </c>
      <c r="F264" s="31" t="s">
        <v>369</v>
      </c>
      <c r="G264" s="30" t="s">
        <v>59</v>
      </c>
      <c r="H264" s="60">
        <v>0</v>
      </c>
      <c r="I264" s="60">
        <v>0</v>
      </c>
      <c r="J264" s="60">
        <v>0</v>
      </c>
      <c r="K264" s="69"/>
    </row>
    <row r="265" spans="1:11" s="4" customFormat="1" ht="15" customHeight="1">
      <c r="A265" s="249"/>
      <c r="B265" s="306" t="s">
        <v>152</v>
      </c>
      <c r="C265" s="252"/>
      <c r="D265" s="252" t="s">
        <v>17</v>
      </c>
      <c r="E265" s="251" t="s">
        <v>150</v>
      </c>
      <c r="F265" s="252" t="s">
        <v>153</v>
      </c>
      <c r="G265" s="251"/>
      <c r="H265" s="257">
        <f>H267+H269</f>
        <v>1600</v>
      </c>
      <c r="I265" s="257">
        <f>I267+I269</f>
        <v>1600</v>
      </c>
      <c r="J265" s="257">
        <f>J267+J269</f>
        <v>0</v>
      </c>
      <c r="K265" s="69"/>
    </row>
    <row r="266" spans="1:11" s="4" customFormat="1" ht="30" customHeight="1">
      <c r="A266" s="28"/>
      <c r="B266" s="287" t="s">
        <v>57</v>
      </c>
      <c r="C266" s="31"/>
      <c r="D266" s="31" t="s">
        <v>17</v>
      </c>
      <c r="E266" s="30" t="s">
        <v>150</v>
      </c>
      <c r="F266" s="31" t="s">
        <v>153</v>
      </c>
      <c r="G266" s="30" t="s">
        <v>76</v>
      </c>
      <c r="H266" s="60">
        <f>H267</f>
        <v>1600</v>
      </c>
      <c r="I266" s="60">
        <f>I267</f>
        <v>1600</v>
      </c>
      <c r="J266" s="60">
        <f>J267</f>
        <v>0</v>
      </c>
      <c r="K266" s="69"/>
    </row>
    <row r="267" spans="1:11" s="4" customFormat="1" ht="30" customHeight="1">
      <c r="A267" s="28"/>
      <c r="B267" s="282" t="s">
        <v>58</v>
      </c>
      <c r="C267" s="31"/>
      <c r="D267" s="31" t="s">
        <v>17</v>
      </c>
      <c r="E267" s="30" t="s">
        <v>150</v>
      </c>
      <c r="F267" s="31" t="s">
        <v>153</v>
      </c>
      <c r="G267" s="30" t="s">
        <v>59</v>
      </c>
      <c r="H267" s="60">
        <v>1600</v>
      </c>
      <c r="I267" s="60">
        <v>1600</v>
      </c>
      <c r="J267" s="60">
        <v>0</v>
      </c>
      <c r="K267" s="69"/>
    </row>
    <row r="268" spans="1:11" s="4" customFormat="1" ht="15" customHeight="1" hidden="1">
      <c r="A268" s="28"/>
      <c r="B268" s="284" t="s">
        <v>97</v>
      </c>
      <c r="C268" s="31"/>
      <c r="D268" s="31" t="s">
        <v>17</v>
      </c>
      <c r="E268" s="30" t="s">
        <v>150</v>
      </c>
      <c r="F268" s="31" t="s">
        <v>153</v>
      </c>
      <c r="G268" s="30" t="s">
        <v>98</v>
      </c>
      <c r="H268" s="60">
        <f>H269</f>
        <v>0</v>
      </c>
      <c r="I268" s="60">
        <f>I269</f>
        <v>0</v>
      </c>
      <c r="J268" s="60">
        <f>J269</f>
        <v>0</v>
      </c>
      <c r="K268" s="69"/>
    </row>
    <row r="269" spans="1:11" s="4" customFormat="1" ht="15" customHeight="1" hidden="1">
      <c r="A269" s="28"/>
      <c r="B269" s="282" t="s">
        <v>249</v>
      </c>
      <c r="C269" s="31"/>
      <c r="D269" s="31" t="s">
        <v>17</v>
      </c>
      <c r="E269" s="30" t="s">
        <v>150</v>
      </c>
      <c r="F269" s="31" t="s">
        <v>153</v>
      </c>
      <c r="G269" s="30" t="s">
        <v>250</v>
      </c>
      <c r="H269" s="60">
        <v>0</v>
      </c>
      <c r="I269" s="60">
        <v>0</v>
      </c>
      <c r="J269" s="60">
        <v>0</v>
      </c>
      <c r="K269" s="69"/>
    </row>
    <row r="270" spans="1:11" s="4" customFormat="1" ht="45" customHeight="1" hidden="1">
      <c r="A270" s="249"/>
      <c r="B270" s="311" t="s">
        <v>446</v>
      </c>
      <c r="C270" s="252"/>
      <c r="D270" s="252" t="s">
        <v>17</v>
      </c>
      <c r="E270" s="251" t="s">
        <v>150</v>
      </c>
      <c r="F270" s="252" t="s">
        <v>363</v>
      </c>
      <c r="G270" s="251"/>
      <c r="H270" s="257">
        <f aca="true" t="shared" si="30" ref="H270:J271">H271</f>
        <v>0</v>
      </c>
      <c r="I270" s="257">
        <f t="shared" si="30"/>
        <v>0</v>
      </c>
      <c r="J270" s="257">
        <f t="shared" si="30"/>
        <v>0</v>
      </c>
      <c r="K270" s="69"/>
    </row>
    <row r="271" spans="1:11" s="4" customFormat="1" ht="15" customHeight="1" hidden="1">
      <c r="A271" s="28"/>
      <c r="B271" s="284" t="s">
        <v>97</v>
      </c>
      <c r="C271" s="31"/>
      <c r="D271" s="31" t="s">
        <v>17</v>
      </c>
      <c r="E271" s="30" t="s">
        <v>150</v>
      </c>
      <c r="F271" s="31" t="s">
        <v>363</v>
      </c>
      <c r="G271" s="30" t="s">
        <v>98</v>
      </c>
      <c r="H271" s="60">
        <f t="shared" si="30"/>
        <v>0</v>
      </c>
      <c r="I271" s="60">
        <f t="shared" si="30"/>
        <v>0</v>
      </c>
      <c r="J271" s="60">
        <f t="shared" si="30"/>
        <v>0</v>
      </c>
      <c r="K271" s="69"/>
    </row>
    <row r="272" spans="1:11" s="4" customFormat="1" ht="45" customHeight="1" hidden="1">
      <c r="A272" s="28"/>
      <c r="B272" s="284" t="s">
        <v>151</v>
      </c>
      <c r="C272" s="31"/>
      <c r="D272" s="31" t="s">
        <v>17</v>
      </c>
      <c r="E272" s="30" t="s">
        <v>150</v>
      </c>
      <c r="F272" s="31" t="s">
        <v>363</v>
      </c>
      <c r="G272" s="30" t="s">
        <v>18</v>
      </c>
      <c r="H272" s="60">
        <v>0</v>
      </c>
      <c r="I272" s="60">
        <v>0</v>
      </c>
      <c r="J272" s="60">
        <v>0</v>
      </c>
      <c r="K272" s="69"/>
    </row>
    <row r="273" spans="1:11" s="4" customFormat="1" ht="45" customHeight="1">
      <c r="A273" s="249"/>
      <c r="B273" s="306" t="s">
        <v>147</v>
      </c>
      <c r="C273" s="252"/>
      <c r="D273" s="252" t="s">
        <v>17</v>
      </c>
      <c r="E273" s="251" t="s">
        <v>150</v>
      </c>
      <c r="F273" s="252" t="s">
        <v>445</v>
      </c>
      <c r="G273" s="251"/>
      <c r="H273" s="257">
        <f>H275</f>
        <v>500</v>
      </c>
      <c r="I273" s="257">
        <f>I275</f>
        <v>0</v>
      </c>
      <c r="J273" s="257">
        <f>J275</f>
        <v>0</v>
      </c>
      <c r="K273" s="69"/>
    </row>
    <row r="274" spans="1:11" s="4" customFormat="1" ht="30" customHeight="1">
      <c r="A274" s="28"/>
      <c r="B274" s="293" t="s">
        <v>65</v>
      </c>
      <c r="C274" s="31"/>
      <c r="D274" s="31" t="s">
        <v>17</v>
      </c>
      <c r="E274" s="30" t="s">
        <v>150</v>
      </c>
      <c r="F274" s="31" t="s">
        <v>445</v>
      </c>
      <c r="G274" s="30" t="s">
        <v>70</v>
      </c>
      <c r="H274" s="60">
        <f>H275</f>
        <v>500</v>
      </c>
      <c r="I274" s="60">
        <f>I275</f>
        <v>0</v>
      </c>
      <c r="J274" s="60">
        <f>J275</f>
        <v>0</v>
      </c>
      <c r="K274" s="69"/>
    </row>
    <row r="275" spans="1:11" s="4" customFormat="1" ht="15" customHeight="1">
      <c r="A275" s="28"/>
      <c r="B275" s="285" t="s">
        <v>66</v>
      </c>
      <c r="C275" s="31"/>
      <c r="D275" s="31" t="s">
        <v>17</v>
      </c>
      <c r="E275" s="30" t="s">
        <v>150</v>
      </c>
      <c r="F275" s="31" t="s">
        <v>445</v>
      </c>
      <c r="G275" s="30" t="s">
        <v>67</v>
      </c>
      <c r="H275" s="60">
        <v>500</v>
      </c>
      <c r="I275" s="60">
        <v>0</v>
      </c>
      <c r="J275" s="60">
        <v>0</v>
      </c>
      <c r="K275" s="69"/>
    </row>
    <row r="276" spans="1:10" ht="30" customHeight="1">
      <c r="A276" s="246"/>
      <c r="B276" s="331" t="s">
        <v>154</v>
      </c>
      <c r="C276" s="146"/>
      <c r="D276" s="146" t="s">
        <v>17</v>
      </c>
      <c r="E276" s="147" t="s">
        <v>150</v>
      </c>
      <c r="F276" s="146" t="s">
        <v>155</v>
      </c>
      <c r="G276" s="147"/>
      <c r="H276" s="243">
        <f>H277</f>
        <v>400</v>
      </c>
      <c r="I276" s="243">
        <f>I277</f>
        <v>400</v>
      </c>
      <c r="J276" s="243">
        <f>J277</f>
        <v>0</v>
      </c>
    </row>
    <row r="277" spans="1:11" ht="15" customHeight="1">
      <c r="A277" s="226"/>
      <c r="B277" s="329" t="s">
        <v>156</v>
      </c>
      <c r="C277" s="228"/>
      <c r="D277" s="228" t="s">
        <v>17</v>
      </c>
      <c r="E277" s="231" t="s">
        <v>150</v>
      </c>
      <c r="F277" s="228" t="s">
        <v>157</v>
      </c>
      <c r="G277" s="231" t="s">
        <v>37</v>
      </c>
      <c r="H277" s="229">
        <f>H278+H283+H286+H289</f>
        <v>400</v>
      </c>
      <c r="I277" s="229">
        <f>I278+I283+I286+I289</f>
        <v>400</v>
      </c>
      <c r="J277" s="229">
        <f>J278+J283+J286+J289</f>
        <v>0</v>
      </c>
      <c r="K277" s="68"/>
    </row>
    <row r="278" spans="1:11" ht="30" customHeight="1" hidden="1">
      <c r="A278" s="254"/>
      <c r="B278" s="302" t="s">
        <v>158</v>
      </c>
      <c r="C278" s="252"/>
      <c r="D278" s="252" t="s">
        <v>17</v>
      </c>
      <c r="E278" s="251" t="s">
        <v>150</v>
      </c>
      <c r="F278" s="252" t="s">
        <v>19</v>
      </c>
      <c r="G278" s="251"/>
      <c r="H278" s="253">
        <f>H280+H282</f>
        <v>0</v>
      </c>
      <c r="I278" s="253">
        <f>I280+I282</f>
        <v>0</v>
      </c>
      <c r="J278" s="253">
        <f>J280+J282</f>
        <v>0</v>
      </c>
      <c r="K278" s="68"/>
    </row>
    <row r="279" spans="1:11" ht="30" customHeight="1" hidden="1">
      <c r="A279" s="43"/>
      <c r="B279" s="282" t="s">
        <v>57</v>
      </c>
      <c r="C279" s="31"/>
      <c r="D279" s="31" t="s">
        <v>17</v>
      </c>
      <c r="E279" s="30" t="s">
        <v>150</v>
      </c>
      <c r="F279" s="31" t="s">
        <v>159</v>
      </c>
      <c r="G279" s="30" t="s">
        <v>76</v>
      </c>
      <c r="H279" s="59">
        <f>H280</f>
        <v>0</v>
      </c>
      <c r="I279" s="59">
        <f>I280</f>
        <v>0</v>
      </c>
      <c r="J279" s="59">
        <f>J280</f>
        <v>0</v>
      </c>
      <c r="K279" s="68"/>
    </row>
    <row r="280" spans="1:11" ht="30" customHeight="1" hidden="1">
      <c r="A280" s="43"/>
      <c r="B280" s="287" t="s">
        <v>58</v>
      </c>
      <c r="C280" s="31"/>
      <c r="D280" s="31" t="s">
        <v>17</v>
      </c>
      <c r="E280" s="30" t="s">
        <v>150</v>
      </c>
      <c r="F280" s="31" t="s">
        <v>159</v>
      </c>
      <c r="G280" s="30" t="s">
        <v>59</v>
      </c>
      <c r="H280" s="59">
        <v>0</v>
      </c>
      <c r="I280" s="59">
        <v>0</v>
      </c>
      <c r="J280" s="59">
        <v>0</v>
      </c>
      <c r="K280" s="68"/>
    </row>
    <row r="281" spans="1:11" ht="30" customHeight="1" hidden="1">
      <c r="A281" s="43"/>
      <c r="B281" s="293" t="s">
        <v>65</v>
      </c>
      <c r="C281" s="31"/>
      <c r="D281" s="31" t="s">
        <v>17</v>
      </c>
      <c r="E281" s="30" t="s">
        <v>150</v>
      </c>
      <c r="F281" s="31" t="s">
        <v>159</v>
      </c>
      <c r="G281" s="30" t="s">
        <v>70</v>
      </c>
      <c r="H281" s="59">
        <f>H282</f>
        <v>0</v>
      </c>
      <c r="I281" s="59">
        <f>I282</f>
        <v>0</v>
      </c>
      <c r="J281" s="59">
        <f>J282</f>
        <v>0</v>
      </c>
      <c r="K281" s="68"/>
    </row>
    <row r="282" spans="1:11" ht="15" customHeight="1" hidden="1">
      <c r="A282" s="43"/>
      <c r="B282" s="285" t="s">
        <v>66</v>
      </c>
      <c r="C282" s="31"/>
      <c r="D282" s="31" t="s">
        <v>17</v>
      </c>
      <c r="E282" s="30" t="s">
        <v>150</v>
      </c>
      <c r="F282" s="31" t="s">
        <v>159</v>
      </c>
      <c r="G282" s="30" t="s">
        <v>67</v>
      </c>
      <c r="H282" s="59">
        <v>0</v>
      </c>
      <c r="I282" s="59">
        <v>0</v>
      </c>
      <c r="J282" s="59">
        <v>0</v>
      </c>
      <c r="K282" s="68"/>
    </row>
    <row r="283" spans="1:11" ht="45" customHeight="1">
      <c r="A283" s="249"/>
      <c r="B283" s="302" t="s">
        <v>160</v>
      </c>
      <c r="C283" s="252"/>
      <c r="D283" s="252" t="s">
        <v>17</v>
      </c>
      <c r="E283" s="251" t="s">
        <v>150</v>
      </c>
      <c r="F283" s="252" t="s">
        <v>161</v>
      </c>
      <c r="G283" s="251"/>
      <c r="H283" s="253">
        <f>H285</f>
        <v>400</v>
      </c>
      <c r="I283" s="253">
        <f>I285</f>
        <v>400</v>
      </c>
      <c r="J283" s="253">
        <f>J285</f>
        <v>0</v>
      </c>
      <c r="K283" s="68"/>
    </row>
    <row r="284" spans="1:11" ht="30" customHeight="1">
      <c r="A284" s="28"/>
      <c r="B284" s="332" t="s">
        <v>57</v>
      </c>
      <c r="C284" s="31"/>
      <c r="D284" s="31" t="s">
        <v>17</v>
      </c>
      <c r="E284" s="30" t="s">
        <v>150</v>
      </c>
      <c r="F284" s="31" t="s">
        <v>161</v>
      </c>
      <c r="G284" s="30" t="s">
        <v>76</v>
      </c>
      <c r="H284" s="59">
        <f>H285</f>
        <v>400</v>
      </c>
      <c r="I284" s="59">
        <f>I285</f>
        <v>400</v>
      </c>
      <c r="J284" s="59">
        <f>J285</f>
        <v>0</v>
      </c>
      <c r="K284" s="68"/>
    </row>
    <row r="285" spans="1:11" ht="30" customHeight="1">
      <c r="A285" s="28"/>
      <c r="B285" s="282" t="s">
        <v>58</v>
      </c>
      <c r="C285" s="31"/>
      <c r="D285" s="31" t="s">
        <v>17</v>
      </c>
      <c r="E285" s="30" t="s">
        <v>150</v>
      </c>
      <c r="F285" s="31" t="s">
        <v>161</v>
      </c>
      <c r="G285" s="30" t="s">
        <v>59</v>
      </c>
      <c r="H285" s="350">
        <f>200+200</f>
        <v>400</v>
      </c>
      <c r="I285" s="350">
        <f>200+200</f>
        <v>400</v>
      </c>
      <c r="J285" s="350">
        <v>0</v>
      </c>
      <c r="K285" s="68"/>
    </row>
    <row r="286" spans="1:10" ht="30" customHeight="1" hidden="1">
      <c r="A286" s="254"/>
      <c r="B286" s="302" t="s">
        <v>463</v>
      </c>
      <c r="C286" s="252"/>
      <c r="D286" s="252" t="s">
        <v>17</v>
      </c>
      <c r="E286" s="251" t="s">
        <v>150</v>
      </c>
      <c r="F286" s="252" t="s">
        <v>364</v>
      </c>
      <c r="G286" s="251"/>
      <c r="H286" s="253">
        <f aca="true" t="shared" si="31" ref="H286:J287">H287</f>
        <v>0</v>
      </c>
      <c r="I286" s="253">
        <f t="shared" si="31"/>
        <v>0</v>
      </c>
      <c r="J286" s="253">
        <f t="shared" si="31"/>
        <v>0</v>
      </c>
    </row>
    <row r="287" spans="1:10" ht="30" customHeight="1" hidden="1">
      <c r="A287" s="43"/>
      <c r="B287" s="284" t="s">
        <v>65</v>
      </c>
      <c r="C287" s="31"/>
      <c r="D287" s="31" t="s">
        <v>17</v>
      </c>
      <c r="E287" s="30" t="s">
        <v>150</v>
      </c>
      <c r="F287" s="31" t="s">
        <v>364</v>
      </c>
      <c r="G287" s="30" t="s">
        <v>70</v>
      </c>
      <c r="H287" s="59">
        <f t="shared" si="31"/>
        <v>0</v>
      </c>
      <c r="I287" s="59">
        <f t="shared" si="31"/>
        <v>0</v>
      </c>
      <c r="J287" s="59">
        <f t="shared" si="31"/>
        <v>0</v>
      </c>
    </row>
    <row r="288" spans="1:10" ht="15" customHeight="1" hidden="1">
      <c r="A288" s="43"/>
      <c r="B288" s="284" t="s">
        <v>66</v>
      </c>
      <c r="C288" s="31"/>
      <c r="D288" s="31" t="s">
        <v>17</v>
      </c>
      <c r="E288" s="30" t="s">
        <v>150</v>
      </c>
      <c r="F288" s="31" t="s">
        <v>364</v>
      </c>
      <c r="G288" s="30" t="s">
        <v>67</v>
      </c>
      <c r="H288" s="59">
        <v>0</v>
      </c>
      <c r="I288" s="59">
        <v>0</v>
      </c>
      <c r="J288" s="59">
        <v>0</v>
      </c>
    </row>
    <row r="289" spans="1:10" ht="45" customHeight="1" hidden="1">
      <c r="A289" s="254"/>
      <c r="B289" s="302" t="s">
        <v>366</v>
      </c>
      <c r="C289" s="252"/>
      <c r="D289" s="252" t="s">
        <v>17</v>
      </c>
      <c r="E289" s="251" t="s">
        <v>150</v>
      </c>
      <c r="F289" s="252" t="s">
        <v>365</v>
      </c>
      <c r="G289" s="251"/>
      <c r="H289" s="253">
        <f aca="true" t="shared" si="32" ref="H289:J290">H290</f>
        <v>0</v>
      </c>
      <c r="I289" s="253">
        <f t="shared" si="32"/>
        <v>0</v>
      </c>
      <c r="J289" s="253">
        <f t="shared" si="32"/>
        <v>0</v>
      </c>
    </row>
    <row r="290" spans="1:10" ht="30" customHeight="1" hidden="1">
      <c r="A290" s="43"/>
      <c r="B290" s="289" t="s">
        <v>57</v>
      </c>
      <c r="C290" s="31"/>
      <c r="D290" s="31" t="s">
        <v>17</v>
      </c>
      <c r="E290" s="30" t="s">
        <v>150</v>
      </c>
      <c r="F290" s="31" t="s">
        <v>365</v>
      </c>
      <c r="G290" s="30" t="s">
        <v>76</v>
      </c>
      <c r="H290" s="59">
        <f t="shared" si="32"/>
        <v>0</v>
      </c>
      <c r="I290" s="59">
        <f t="shared" si="32"/>
        <v>0</v>
      </c>
      <c r="J290" s="59">
        <f t="shared" si="32"/>
        <v>0</v>
      </c>
    </row>
    <row r="291" spans="1:10" ht="30" customHeight="1" hidden="1">
      <c r="A291" s="43"/>
      <c r="B291" s="282" t="s">
        <v>58</v>
      </c>
      <c r="C291" s="31"/>
      <c r="D291" s="31" t="s">
        <v>17</v>
      </c>
      <c r="E291" s="30" t="s">
        <v>150</v>
      </c>
      <c r="F291" s="31" t="s">
        <v>365</v>
      </c>
      <c r="G291" s="30" t="s">
        <v>59</v>
      </c>
      <c r="H291" s="59">
        <v>0</v>
      </c>
      <c r="I291" s="59">
        <v>0</v>
      </c>
      <c r="J291" s="59">
        <v>0</v>
      </c>
    </row>
    <row r="292" spans="1:10" ht="30" customHeight="1">
      <c r="A292" s="246"/>
      <c r="B292" s="331" t="s">
        <v>381</v>
      </c>
      <c r="C292" s="146"/>
      <c r="D292" s="146" t="s">
        <v>17</v>
      </c>
      <c r="E292" s="147" t="s">
        <v>150</v>
      </c>
      <c r="F292" s="146" t="s">
        <v>386</v>
      </c>
      <c r="G292" s="147"/>
      <c r="H292" s="247">
        <f aca="true" t="shared" si="33" ref="H292:J295">H293</f>
        <v>1100</v>
      </c>
      <c r="I292" s="247">
        <f t="shared" si="33"/>
        <v>1100</v>
      </c>
      <c r="J292" s="247">
        <f t="shared" si="33"/>
        <v>0</v>
      </c>
    </row>
    <row r="293" spans="1:10" ht="15" customHeight="1">
      <c r="A293" s="226"/>
      <c r="B293" s="329" t="s">
        <v>382</v>
      </c>
      <c r="C293" s="228"/>
      <c r="D293" s="228" t="s">
        <v>17</v>
      </c>
      <c r="E293" s="231" t="s">
        <v>150</v>
      </c>
      <c r="F293" s="228" t="s">
        <v>385</v>
      </c>
      <c r="G293" s="231" t="s">
        <v>37</v>
      </c>
      <c r="H293" s="236">
        <f>H294+H299</f>
        <v>1100</v>
      </c>
      <c r="I293" s="236">
        <f>I294+I299</f>
        <v>1100</v>
      </c>
      <c r="J293" s="236">
        <f>J294+J299</f>
        <v>0</v>
      </c>
    </row>
    <row r="294" spans="1:10" ht="30" customHeight="1">
      <c r="A294" s="254"/>
      <c r="B294" s="302" t="s">
        <v>387</v>
      </c>
      <c r="C294" s="252"/>
      <c r="D294" s="252" t="s">
        <v>17</v>
      </c>
      <c r="E294" s="251" t="s">
        <v>150</v>
      </c>
      <c r="F294" s="252" t="s">
        <v>384</v>
      </c>
      <c r="G294" s="251"/>
      <c r="H294" s="257">
        <f>H295+H297</f>
        <v>100</v>
      </c>
      <c r="I294" s="257">
        <f>I295+I297</f>
        <v>100</v>
      </c>
      <c r="J294" s="257">
        <f>J295+J297</f>
        <v>0</v>
      </c>
    </row>
    <row r="295" spans="1:10" ht="30" customHeight="1">
      <c r="A295" s="43"/>
      <c r="B295" s="282" t="s">
        <v>57</v>
      </c>
      <c r="C295" s="31"/>
      <c r="D295" s="31" t="s">
        <v>17</v>
      </c>
      <c r="E295" s="30" t="s">
        <v>150</v>
      </c>
      <c r="F295" s="31" t="s">
        <v>384</v>
      </c>
      <c r="G295" s="30" t="s">
        <v>76</v>
      </c>
      <c r="H295" s="60">
        <f t="shared" si="33"/>
        <v>100</v>
      </c>
      <c r="I295" s="60">
        <f t="shared" si="33"/>
        <v>100</v>
      </c>
      <c r="J295" s="60">
        <f t="shared" si="33"/>
        <v>0</v>
      </c>
    </row>
    <row r="296" spans="1:10" ht="30" customHeight="1">
      <c r="A296" s="43"/>
      <c r="B296" s="287" t="s">
        <v>58</v>
      </c>
      <c r="C296" s="31"/>
      <c r="D296" s="31" t="s">
        <v>17</v>
      </c>
      <c r="E296" s="30" t="s">
        <v>150</v>
      </c>
      <c r="F296" s="31" t="s">
        <v>384</v>
      </c>
      <c r="G296" s="30" t="s">
        <v>59</v>
      </c>
      <c r="H296" s="350">
        <v>100</v>
      </c>
      <c r="I296" s="350">
        <v>100</v>
      </c>
      <c r="J296" s="350"/>
    </row>
    <row r="297" spans="1:10" ht="30" customHeight="1" hidden="1">
      <c r="A297" s="43"/>
      <c r="B297" s="284" t="s">
        <v>65</v>
      </c>
      <c r="C297" s="31"/>
      <c r="D297" s="31" t="s">
        <v>17</v>
      </c>
      <c r="E297" s="30" t="s">
        <v>150</v>
      </c>
      <c r="F297" s="31" t="s">
        <v>384</v>
      </c>
      <c r="G297" s="30" t="s">
        <v>70</v>
      </c>
      <c r="H297" s="350">
        <f>H298</f>
        <v>0</v>
      </c>
      <c r="I297" s="350">
        <f>I298</f>
        <v>0</v>
      </c>
      <c r="J297" s="350">
        <f>J298</f>
        <v>0</v>
      </c>
    </row>
    <row r="298" spans="1:10" ht="15" customHeight="1" hidden="1">
      <c r="A298" s="43"/>
      <c r="B298" s="284" t="s">
        <v>66</v>
      </c>
      <c r="C298" s="31"/>
      <c r="D298" s="31" t="s">
        <v>17</v>
      </c>
      <c r="E298" s="30" t="s">
        <v>150</v>
      </c>
      <c r="F298" s="154" t="s">
        <v>384</v>
      </c>
      <c r="G298" s="30" t="s">
        <v>67</v>
      </c>
      <c r="H298" s="350">
        <v>0</v>
      </c>
      <c r="I298" s="350">
        <v>0</v>
      </c>
      <c r="J298" s="350">
        <v>0</v>
      </c>
    </row>
    <row r="299" spans="1:10" ht="45" customHeight="1">
      <c r="A299" s="254"/>
      <c r="B299" s="302" t="s">
        <v>657</v>
      </c>
      <c r="C299" s="252"/>
      <c r="D299" s="252" t="s">
        <v>17</v>
      </c>
      <c r="E299" s="251" t="s">
        <v>150</v>
      </c>
      <c r="F299" s="252" t="s">
        <v>656</v>
      </c>
      <c r="G299" s="251"/>
      <c r="H299" s="257">
        <f aca="true" t="shared" si="34" ref="H299:J300">H300</f>
        <v>1000</v>
      </c>
      <c r="I299" s="257">
        <f t="shared" si="34"/>
        <v>1000</v>
      </c>
      <c r="J299" s="257">
        <f t="shared" si="34"/>
        <v>0</v>
      </c>
    </row>
    <row r="300" spans="1:10" ht="30" customHeight="1">
      <c r="A300" s="43"/>
      <c r="B300" s="284" t="s">
        <v>65</v>
      </c>
      <c r="C300" s="31"/>
      <c r="D300" s="31" t="s">
        <v>17</v>
      </c>
      <c r="E300" s="30" t="s">
        <v>150</v>
      </c>
      <c r="F300" s="31" t="s">
        <v>656</v>
      </c>
      <c r="G300" s="30" t="s">
        <v>70</v>
      </c>
      <c r="H300" s="350">
        <f t="shared" si="34"/>
        <v>1000</v>
      </c>
      <c r="I300" s="350">
        <f t="shared" si="34"/>
        <v>1000</v>
      </c>
      <c r="J300" s="350">
        <f t="shared" si="34"/>
        <v>0</v>
      </c>
    </row>
    <row r="301" spans="1:10" ht="15" customHeight="1">
      <c r="A301" s="43"/>
      <c r="B301" s="284" t="s">
        <v>66</v>
      </c>
      <c r="C301" s="31"/>
      <c r="D301" s="31" t="s">
        <v>17</v>
      </c>
      <c r="E301" s="30" t="s">
        <v>150</v>
      </c>
      <c r="F301" s="154" t="s">
        <v>656</v>
      </c>
      <c r="G301" s="30" t="s">
        <v>67</v>
      </c>
      <c r="H301" s="350">
        <v>1000</v>
      </c>
      <c r="I301" s="350">
        <v>1000</v>
      </c>
      <c r="J301" s="350">
        <v>0</v>
      </c>
    </row>
    <row r="302" spans="1:10" ht="45" customHeight="1" hidden="1">
      <c r="A302" s="212"/>
      <c r="B302" s="326" t="s">
        <v>518</v>
      </c>
      <c r="C302" s="199"/>
      <c r="D302" s="199" t="s">
        <v>17</v>
      </c>
      <c r="E302" s="206" t="s">
        <v>150</v>
      </c>
      <c r="F302" s="199" t="s">
        <v>194</v>
      </c>
      <c r="G302" s="206" t="s">
        <v>37</v>
      </c>
      <c r="H302" s="200">
        <f aca="true" t="shared" si="35" ref="H302:J303">H303</f>
        <v>0</v>
      </c>
      <c r="I302" s="200">
        <f t="shared" si="35"/>
        <v>0</v>
      </c>
      <c r="J302" s="200">
        <f t="shared" si="35"/>
        <v>0</v>
      </c>
    </row>
    <row r="303" spans="1:11" ht="15" customHeight="1" hidden="1">
      <c r="A303" s="226"/>
      <c r="B303" s="329" t="s">
        <v>195</v>
      </c>
      <c r="C303" s="228"/>
      <c r="D303" s="228" t="s">
        <v>17</v>
      </c>
      <c r="E303" s="231" t="s">
        <v>150</v>
      </c>
      <c r="F303" s="228" t="s">
        <v>196</v>
      </c>
      <c r="G303" s="231" t="s">
        <v>37</v>
      </c>
      <c r="H303" s="229">
        <f t="shared" si="35"/>
        <v>0</v>
      </c>
      <c r="I303" s="229">
        <f t="shared" si="35"/>
        <v>0</v>
      </c>
      <c r="J303" s="229">
        <f t="shared" si="35"/>
        <v>0</v>
      </c>
      <c r="K303" s="68"/>
    </row>
    <row r="304" spans="1:10" ht="30" customHeight="1" hidden="1">
      <c r="A304" s="249"/>
      <c r="B304" s="302" t="s">
        <v>197</v>
      </c>
      <c r="C304" s="252"/>
      <c r="D304" s="252" t="s">
        <v>17</v>
      </c>
      <c r="E304" s="251" t="s">
        <v>150</v>
      </c>
      <c r="F304" s="258" t="s">
        <v>198</v>
      </c>
      <c r="G304" s="251"/>
      <c r="H304" s="257">
        <f>H306+H308</f>
        <v>0</v>
      </c>
      <c r="I304" s="257">
        <f>I306+I308</f>
        <v>0</v>
      </c>
      <c r="J304" s="257">
        <f>J306+J308</f>
        <v>0</v>
      </c>
    </row>
    <row r="305" spans="1:10" ht="30" customHeight="1" hidden="1">
      <c r="A305" s="28"/>
      <c r="B305" s="332" t="s">
        <v>57</v>
      </c>
      <c r="C305" s="31"/>
      <c r="D305" s="31" t="s">
        <v>17</v>
      </c>
      <c r="E305" s="30" t="s">
        <v>150</v>
      </c>
      <c r="F305" s="33" t="s">
        <v>198</v>
      </c>
      <c r="G305" s="30" t="s">
        <v>76</v>
      </c>
      <c r="H305" s="60">
        <f>H306</f>
        <v>0</v>
      </c>
      <c r="I305" s="60">
        <f>I306</f>
        <v>0</v>
      </c>
      <c r="J305" s="60">
        <f>J306</f>
        <v>0</v>
      </c>
    </row>
    <row r="306" spans="1:10" ht="30" customHeight="1" hidden="1">
      <c r="A306" s="28"/>
      <c r="B306" s="282" t="s">
        <v>58</v>
      </c>
      <c r="C306" s="31"/>
      <c r="D306" s="31" t="s">
        <v>17</v>
      </c>
      <c r="E306" s="30" t="s">
        <v>150</v>
      </c>
      <c r="F306" s="33" t="s">
        <v>198</v>
      </c>
      <c r="G306" s="30" t="s">
        <v>59</v>
      </c>
      <c r="H306" s="60">
        <v>0</v>
      </c>
      <c r="I306" s="60">
        <v>0</v>
      </c>
      <c r="J306" s="60">
        <v>0</v>
      </c>
    </row>
    <row r="307" spans="1:10" ht="15" customHeight="1" hidden="1">
      <c r="A307" s="28"/>
      <c r="B307" s="282" t="s">
        <v>97</v>
      </c>
      <c r="C307" s="31"/>
      <c r="D307" s="31" t="s">
        <v>17</v>
      </c>
      <c r="E307" s="30" t="s">
        <v>150</v>
      </c>
      <c r="F307" s="33" t="s">
        <v>198</v>
      </c>
      <c r="G307" s="30" t="s">
        <v>98</v>
      </c>
      <c r="H307" s="60">
        <f>H308</f>
        <v>0</v>
      </c>
      <c r="I307" s="60">
        <f>I308</f>
        <v>0</v>
      </c>
      <c r="J307" s="60">
        <f>J308</f>
        <v>0</v>
      </c>
    </row>
    <row r="308" spans="1:10" ht="15" customHeight="1" hidden="1">
      <c r="A308" s="28"/>
      <c r="B308" s="282" t="s">
        <v>249</v>
      </c>
      <c r="C308" s="31"/>
      <c r="D308" s="31" t="s">
        <v>17</v>
      </c>
      <c r="E308" s="30" t="s">
        <v>150</v>
      </c>
      <c r="F308" s="33" t="s">
        <v>198</v>
      </c>
      <c r="G308" s="30" t="s">
        <v>250</v>
      </c>
      <c r="H308" s="60">
        <v>0</v>
      </c>
      <c r="I308" s="60">
        <v>0</v>
      </c>
      <c r="J308" s="60">
        <v>0</v>
      </c>
    </row>
    <row r="309" spans="1:10" ht="45" customHeight="1">
      <c r="A309" s="202"/>
      <c r="B309" s="323" t="s">
        <v>448</v>
      </c>
      <c r="C309" s="213"/>
      <c r="D309" s="213" t="s">
        <v>17</v>
      </c>
      <c r="E309" s="203" t="s">
        <v>150</v>
      </c>
      <c r="F309" s="203" t="s">
        <v>257</v>
      </c>
      <c r="G309" s="194"/>
      <c r="H309" s="196">
        <f aca="true" t="shared" si="36" ref="H309:J311">H310</f>
        <v>1100</v>
      </c>
      <c r="I309" s="196">
        <f t="shared" si="36"/>
        <v>1100</v>
      </c>
      <c r="J309" s="196">
        <f t="shared" si="36"/>
        <v>1100</v>
      </c>
    </row>
    <row r="310" spans="1:10" ht="15" customHeight="1">
      <c r="A310" s="28"/>
      <c r="B310" s="282" t="s">
        <v>209</v>
      </c>
      <c r="C310" s="34"/>
      <c r="D310" s="31" t="s">
        <v>17</v>
      </c>
      <c r="E310" s="30" t="s">
        <v>150</v>
      </c>
      <c r="F310" s="34" t="s">
        <v>258</v>
      </c>
      <c r="G310" s="26"/>
      <c r="H310" s="59">
        <f t="shared" si="36"/>
        <v>1100</v>
      </c>
      <c r="I310" s="59">
        <f t="shared" si="36"/>
        <v>1100</v>
      </c>
      <c r="J310" s="59">
        <f t="shared" si="36"/>
        <v>1100</v>
      </c>
    </row>
    <row r="311" spans="1:10" ht="15" customHeight="1">
      <c r="A311" s="28"/>
      <c r="B311" s="282" t="s">
        <v>209</v>
      </c>
      <c r="C311" s="34"/>
      <c r="D311" s="31" t="s">
        <v>17</v>
      </c>
      <c r="E311" s="30" t="s">
        <v>150</v>
      </c>
      <c r="F311" s="34" t="s">
        <v>259</v>
      </c>
      <c r="G311" s="26"/>
      <c r="H311" s="59">
        <f t="shared" si="36"/>
        <v>1100</v>
      </c>
      <c r="I311" s="59">
        <f t="shared" si="36"/>
        <v>1100</v>
      </c>
      <c r="J311" s="59">
        <f t="shared" si="36"/>
        <v>1100</v>
      </c>
    </row>
    <row r="312" spans="1:10" ht="45" customHeight="1">
      <c r="A312" s="249"/>
      <c r="B312" s="302" t="s">
        <v>277</v>
      </c>
      <c r="C312" s="252"/>
      <c r="D312" s="252" t="s">
        <v>17</v>
      </c>
      <c r="E312" s="251" t="s">
        <v>150</v>
      </c>
      <c r="F312" s="252" t="s">
        <v>276</v>
      </c>
      <c r="G312" s="251"/>
      <c r="H312" s="253">
        <f>H313+H315</f>
        <v>1100</v>
      </c>
      <c r="I312" s="253">
        <f>I313+I315</f>
        <v>1100</v>
      </c>
      <c r="J312" s="253">
        <f>J313+J315</f>
        <v>1100</v>
      </c>
    </row>
    <row r="313" spans="1:10" ht="30" customHeight="1">
      <c r="A313" s="28"/>
      <c r="B313" s="332" t="s">
        <v>57</v>
      </c>
      <c r="C313" s="31"/>
      <c r="D313" s="31" t="s">
        <v>17</v>
      </c>
      <c r="E313" s="30" t="s">
        <v>150</v>
      </c>
      <c r="F313" s="31" t="s">
        <v>276</v>
      </c>
      <c r="G313" s="30" t="s">
        <v>76</v>
      </c>
      <c r="H313" s="59">
        <f>H314</f>
        <v>1100</v>
      </c>
      <c r="I313" s="59">
        <f>I314</f>
        <v>1100</v>
      </c>
      <c r="J313" s="59">
        <f>J314</f>
        <v>1100</v>
      </c>
    </row>
    <row r="314" spans="1:10" ht="30" customHeight="1">
      <c r="A314" s="28"/>
      <c r="B314" s="282" t="s">
        <v>58</v>
      </c>
      <c r="C314" s="31"/>
      <c r="D314" s="31" t="s">
        <v>17</v>
      </c>
      <c r="E314" s="30" t="s">
        <v>150</v>
      </c>
      <c r="F314" s="31" t="s">
        <v>276</v>
      </c>
      <c r="G314" s="34" t="s">
        <v>59</v>
      </c>
      <c r="H314" s="60">
        <f>500+600</f>
        <v>1100</v>
      </c>
      <c r="I314" s="60">
        <f>500+600</f>
        <v>1100</v>
      </c>
      <c r="J314" s="60">
        <f>500+600</f>
        <v>1100</v>
      </c>
    </row>
    <row r="315" spans="1:10" ht="15" customHeight="1" hidden="1">
      <c r="A315" s="28"/>
      <c r="B315" s="284" t="s">
        <v>97</v>
      </c>
      <c r="C315" s="31"/>
      <c r="D315" s="31" t="s">
        <v>17</v>
      </c>
      <c r="E315" s="30" t="s">
        <v>150</v>
      </c>
      <c r="F315" s="31" t="s">
        <v>276</v>
      </c>
      <c r="G315" s="34" t="s">
        <v>98</v>
      </c>
      <c r="H315" s="60">
        <f>H316</f>
        <v>0</v>
      </c>
      <c r="I315" s="60">
        <f>I316</f>
        <v>0</v>
      </c>
      <c r="J315" s="60">
        <f>J316</f>
        <v>0</v>
      </c>
    </row>
    <row r="316" spans="1:10" ht="15" customHeight="1" hidden="1">
      <c r="A316" s="28"/>
      <c r="B316" s="282" t="s">
        <v>249</v>
      </c>
      <c r="C316" s="31"/>
      <c r="D316" s="31" t="s">
        <v>17</v>
      </c>
      <c r="E316" s="30" t="s">
        <v>150</v>
      </c>
      <c r="F316" s="31" t="s">
        <v>276</v>
      </c>
      <c r="G316" s="34" t="s">
        <v>250</v>
      </c>
      <c r="H316" s="60">
        <v>0</v>
      </c>
      <c r="I316" s="60">
        <v>0</v>
      </c>
      <c r="J316" s="60">
        <v>0</v>
      </c>
    </row>
    <row r="317" spans="1:10" s="5" customFormat="1" ht="15" customHeight="1">
      <c r="A317" s="22"/>
      <c r="B317" s="318" t="s">
        <v>140</v>
      </c>
      <c r="C317" s="24"/>
      <c r="D317" s="24" t="s">
        <v>17</v>
      </c>
      <c r="E317" s="23" t="s">
        <v>141</v>
      </c>
      <c r="F317" s="24"/>
      <c r="G317" s="23"/>
      <c r="H317" s="57">
        <f>H318+H326+H331+H336+H345+H353+H358+H372+H380+H401</f>
        <v>41463.399999999994</v>
      </c>
      <c r="I317" s="57">
        <f>I318+I326+I331+I336+I345+I353+I358+I372+I380+I401</f>
        <v>30602.9</v>
      </c>
      <c r="J317" s="57">
        <f>J318+J326+J331+J336+J345+J353+J358+J372+J380+J401</f>
        <v>41937</v>
      </c>
    </row>
    <row r="318" spans="1:10" s="5" customFormat="1" ht="60" customHeight="1">
      <c r="A318" s="197"/>
      <c r="B318" s="326" t="s">
        <v>536</v>
      </c>
      <c r="C318" s="199"/>
      <c r="D318" s="199" t="s">
        <v>17</v>
      </c>
      <c r="E318" s="206" t="s">
        <v>141</v>
      </c>
      <c r="F318" s="199" t="s">
        <v>120</v>
      </c>
      <c r="G318" s="206" t="s">
        <v>37</v>
      </c>
      <c r="H318" s="200">
        <f>H319</f>
        <v>380</v>
      </c>
      <c r="I318" s="200">
        <f>I319</f>
        <v>0</v>
      </c>
      <c r="J318" s="200">
        <f>J319</f>
        <v>0</v>
      </c>
    </row>
    <row r="319" spans="1:10" s="5" customFormat="1" ht="30" customHeight="1">
      <c r="A319" s="226"/>
      <c r="B319" s="329" t="s">
        <v>537</v>
      </c>
      <c r="C319" s="228"/>
      <c r="D319" s="228" t="s">
        <v>17</v>
      </c>
      <c r="E319" s="231" t="s">
        <v>141</v>
      </c>
      <c r="F319" s="228" t="s">
        <v>121</v>
      </c>
      <c r="G319" s="231" t="s">
        <v>37</v>
      </c>
      <c r="H319" s="229">
        <f>H320+H323</f>
        <v>380</v>
      </c>
      <c r="I319" s="229">
        <f>I320+I323</f>
        <v>0</v>
      </c>
      <c r="J319" s="229">
        <f>J320+J323</f>
        <v>0</v>
      </c>
    </row>
    <row r="320" spans="1:10" s="5" customFormat="1" ht="15" customHeight="1">
      <c r="A320" s="254"/>
      <c r="B320" s="306" t="s">
        <v>284</v>
      </c>
      <c r="C320" s="252"/>
      <c r="D320" s="252" t="s">
        <v>17</v>
      </c>
      <c r="E320" s="251" t="s">
        <v>141</v>
      </c>
      <c r="F320" s="252" t="s">
        <v>561</v>
      </c>
      <c r="G320" s="251"/>
      <c r="H320" s="257">
        <f>H322</f>
        <v>30</v>
      </c>
      <c r="I320" s="257">
        <f>I322</f>
        <v>0</v>
      </c>
      <c r="J320" s="257">
        <f>J322</f>
        <v>0</v>
      </c>
    </row>
    <row r="321" spans="1:10" s="5" customFormat="1" ht="30" customHeight="1">
      <c r="A321" s="42"/>
      <c r="B321" s="287" t="s">
        <v>57</v>
      </c>
      <c r="C321" s="31"/>
      <c r="D321" s="31" t="s">
        <v>17</v>
      </c>
      <c r="E321" s="30" t="s">
        <v>141</v>
      </c>
      <c r="F321" s="33" t="s">
        <v>561</v>
      </c>
      <c r="G321" s="30" t="s">
        <v>76</v>
      </c>
      <c r="H321" s="60">
        <f>H322</f>
        <v>30</v>
      </c>
      <c r="I321" s="60">
        <f>I322</f>
        <v>0</v>
      </c>
      <c r="J321" s="60">
        <f>J322</f>
        <v>0</v>
      </c>
    </row>
    <row r="322" spans="1:10" s="5" customFormat="1" ht="30" customHeight="1">
      <c r="A322" s="42"/>
      <c r="B322" s="282" t="s">
        <v>58</v>
      </c>
      <c r="C322" s="31"/>
      <c r="D322" s="31" t="s">
        <v>17</v>
      </c>
      <c r="E322" s="30" t="s">
        <v>141</v>
      </c>
      <c r="F322" s="33" t="s">
        <v>561</v>
      </c>
      <c r="G322" s="30" t="s">
        <v>59</v>
      </c>
      <c r="H322" s="60">
        <v>30</v>
      </c>
      <c r="I322" s="60">
        <v>0</v>
      </c>
      <c r="J322" s="60">
        <v>0</v>
      </c>
    </row>
    <row r="323" spans="1:10" s="5" customFormat="1" ht="30" customHeight="1">
      <c r="A323" s="254"/>
      <c r="B323" s="306" t="s">
        <v>362</v>
      </c>
      <c r="C323" s="252"/>
      <c r="D323" s="252" t="s">
        <v>17</v>
      </c>
      <c r="E323" s="251" t="s">
        <v>141</v>
      </c>
      <c r="F323" s="252" t="s">
        <v>538</v>
      </c>
      <c r="G323" s="251"/>
      <c r="H323" s="257">
        <f>H325</f>
        <v>350</v>
      </c>
      <c r="I323" s="257">
        <f>I325</f>
        <v>0</v>
      </c>
      <c r="J323" s="257">
        <f>J325</f>
        <v>0</v>
      </c>
    </row>
    <row r="324" spans="1:10" s="5" customFormat="1" ht="30" customHeight="1">
      <c r="A324" s="42"/>
      <c r="B324" s="287" t="s">
        <v>57</v>
      </c>
      <c r="C324" s="31"/>
      <c r="D324" s="31" t="s">
        <v>17</v>
      </c>
      <c r="E324" s="30" t="s">
        <v>141</v>
      </c>
      <c r="F324" s="33" t="s">
        <v>538</v>
      </c>
      <c r="G324" s="30" t="s">
        <v>76</v>
      </c>
      <c r="H324" s="60">
        <f>H325</f>
        <v>350</v>
      </c>
      <c r="I324" s="60">
        <f>I325</f>
        <v>0</v>
      </c>
      <c r="J324" s="60">
        <f>J325</f>
        <v>0</v>
      </c>
    </row>
    <row r="325" spans="1:10" s="5" customFormat="1" ht="30" customHeight="1">
      <c r="A325" s="42"/>
      <c r="B325" s="282" t="s">
        <v>58</v>
      </c>
      <c r="C325" s="31"/>
      <c r="D325" s="31" t="s">
        <v>17</v>
      </c>
      <c r="E325" s="30" t="s">
        <v>141</v>
      </c>
      <c r="F325" s="33" t="s">
        <v>538</v>
      </c>
      <c r="G325" s="30" t="s">
        <v>59</v>
      </c>
      <c r="H325" s="60">
        <f>300+50</f>
        <v>350</v>
      </c>
      <c r="I325" s="60">
        <v>0</v>
      </c>
      <c r="J325" s="60">
        <v>0</v>
      </c>
    </row>
    <row r="326" spans="1:10" s="5" customFormat="1" ht="45" customHeight="1">
      <c r="A326" s="208"/>
      <c r="B326" s="320" t="s">
        <v>413</v>
      </c>
      <c r="C326" s="206"/>
      <c r="D326" s="206" t="s">
        <v>17</v>
      </c>
      <c r="E326" s="206" t="s">
        <v>141</v>
      </c>
      <c r="F326" s="206" t="s">
        <v>125</v>
      </c>
      <c r="G326" s="206"/>
      <c r="H326" s="200">
        <f aca="true" t="shared" si="37" ref="H326:J327">H327</f>
        <v>10900</v>
      </c>
      <c r="I326" s="200">
        <f t="shared" si="37"/>
        <v>8300</v>
      </c>
      <c r="J326" s="200">
        <f t="shared" si="37"/>
        <v>0</v>
      </c>
    </row>
    <row r="327" spans="1:10" s="5" customFormat="1" ht="75" customHeight="1">
      <c r="A327" s="235"/>
      <c r="B327" s="321" t="s">
        <v>126</v>
      </c>
      <c r="C327" s="231"/>
      <c r="D327" s="231" t="s">
        <v>17</v>
      </c>
      <c r="E327" s="231" t="s">
        <v>141</v>
      </c>
      <c r="F327" s="231" t="s">
        <v>127</v>
      </c>
      <c r="G327" s="231"/>
      <c r="H327" s="236">
        <f>H328</f>
        <v>10900</v>
      </c>
      <c r="I327" s="236">
        <f t="shared" si="37"/>
        <v>8300</v>
      </c>
      <c r="J327" s="236">
        <f t="shared" si="37"/>
        <v>0</v>
      </c>
    </row>
    <row r="328" spans="1:10" s="5" customFormat="1" ht="30" customHeight="1">
      <c r="A328" s="249"/>
      <c r="B328" s="302" t="s">
        <v>128</v>
      </c>
      <c r="C328" s="251"/>
      <c r="D328" s="251" t="s">
        <v>17</v>
      </c>
      <c r="E328" s="251" t="s">
        <v>141</v>
      </c>
      <c r="F328" s="251" t="s">
        <v>129</v>
      </c>
      <c r="G328" s="251"/>
      <c r="H328" s="257">
        <f>H329</f>
        <v>10900</v>
      </c>
      <c r="I328" s="257">
        <f>I329</f>
        <v>8300</v>
      </c>
      <c r="J328" s="257">
        <f>J329</f>
        <v>0</v>
      </c>
    </row>
    <row r="329" spans="1:10" s="5" customFormat="1" ht="30" customHeight="1">
      <c r="A329" s="28"/>
      <c r="B329" s="282" t="s">
        <v>57</v>
      </c>
      <c r="C329" s="30"/>
      <c r="D329" s="30" t="s">
        <v>17</v>
      </c>
      <c r="E329" s="30" t="s">
        <v>141</v>
      </c>
      <c r="F329" s="30" t="s">
        <v>129</v>
      </c>
      <c r="G329" s="30" t="s">
        <v>76</v>
      </c>
      <c r="H329" s="60">
        <f>H330</f>
        <v>10900</v>
      </c>
      <c r="I329" s="60">
        <f>I330</f>
        <v>8300</v>
      </c>
      <c r="J329" s="60">
        <f>J330</f>
        <v>0</v>
      </c>
    </row>
    <row r="330" spans="1:10" s="5" customFormat="1" ht="30" customHeight="1">
      <c r="A330" s="28"/>
      <c r="B330" s="282" t="s">
        <v>58</v>
      </c>
      <c r="C330" s="30"/>
      <c r="D330" s="30" t="s">
        <v>17</v>
      </c>
      <c r="E330" s="30" t="s">
        <v>141</v>
      </c>
      <c r="F330" s="30" t="s">
        <v>129</v>
      </c>
      <c r="G330" s="30" t="s">
        <v>59</v>
      </c>
      <c r="H330" s="60">
        <f>300+800+500+1000+8000+200+100</f>
        <v>10900</v>
      </c>
      <c r="I330" s="60">
        <f>8000+200+100</f>
        <v>8300</v>
      </c>
      <c r="J330" s="60">
        <v>0</v>
      </c>
    </row>
    <row r="331" spans="1:10" s="6" customFormat="1" ht="75" customHeight="1">
      <c r="A331" s="197"/>
      <c r="B331" s="326" t="s">
        <v>517</v>
      </c>
      <c r="C331" s="199"/>
      <c r="D331" s="199" t="s">
        <v>17</v>
      </c>
      <c r="E331" s="206" t="s">
        <v>141</v>
      </c>
      <c r="F331" s="199" t="s">
        <v>136</v>
      </c>
      <c r="G331" s="206" t="s">
        <v>37</v>
      </c>
      <c r="H331" s="200">
        <f aca="true" t="shared" si="38" ref="H331:J332">H332</f>
        <v>800</v>
      </c>
      <c r="I331" s="200">
        <f t="shared" si="38"/>
        <v>800</v>
      </c>
      <c r="J331" s="200">
        <f t="shared" si="38"/>
        <v>800</v>
      </c>
    </row>
    <row r="332" spans="1:10" s="6" customFormat="1" ht="45" customHeight="1">
      <c r="A332" s="226"/>
      <c r="B332" s="329" t="s">
        <v>137</v>
      </c>
      <c r="C332" s="228"/>
      <c r="D332" s="228" t="s">
        <v>17</v>
      </c>
      <c r="E332" s="231" t="s">
        <v>141</v>
      </c>
      <c r="F332" s="228" t="s">
        <v>138</v>
      </c>
      <c r="G332" s="231" t="s">
        <v>37</v>
      </c>
      <c r="H332" s="229">
        <f t="shared" si="38"/>
        <v>800</v>
      </c>
      <c r="I332" s="229">
        <f t="shared" si="38"/>
        <v>800</v>
      </c>
      <c r="J332" s="229">
        <f t="shared" si="38"/>
        <v>800</v>
      </c>
    </row>
    <row r="333" spans="1:10" s="6" customFormat="1" ht="15" customHeight="1">
      <c r="A333" s="254"/>
      <c r="B333" s="306" t="s">
        <v>284</v>
      </c>
      <c r="C333" s="252"/>
      <c r="D333" s="252" t="s">
        <v>17</v>
      </c>
      <c r="E333" s="251" t="s">
        <v>141</v>
      </c>
      <c r="F333" s="252" t="s">
        <v>139</v>
      </c>
      <c r="G333" s="251"/>
      <c r="H333" s="257">
        <f>H335</f>
        <v>800</v>
      </c>
      <c r="I333" s="257">
        <f>I335</f>
        <v>800</v>
      </c>
      <c r="J333" s="257">
        <f>J335</f>
        <v>800</v>
      </c>
    </row>
    <row r="334" spans="1:10" s="6" customFormat="1" ht="30" customHeight="1">
      <c r="A334" s="42"/>
      <c r="B334" s="287" t="s">
        <v>57</v>
      </c>
      <c r="C334" s="31"/>
      <c r="D334" s="31" t="s">
        <v>17</v>
      </c>
      <c r="E334" s="30" t="s">
        <v>141</v>
      </c>
      <c r="F334" s="33" t="s">
        <v>139</v>
      </c>
      <c r="G334" s="30" t="s">
        <v>76</v>
      </c>
      <c r="H334" s="60">
        <f>H335</f>
        <v>800</v>
      </c>
      <c r="I334" s="60">
        <f>I335</f>
        <v>800</v>
      </c>
      <c r="J334" s="60">
        <f>J335</f>
        <v>800</v>
      </c>
    </row>
    <row r="335" spans="1:10" s="6" customFormat="1" ht="30" customHeight="1">
      <c r="A335" s="42"/>
      <c r="B335" s="282" t="s">
        <v>58</v>
      </c>
      <c r="C335" s="31"/>
      <c r="D335" s="31" t="s">
        <v>17</v>
      </c>
      <c r="E335" s="30" t="s">
        <v>141</v>
      </c>
      <c r="F335" s="33" t="s">
        <v>139</v>
      </c>
      <c r="G335" s="30" t="s">
        <v>59</v>
      </c>
      <c r="H335" s="60">
        <f>100+600+100</f>
        <v>800</v>
      </c>
      <c r="I335" s="60">
        <f>100+600+100</f>
        <v>800</v>
      </c>
      <c r="J335" s="60">
        <f>100+600+100</f>
        <v>800</v>
      </c>
    </row>
    <row r="336" spans="1:10" ht="90" customHeight="1">
      <c r="A336" s="197"/>
      <c r="B336" s="326" t="s">
        <v>444</v>
      </c>
      <c r="C336" s="199"/>
      <c r="D336" s="199" t="s">
        <v>17</v>
      </c>
      <c r="E336" s="206" t="s">
        <v>141</v>
      </c>
      <c r="F336" s="199" t="s">
        <v>142</v>
      </c>
      <c r="G336" s="206" t="s">
        <v>37</v>
      </c>
      <c r="H336" s="200">
        <f aca="true" t="shared" si="39" ref="H336:J337">H337</f>
        <v>12100</v>
      </c>
      <c r="I336" s="200">
        <f t="shared" si="39"/>
        <v>11900</v>
      </c>
      <c r="J336" s="200">
        <f t="shared" si="39"/>
        <v>0</v>
      </c>
    </row>
    <row r="337" spans="1:10" ht="45" customHeight="1">
      <c r="A337" s="244"/>
      <c r="B337" s="331" t="s">
        <v>162</v>
      </c>
      <c r="C337" s="146"/>
      <c r="D337" s="146" t="s">
        <v>17</v>
      </c>
      <c r="E337" s="147" t="s">
        <v>141</v>
      </c>
      <c r="F337" s="146" t="s">
        <v>163</v>
      </c>
      <c r="G337" s="147"/>
      <c r="H337" s="243">
        <f t="shared" si="39"/>
        <v>12100</v>
      </c>
      <c r="I337" s="243">
        <f t="shared" si="39"/>
        <v>11900</v>
      </c>
      <c r="J337" s="243">
        <f t="shared" si="39"/>
        <v>0</v>
      </c>
    </row>
    <row r="338" spans="1:10" ht="30" customHeight="1">
      <c r="A338" s="226"/>
      <c r="B338" s="329" t="s">
        <v>164</v>
      </c>
      <c r="C338" s="228"/>
      <c r="D338" s="228" t="s">
        <v>17</v>
      </c>
      <c r="E338" s="231" t="s">
        <v>141</v>
      </c>
      <c r="F338" s="228" t="s">
        <v>165</v>
      </c>
      <c r="G338" s="231"/>
      <c r="H338" s="229">
        <f>H339+H342</f>
        <v>12100</v>
      </c>
      <c r="I338" s="229">
        <f>I339+I342</f>
        <v>11900</v>
      </c>
      <c r="J338" s="229">
        <f>J339+J342</f>
        <v>0</v>
      </c>
    </row>
    <row r="339" spans="1:11" s="4" customFormat="1" ht="30" customHeight="1">
      <c r="A339" s="249"/>
      <c r="B339" s="306" t="s">
        <v>166</v>
      </c>
      <c r="C339" s="252"/>
      <c r="D339" s="252" t="s">
        <v>17</v>
      </c>
      <c r="E339" s="251" t="s">
        <v>141</v>
      </c>
      <c r="F339" s="252" t="s">
        <v>167</v>
      </c>
      <c r="G339" s="251"/>
      <c r="H339" s="257">
        <f>H341</f>
        <v>12100</v>
      </c>
      <c r="I339" s="257">
        <f>I341</f>
        <v>11900</v>
      </c>
      <c r="J339" s="257">
        <f>J341</f>
        <v>0</v>
      </c>
      <c r="K339" s="71"/>
    </row>
    <row r="340" spans="1:11" s="4" customFormat="1" ht="30" customHeight="1">
      <c r="A340" s="28"/>
      <c r="B340" s="287" t="s">
        <v>57</v>
      </c>
      <c r="C340" s="31"/>
      <c r="D340" s="31" t="s">
        <v>17</v>
      </c>
      <c r="E340" s="30" t="s">
        <v>141</v>
      </c>
      <c r="F340" s="31" t="s">
        <v>167</v>
      </c>
      <c r="G340" s="30" t="s">
        <v>76</v>
      </c>
      <c r="H340" s="60">
        <f>H341</f>
        <v>12100</v>
      </c>
      <c r="I340" s="60">
        <f>I341</f>
        <v>11900</v>
      </c>
      <c r="J340" s="60">
        <f>J341</f>
        <v>0</v>
      </c>
      <c r="K340" s="71"/>
    </row>
    <row r="341" spans="1:10" ht="30" customHeight="1">
      <c r="A341" s="28"/>
      <c r="B341" s="282" t="s">
        <v>58</v>
      </c>
      <c r="C341" s="31"/>
      <c r="D341" s="31" t="s">
        <v>17</v>
      </c>
      <c r="E341" s="30" t="s">
        <v>141</v>
      </c>
      <c r="F341" s="31" t="s">
        <v>167</v>
      </c>
      <c r="G341" s="30" t="s">
        <v>59</v>
      </c>
      <c r="H341" s="60">
        <f>10600+200+600+500+100+100</f>
        <v>12100</v>
      </c>
      <c r="I341" s="60">
        <f>10600+600+500+100+100</f>
        <v>11900</v>
      </c>
      <c r="J341" s="60">
        <v>0</v>
      </c>
    </row>
    <row r="342" spans="1:10" ht="60" customHeight="1" hidden="1">
      <c r="A342" s="249"/>
      <c r="B342" s="312" t="s">
        <v>169</v>
      </c>
      <c r="C342" s="252"/>
      <c r="D342" s="252" t="s">
        <v>17</v>
      </c>
      <c r="E342" s="251" t="s">
        <v>141</v>
      </c>
      <c r="F342" s="252" t="s">
        <v>168</v>
      </c>
      <c r="G342" s="251"/>
      <c r="H342" s="257">
        <f>H344</f>
        <v>0</v>
      </c>
      <c r="I342" s="257">
        <f>I344</f>
        <v>0</v>
      </c>
      <c r="J342" s="257">
        <f>J344</f>
        <v>0</v>
      </c>
    </row>
    <row r="343" spans="1:10" ht="30" customHeight="1" hidden="1">
      <c r="A343" s="28"/>
      <c r="B343" s="298" t="s">
        <v>57</v>
      </c>
      <c r="C343" s="31"/>
      <c r="D343" s="31" t="s">
        <v>17</v>
      </c>
      <c r="E343" s="30" t="s">
        <v>141</v>
      </c>
      <c r="F343" s="31" t="s">
        <v>168</v>
      </c>
      <c r="G343" s="30" t="s">
        <v>76</v>
      </c>
      <c r="H343" s="60">
        <f>H344</f>
        <v>0</v>
      </c>
      <c r="I343" s="60">
        <f>I344</f>
        <v>0</v>
      </c>
      <c r="J343" s="60">
        <f>J344</f>
        <v>0</v>
      </c>
    </row>
    <row r="344" spans="1:10" ht="30" customHeight="1" hidden="1">
      <c r="A344" s="28"/>
      <c r="B344" s="282" t="s">
        <v>58</v>
      </c>
      <c r="C344" s="31"/>
      <c r="D344" s="31" t="s">
        <v>17</v>
      </c>
      <c r="E344" s="30" t="s">
        <v>141</v>
      </c>
      <c r="F344" s="31" t="s">
        <v>168</v>
      </c>
      <c r="G344" s="30" t="s">
        <v>59</v>
      </c>
      <c r="H344" s="60">
        <v>0</v>
      </c>
      <c r="I344" s="60">
        <v>0</v>
      </c>
      <c r="J344" s="60">
        <v>0</v>
      </c>
    </row>
    <row r="345" spans="1:10" ht="75" customHeight="1">
      <c r="A345" s="212"/>
      <c r="B345" s="320" t="s">
        <v>396</v>
      </c>
      <c r="C345" s="214"/>
      <c r="D345" s="199" t="s">
        <v>17</v>
      </c>
      <c r="E345" s="206" t="s">
        <v>141</v>
      </c>
      <c r="F345" s="199" t="s">
        <v>400</v>
      </c>
      <c r="G345" s="206"/>
      <c r="H345" s="215">
        <f>H346</f>
        <v>2639.7</v>
      </c>
      <c r="I345" s="215">
        <f>I346</f>
        <v>0</v>
      </c>
      <c r="J345" s="215">
        <f>J346</f>
        <v>0</v>
      </c>
    </row>
    <row r="346" spans="1:10" ht="30" customHeight="1">
      <c r="A346" s="235"/>
      <c r="B346" s="321" t="s">
        <v>397</v>
      </c>
      <c r="C346" s="228"/>
      <c r="D346" s="228" t="s">
        <v>17</v>
      </c>
      <c r="E346" s="231" t="s">
        <v>141</v>
      </c>
      <c r="F346" s="228" t="s">
        <v>399</v>
      </c>
      <c r="G346" s="231"/>
      <c r="H346" s="236">
        <f>H347+H350</f>
        <v>2639.7</v>
      </c>
      <c r="I346" s="236">
        <f>I347+I350</f>
        <v>0</v>
      </c>
      <c r="J346" s="236">
        <f>J347+J350</f>
        <v>0</v>
      </c>
    </row>
    <row r="347" spans="1:10" ht="15" customHeight="1">
      <c r="A347" s="249"/>
      <c r="B347" s="302" t="s">
        <v>284</v>
      </c>
      <c r="C347" s="252"/>
      <c r="D347" s="252" t="s">
        <v>17</v>
      </c>
      <c r="E347" s="251" t="s">
        <v>141</v>
      </c>
      <c r="F347" s="252" t="s">
        <v>563</v>
      </c>
      <c r="G347" s="251"/>
      <c r="H347" s="257">
        <f aca="true" t="shared" si="40" ref="H347:J348">H348</f>
        <v>150</v>
      </c>
      <c r="I347" s="257">
        <f t="shared" si="40"/>
        <v>0</v>
      </c>
      <c r="J347" s="257">
        <f t="shared" si="40"/>
        <v>0</v>
      </c>
    </row>
    <row r="348" spans="1:10" ht="30" customHeight="1">
      <c r="A348" s="28"/>
      <c r="B348" s="287" t="s">
        <v>57</v>
      </c>
      <c r="C348" s="31"/>
      <c r="D348" s="31" t="s">
        <v>17</v>
      </c>
      <c r="E348" s="30" t="s">
        <v>141</v>
      </c>
      <c r="F348" s="31" t="s">
        <v>563</v>
      </c>
      <c r="G348" s="30" t="s">
        <v>76</v>
      </c>
      <c r="H348" s="60">
        <f t="shared" si="40"/>
        <v>150</v>
      </c>
      <c r="I348" s="60">
        <f t="shared" si="40"/>
        <v>0</v>
      </c>
      <c r="J348" s="60">
        <f t="shared" si="40"/>
        <v>0</v>
      </c>
    </row>
    <row r="349" spans="1:10" ht="30" customHeight="1">
      <c r="A349" s="28"/>
      <c r="B349" s="282" t="s">
        <v>58</v>
      </c>
      <c r="C349" s="31"/>
      <c r="D349" s="31" t="s">
        <v>17</v>
      </c>
      <c r="E349" s="30" t="s">
        <v>141</v>
      </c>
      <c r="F349" s="31" t="s">
        <v>563</v>
      </c>
      <c r="G349" s="30" t="s">
        <v>59</v>
      </c>
      <c r="H349" s="60">
        <f>75+75</f>
        <v>150</v>
      </c>
      <c r="I349" s="60">
        <v>0</v>
      </c>
      <c r="J349" s="60">
        <v>0</v>
      </c>
    </row>
    <row r="350" spans="1:10" ht="75" customHeight="1">
      <c r="A350" s="249"/>
      <c r="B350" s="302" t="s">
        <v>465</v>
      </c>
      <c r="C350" s="252"/>
      <c r="D350" s="252" t="s">
        <v>17</v>
      </c>
      <c r="E350" s="251" t="s">
        <v>141</v>
      </c>
      <c r="F350" s="252" t="s">
        <v>398</v>
      </c>
      <c r="G350" s="251"/>
      <c r="H350" s="257">
        <f aca="true" t="shared" si="41" ref="H350:J351">H351</f>
        <v>2489.7</v>
      </c>
      <c r="I350" s="257">
        <f t="shared" si="41"/>
        <v>0</v>
      </c>
      <c r="J350" s="257">
        <f t="shared" si="41"/>
        <v>0</v>
      </c>
    </row>
    <row r="351" spans="1:10" ht="30" customHeight="1">
      <c r="A351" s="28"/>
      <c r="B351" s="287" t="s">
        <v>57</v>
      </c>
      <c r="C351" s="31"/>
      <c r="D351" s="31" t="s">
        <v>17</v>
      </c>
      <c r="E351" s="30" t="s">
        <v>141</v>
      </c>
      <c r="F351" s="31" t="s">
        <v>398</v>
      </c>
      <c r="G351" s="30" t="s">
        <v>76</v>
      </c>
      <c r="H351" s="60">
        <f t="shared" si="41"/>
        <v>2489.7</v>
      </c>
      <c r="I351" s="60">
        <f t="shared" si="41"/>
        <v>0</v>
      </c>
      <c r="J351" s="60">
        <f t="shared" si="41"/>
        <v>0</v>
      </c>
    </row>
    <row r="352" spans="1:10" ht="30" customHeight="1">
      <c r="A352" s="28"/>
      <c r="B352" s="282" t="s">
        <v>58</v>
      </c>
      <c r="C352" s="31"/>
      <c r="D352" s="31" t="s">
        <v>17</v>
      </c>
      <c r="E352" s="30" t="s">
        <v>141</v>
      </c>
      <c r="F352" s="31" t="s">
        <v>398</v>
      </c>
      <c r="G352" s="30" t="s">
        <v>59</v>
      </c>
      <c r="H352" s="60">
        <f>2109.7+380</f>
        <v>2489.7</v>
      </c>
      <c r="I352" s="60">
        <v>0</v>
      </c>
      <c r="J352" s="60">
        <v>0</v>
      </c>
    </row>
    <row r="353" spans="1:10" ht="60" customHeight="1" hidden="1">
      <c r="A353" s="212"/>
      <c r="B353" s="320" t="s">
        <v>519</v>
      </c>
      <c r="C353" s="206"/>
      <c r="D353" s="198" t="s">
        <v>17</v>
      </c>
      <c r="E353" s="216" t="s">
        <v>141</v>
      </c>
      <c r="F353" s="206" t="s">
        <v>170</v>
      </c>
      <c r="G353" s="206"/>
      <c r="H353" s="215">
        <f aca="true" t="shared" si="42" ref="H353:J356">H354</f>
        <v>0</v>
      </c>
      <c r="I353" s="215">
        <f t="shared" si="42"/>
        <v>0</v>
      </c>
      <c r="J353" s="215">
        <f t="shared" si="42"/>
        <v>0</v>
      </c>
    </row>
    <row r="354" spans="1:10" ht="30" customHeight="1" hidden="1">
      <c r="A354" s="235"/>
      <c r="B354" s="321" t="s">
        <v>470</v>
      </c>
      <c r="C354" s="234"/>
      <c r="D354" s="228" t="s">
        <v>17</v>
      </c>
      <c r="E354" s="231" t="s">
        <v>141</v>
      </c>
      <c r="F354" s="231" t="s">
        <v>171</v>
      </c>
      <c r="G354" s="231"/>
      <c r="H354" s="236">
        <f t="shared" si="42"/>
        <v>0</v>
      </c>
      <c r="I354" s="236">
        <f t="shared" si="42"/>
        <v>0</v>
      </c>
      <c r="J354" s="236">
        <f t="shared" si="42"/>
        <v>0</v>
      </c>
    </row>
    <row r="355" spans="1:10" ht="15" customHeight="1" hidden="1">
      <c r="A355" s="249"/>
      <c r="B355" s="302" t="s">
        <v>172</v>
      </c>
      <c r="C355" s="251"/>
      <c r="D355" s="252" t="s">
        <v>17</v>
      </c>
      <c r="E355" s="251" t="s">
        <v>141</v>
      </c>
      <c r="F355" s="251" t="s">
        <v>173</v>
      </c>
      <c r="G355" s="251"/>
      <c r="H355" s="257">
        <f t="shared" si="42"/>
        <v>0</v>
      </c>
      <c r="I355" s="257">
        <f t="shared" si="42"/>
        <v>0</v>
      </c>
      <c r="J355" s="257">
        <f t="shared" si="42"/>
        <v>0</v>
      </c>
    </row>
    <row r="356" spans="1:10" ht="30" customHeight="1" hidden="1">
      <c r="A356" s="28"/>
      <c r="B356" s="282" t="s">
        <v>57</v>
      </c>
      <c r="C356" s="30"/>
      <c r="D356" s="31" t="s">
        <v>17</v>
      </c>
      <c r="E356" s="30" t="s">
        <v>141</v>
      </c>
      <c r="F356" s="30" t="s">
        <v>173</v>
      </c>
      <c r="G356" s="30" t="s">
        <v>76</v>
      </c>
      <c r="H356" s="60">
        <f t="shared" si="42"/>
        <v>0</v>
      </c>
      <c r="I356" s="60">
        <f t="shared" si="42"/>
        <v>0</v>
      </c>
      <c r="J356" s="60">
        <f t="shared" si="42"/>
        <v>0</v>
      </c>
    </row>
    <row r="357" spans="1:10" ht="30" customHeight="1" hidden="1">
      <c r="A357" s="28"/>
      <c r="B357" s="282" t="s">
        <v>58</v>
      </c>
      <c r="C357" s="30"/>
      <c r="D357" s="31" t="s">
        <v>17</v>
      </c>
      <c r="E357" s="30" t="s">
        <v>141</v>
      </c>
      <c r="F357" s="30" t="s">
        <v>173</v>
      </c>
      <c r="G357" s="30" t="s">
        <v>59</v>
      </c>
      <c r="H357" s="60">
        <v>0</v>
      </c>
      <c r="I357" s="60">
        <v>0</v>
      </c>
      <c r="J357" s="60">
        <v>0</v>
      </c>
    </row>
    <row r="358" spans="1:10" ht="45" customHeight="1">
      <c r="A358" s="212"/>
      <c r="B358" s="326" t="s">
        <v>518</v>
      </c>
      <c r="C358" s="199"/>
      <c r="D358" s="199" t="s">
        <v>17</v>
      </c>
      <c r="E358" s="206" t="s">
        <v>141</v>
      </c>
      <c r="F358" s="199" t="s">
        <v>194</v>
      </c>
      <c r="G358" s="206" t="s">
        <v>37</v>
      </c>
      <c r="H358" s="200">
        <f>H359</f>
        <v>9200</v>
      </c>
      <c r="I358" s="200">
        <f>I359</f>
        <v>8648</v>
      </c>
      <c r="J358" s="200">
        <f>J359</f>
        <v>5648</v>
      </c>
    </row>
    <row r="359" spans="1:10" ht="15" customHeight="1">
      <c r="A359" s="226"/>
      <c r="B359" s="329" t="s">
        <v>195</v>
      </c>
      <c r="C359" s="228"/>
      <c r="D359" s="228" t="s">
        <v>17</v>
      </c>
      <c r="E359" s="231" t="s">
        <v>141</v>
      </c>
      <c r="F359" s="228" t="s">
        <v>196</v>
      </c>
      <c r="G359" s="231" t="s">
        <v>37</v>
      </c>
      <c r="H359" s="229">
        <f>H360+H363+H366+H369</f>
        <v>9200</v>
      </c>
      <c r="I359" s="229">
        <f>I360+I363+I366+I369</f>
        <v>8648</v>
      </c>
      <c r="J359" s="229">
        <f>J360+J363+J366+J369</f>
        <v>5648</v>
      </c>
    </row>
    <row r="360" spans="1:10" ht="15" customHeight="1">
      <c r="A360" s="249"/>
      <c r="B360" s="302" t="s">
        <v>284</v>
      </c>
      <c r="C360" s="252"/>
      <c r="D360" s="252" t="s">
        <v>17</v>
      </c>
      <c r="E360" s="251" t="s">
        <v>141</v>
      </c>
      <c r="F360" s="258" t="s">
        <v>370</v>
      </c>
      <c r="G360" s="251"/>
      <c r="H360" s="257">
        <f>H362</f>
        <v>4200</v>
      </c>
      <c r="I360" s="257">
        <f>I362</f>
        <v>4200</v>
      </c>
      <c r="J360" s="257">
        <f>J362</f>
        <v>4200</v>
      </c>
    </row>
    <row r="361" spans="1:10" ht="30" customHeight="1">
      <c r="A361" s="28"/>
      <c r="B361" s="332" t="s">
        <v>57</v>
      </c>
      <c r="C361" s="31"/>
      <c r="D361" s="31" t="s">
        <v>17</v>
      </c>
      <c r="E361" s="30" t="s">
        <v>141</v>
      </c>
      <c r="F361" s="33" t="s">
        <v>370</v>
      </c>
      <c r="G361" s="30" t="s">
        <v>76</v>
      </c>
      <c r="H361" s="60">
        <f>H362</f>
        <v>4200</v>
      </c>
      <c r="I361" s="60">
        <f>I362</f>
        <v>4200</v>
      </c>
      <c r="J361" s="60">
        <f>J362</f>
        <v>4200</v>
      </c>
    </row>
    <row r="362" spans="1:10" ht="30" customHeight="1">
      <c r="A362" s="28"/>
      <c r="B362" s="282" t="s">
        <v>58</v>
      </c>
      <c r="C362" s="31"/>
      <c r="D362" s="31" t="s">
        <v>17</v>
      </c>
      <c r="E362" s="30" t="s">
        <v>141</v>
      </c>
      <c r="F362" s="33" t="s">
        <v>370</v>
      </c>
      <c r="G362" s="30" t="s">
        <v>59</v>
      </c>
      <c r="H362" s="60">
        <f>700+3400+100</f>
        <v>4200</v>
      </c>
      <c r="I362" s="60">
        <f>700+3400+100</f>
        <v>4200</v>
      </c>
      <c r="J362" s="60">
        <f>600+3500+100</f>
        <v>4200</v>
      </c>
    </row>
    <row r="363" spans="1:10" ht="30" customHeight="1">
      <c r="A363" s="249"/>
      <c r="B363" s="302" t="s">
        <v>197</v>
      </c>
      <c r="C363" s="252"/>
      <c r="D363" s="252" t="s">
        <v>17</v>
      </c>
      <c r="E363" s="251" t="s">
        <v>141</v>
      </c>
      <c r="F363" s="258" t="s">
        <v>198</v>
      </c>
      <c r="G363" s="251"/>
      <c r="H363" s="257">
        <f aca="true" t="shared" si="43" ref="H363:J370">H364</f>
        <v>4400</v>
      </c>
      <c r="I363" s="257">
        <f t="shared" si="43"/>
        <v>4400</v>
      </c>
      <c r="J363" s="257">
        <f t="shared" si="43"/>
        <v>1400</v>
      </c>
    </row>
    <row r="364" spans="1:10" ht="30" customHeight="1">
      <c r="A364" s="28"/>
      <c r="B364" s="332" t="s">
        <v>57</v>
      </c>
      <c r="C364" s="31"/>
      <c r="D364" s="31" t="s">
        <v>17</v>
      </c>
      <c r="E364" s="30" t="s">
        <v>141</v>
      </c>
      <c r="F364" s="33" t="s">
        <v>198</v>
      </c>
      <c r="G364" s="30" t="s">
        <v>76</v>
      </c>
      <c r="H364" s="60">
        <f t="shared" si="43"/>
        <v>4400</v>
      </c>
      <c r="I364" s="60">
        <f t="shared" si="43"/>
        <v>4400</v>
      </c>
      <c r="J364" s="60">
        <f t="shared" si="43"/>
        <v>1400</v>
      </c>
    </row>
    <row r="365" spans="1:10" ht="30" customHeight="1">
      <c r="A365" s="28"/>
      <c r="B365" s="282" t="s">
        <v>58</v>
      </c>
      <c r="C365" s="31"/>
      <c r="D365" s="31" t="s">
        <v>17</v>
      </c>
      <c r="E365" s="30" t="s">
        <v>141</v>
      </c>
      <c r="F365" s="33" t="s">
        <v>198</v>
      </c>
      <c r="G365" s="30" t="s">
        <v>59</v>
      </c>
      <c r="H365" s="60">
        <f>4000+400</f>
        <v>4400</v>
      </c>
      <c r="I365" s="60">
        <f>4000+400</f>
        <v>4400</v>
      </c>
      <c r="J365" s="60">
        <f>1000+400</f>
        <v>1400</v>
      </c>
    </row>
    <row r="366" spans="1:10" ht="30" customHeight="1">
      <c r="A366" s="249"/>
      <c r="B366" s="302" t="s">
        <v>547</v>
      </c>
      <c r="C366" s="252"/>
      <c r="D366" s="252" t="s">
        <v>17</v>
      </c>
      <c r="E366" s="251" t="s">
        <v>141</v>
      </c>
      <c r="F366" s="258" t="s">
        <v>548</v>
      </c>
      <c r="G366" s="251"/>
      <c r="H366" s="257">
        <f t="shared" si="43"/>
        <v>600</v>
      </c>
      <c r="I366" s="257">
        <f t="shared" si="43"/>
        <v>48</v>
      </c>
      <c r="J366" s="257">
        <f t="shared" si="43"/>
        <v>48</v>
      </c>
    </row>
    <row r="367" spans="1:10" ht="30" customHeight="1">
      <c r="A367" s="28"/>
      <c r="B367" s="332" t="s">
        <v>57</v>
      </c>
      <c r="C367" s="31"/>
      <c r="D367" s="31" t="s">
        <v>17</v>
      </c>
      <c r="E367" s="30" t="s">
        <v>141</v>
      </c>
      <c r="F367" s="33" t="s">
        <v>548</v>
      </c>
      <c r="G367" s="30" t="s">
        <v>76</v>
      </c>
      <c r="H367" s="60">
        <f t="shared" si="43"/>
        <v>600</v>
      </c>
      <c r="I367" s="60">
        <f t="shared" si="43"/>
        <v>48</v>
      </c>
      <c r="J367" s="60">
        <f t="shared" si="43"/>
        <v>48</v>
      </c>
    </row>
    <row r="368" spans="1:10" ht="30" customHeight="1">
      <c r="A368" s="28"/>
      <c r="B368" s="282" t="s">
        <v>58</v>
      </c>
      <c r="C368" s="31"/>
      <c r="D368" s="31" t="s">
        <v>17</v>
      </c>
      <c r="E368" s="30" t="s">
        <v>141</v>
      </c>
      <c r="F368" s="33" t="s">
        <v>548</v>
      </c>
      <c r="G368" s="30" t="s">
        <v>59</v>
      </c>
      <c r="H368" s="60">
        <f>552+48</f>
        <v>600</v>
      </c>
      <c r="I368" s="60">
        <v>48</v>
      </c>
      <c r="J368" s="60">
        <v>48</v>
      </c>
    </row>
    <row r="369" spans="1:10" ht="15" customHeight="1" hidden="1">
      <c r="A369" s="249"/>
      <c r="B369" s="302" t="s">
        <v>551</v>
      </c>
      <c r="C369" s="252"/>
      <c r="D369" s="252" t="s">
        <v>17</v>
      </c>
      <c r="E369" s="251" t="s">
        <v>141</v>
      </c>
      <c r="F369" s="258" t="s">
        <v>550</v>
      </c>
      <c r="G369" s="251"/>
      <c r="H369" s="257">
        <f t="shared" si="43"/>
        <v>0</v>
      </c>
      <c r="I369" s="257">
        <f t="shared" si="43"/>
        <v>0</v>
      </c>
      <c r="J369" s="257">
        <f t="shared" si="43"/>
        <v>0</v>
      </c>
    </row>
    <row r="370" spans="1:10" ht="30" customHeight="1" hidden="1">
      <c r="A370" s="28"/>
      <c r="B370" s="332" t="s">
        <v>57</v>
      </c>
      <c r="C370" s="31"/>
      <c r="D370" s="31" t="s">
        <v>17</v>
      </c>
      <c r="E370" s="30" t="s">
        <v>141</v>
      </c>
      <c r="F370" s="33" t="s">
        <v>550</v>
      </c>
      <c r="G370" s="30" t="s">
        <v>76</v>
      </c>
      <c r="H370" s="60">
        <f t="shared" si="43"/>
        <v>0</v>
      </c>
      <c r="I370" s="60">
        <f t="shared" si="43"/>
        <v>0</v>
      </c>
      <c r="J370" s="60">
        <f>J371</f>
        <v>0</v>
      </c>
    </row>
    <row r="371" spans="1:10" ht="30" customHeight="1" hidden="1">
      <c r="A371" s="28"/>
      <c r="B371" s="282" t="s">
        <v>58</v>
      </c>
      <c r="C371" s="31"/>
      <c r="D371" s="31" t="s">
        <v>17</v>
      </c>
      <c r="E371" s="30" t="s">
        <v>141</v>
      </c>
      <c r="F371" s="33" t="s">
        <v>550</v>
      </c>
      <c r="G371" s="30" t="s">
        <v>59</v>
      </c>
      <c r="H371" s="60">
        <f>123.2-123.2</f>
        <v>0</v>
      </c>
      <c r="I371" s="60">
        <v>0</v>
      </c>
      <c r="J371" s="60">
        <v>0</v>
      </c>
    </row>
    <row r="372" spans="1:10" ht="60" customHeight="1">
      <c r="A372" s="212"/>
      <c r="B372" s="320" t="s">
        <v>556</v>
      </c>
      <c r="C372" s="206"/>
      <c r="D372" s="198" t="s">
        <v>17</v>
      </c>
      <c r="E372" s="216" t="s">
        <v>141</v>
      </c>
      <c r="F372" s="206" t="s">
        <v>557</v>
      </c>
      <c r="G372" s="206"/>
      <c r="H372" s="215">
        <f aca="true" t="shared" si="44" ref="H372:J378">H373</f>
        <v>63.7</v>
      </c>
      <c r="I372" s="215">
        <f t="shared" si="44"/>
        <v>60.9</v>
      </c>
      <c r="J372" s="215">
        <f t="shared" si="44"/>
        <v>50</v>
      </c>
    </row>
    <row r="373" spans="1:10" ht="45" customHeight="1">
      <c r="A373" s="235"/>
      <c r="B373" s="321" t="s">
        <v>560</v>
      </c>
      <c r="C373" s="234"/>
      <c r="D373" s="228" t="s">
        <v>17</v>
      </c>
      <c r="E373" s="231" t="s">
        <v>141</v>
      </c>
      <c r="F373" s="231" t="s">
        <v>558</v>
      </c>
      <c r="G373" s="231"/>
      <c r="H373" s="236">
        <f>H374+H377</f>
        <v>63.7</v>
      </c>
      <c r="I373" s="236">
        <f>I374+I377</f>
        <v>60.9</v>
      </c>
      <c r="J373" s="236">
        <f>J374+J377</f>
        <v>50</v>
      </c>
    </row>
    <row r="374" spans="1:10" ht="45" customHeight="1">
      <c r="A374" s="249"/>
      <c r="B374" s="302" t="s">
        <v>574</v>
      </c>
      <c r="C374" s="251"/>
      <c r="D374" s="252" t="s">
        <v>17</v>
      </c>
      <c r="E374" s="251" t="s">
        <v>141</v>
      </c>
      <c r="F374" s="251" t="s">
        <v>564</v>
      </c>
      <c r="G374" s="251"/>
      <c r="H374" s="257">
        <f t="shared" si="44"/>
        <v>50</v>
      </c>
      <c r="I374" s="257">
        <f t="shared" si="44"/>
        <v>50</v>
      </c>
      <c r="J374" s="257">
        <f t="shared" si="44"/>
        <v>50</v>
      </c>
    </row>
    <row r="375" spans="1:10" ht="30" customHeight="1">
      <c r="A375" s="28"/>
      <c r="B375" s="282" t="s">
        <v>57</v>
      </c>
      <c r="C375" s="30"/>
      <c r="D375" s="31" t="s">
        <v>17</v>
      </c>
      <c r="E375" s="30" t="s">
        <v>141</v>
      </c>
      <c r="F375" s="30" t="s">
        <v>564</v>
      </c>
      <c r="G375" s="30" t="s">
        <v>76</v>
      </c>
      <c r="H375" s="60">
        <f t="shared" si="44"/>
        <v>50</v>
      </c>
      <c r="I375" s="60">
        <f t="shared" si="44"/>
        <v>50</v>
      </c>
      <c r="J375" s="60">
        <f t="shared" si="44"/>
        <v>50</v>
      </c>
    </row>
    <row r="376" spans="1:10" ht="30" customHeight="1">
      <c r="A376" s="28"/>
      <c r="B376" s="282" t="s">
        <v>58</v>
      </c>
      <c r="C376" s="30"/>
      <c r="D376" s="31" t="s">
        <v>17</v>
      </c>
      <c r="E376" s="30" t="s">
        <v>141</v>
      </c>
      <c r="F376" s="30" t="s">
        <v>564</v>
      </c>
      <c r="G376" s="30" t="s">
        <v>59</v>
      </c>
      <c r="H376" s="60">
        <f>15+20+15</f>
        <v>50</v>
      </c>
      <c r="I376" s="60">
        <f>15+20+15</f>
        <v>50</v>
      </c>
      <c r="J376" s="60">
        <f>15+20+15</f>
        <v>50</v>
      </c>
    </row>
    <row r="377" spans="1:10" ht="45" customHeight="1">
      <c r="A377" s="249"/>
      <c r="B377" s="302" t="s">
        <v>575</v>
      </c>
      <c r="C377" s="251"/>
      <c r="D377" s="252" t="s">
        <v>17</v>
      </c>
      <c r="E377" s="251" t="s">
        <v>141</v>
      </c>
      <c r="F377" s="251" t="s">
        <v>559</v>
      </c>
      <c r="G377" s="251"/>
      <c r="H377" s="257">
        <f t="shared" si="44"/>
        <v>13.7</v>
      </c>
      <c r="I377" s="257">
        <f t="shared" si="44"/>
        <v>10.9</v>
      </c>
      <c r="J377" s="257">
        <f t="shared" si="44"/>
        <v>0</v>
      </c>
    </row>
    <row r="378" spans="1:10" ht="30" customHeight="1">
      <c r="A378" s="28"/>
      <c r="B378" s="282" t="s">
        <v>57</v>
      </c>
      <c r="C378" s="30"/>
      <c r="D378" s="31" t="s">
        <v>17</v>
      </c>
      <c r="E378" s="30" t="s">
        <v>141</v>
      </c>
      <c r="F378" s="30" t="s">
        <v>559</v>
      </c>
      <c r="G378" s="30" t="s">
        <v>76</v>
      </c>
      <c r="H378" s="60">
        <f t="shared" si="44"/>
        <v>13.7</v>
      </c>
      <c r="I378" s="60">
        <f t="shared" si="44"/>
        <v>10.9</v>
      </c>
      <c r="J378" s="60">
        <f t="shared" si="44"/>
        <v>0</v>
      </c>
    </row>
    <row r="379" spans="1:10" ht="30" customHeight="1">
      <c r="A379" s="28"/>
      <c r="B379" s="282" t="s">
        <v>58</v>
      </c>
      <c r="C379" s="30"/>
      <c r="D379" s="31" t="s">
        <v>17</v>
      </c>
      <c r="E379" s="30" t="s">
        <v>141</v>
      </c>
      <c r="F379" s="30" t="s">
        <v>559</v>
      </c>
      <c r="G379" s="30" t="s">
        <v>59</v>
      </c>
      <c r="H379" s="60">
        <f>12.6+1.1</f>
        <v>13.7</v>
      </c>
      <c r="I379" s="60">
        <f>9.9+1</f>
        <v>10.9</v>
      </c>
      <c r="J379" s="60">
        <v>0</v>
      </c>
    </row>
    <row r="380" spans="1:10" ht="45" customHeight="1">
      <c r="A380" s="212"/>
      <c r="B380" s="326" t="s">
        <v>507</v>
      </c>
      <c r="C380" s="199"/>
      <c r="D380" s="199" t="s">
        <v>17</v>
      </c>
      <c r="E380" s="206" t="s">
        <v>141</v>
      </c>
      <c r="F380" s="199" t="s">
        <v>439</v>
      </c>
      <c r="G380" s="206" t="s">
        <v>37</v>
      </c>
      <c r="H380" s="200">
        <f>H381+H397</f>
        <v>3050</v>
      </c>
      <c r="I380" s="200">
        <f>I381+I397</f>
        <v>0</v>
      </c>
      <c r="J380" s="200">
        <f>J381+J397</f>
        <v>500</v>
      </c>
    </row>
    <row r="381" spans="1:10" ht="30" customHeight="1">
      <c r="A381" s="226"/>
      <c r="B381" s="329" t="s">
        <v>441</v>
      </c>
      <c r="C381" s="228"/>
      <c r="D381" s="228" t="s">
        <v>17</v>
      </c>
      <c r="E381" s="231" t="s">
        <v>141</v>
      </c>
      <c r="F381" s="228" t="s">
        <v>440</v>
      </c>
      <c r="G381" s="231" t="s">
        <v>37</v>
      </c>
      <c r="H381" s="229">
        <f>H382+H385+H388+H391+H394</f>
        <v>450</v>
      </c>
      <c r="I381" s="229">
        <f>I382+I385+I388+I391+I394</f>
        <v>0</v>
      </c>
      <c r="J381" s="229">
        <f>J382+J385+J388+J391+J394</f>
        <v>500</v>
      </c>
    </row>
    <row r="382" spans="1:10" ht="45" customHeight="1" hidden="1">
      <c r="A382" s="249"/>
      <c r="B382" s="302" t="s">
        <v>134</v>
      </c>
      <c r="C382" s="251"/>
      <c r="D382" s="251" t="s">
        <v>17</v>
      </c>
      <c r="E382" s="251" t="s">
        <v>141</v>
      </c>
      <c r="F382" s="251" t="s">
        <v>454</v>
      </c>
      <c r="G382" s="251"/>
      <c r="H382" s="257">
        <f>H384</f>
        <v>0</v>
      </c>
      <c r="I382" s="257">
        <f>I384</f>
        <v>0</v>
      </c>
      <c r="J382" s="257">
        <f>J384</f>
        <v>0</v>
      </c>
    </row>
    <row r="383" spans="1:10" ht="30" customHeight="1" hidden="1">
      <c r="A383" s="28"/>
      <c r="B383" s="282" t="s">
        <v>57</v>
      </c>
      <c r="C383" s="30"/>
      <c r="D383" s="30" t="s">
        <v>17</v>
      </c>
      <c r="E383" s="30" t="s">
        <v>141</v>
      </c>
      <c r="F383" s="30" t="s">
        <v>454</v>
      </c>
      <c r="G383" s="30" t="s">
        <v>76</v>
      </c>
      <c r="H383" s="60">
        <f>H384</f>
        <v>0</v>
      </c>
      <c r="I383" s="60">
        <f>I384</f>
        <v>0</v>
      </c>
      <c r="J383" s="60">
        <f>J384</f>
        <v>0</v>
      </c>
    </row>
    <row r="384" spans="1:10" ht="30" customHeight="1" hidden="1">
      <c r="A384" s="28"/>
      <c r="B384" s="282" t="s">
        <v>58</v>
      </c>
      <c r="C384" s="30"/>
      <c r="D384" s="30" t="s">
        <v>17</v>
      </c>
      <c r="E384" s="30" t="s">
        <v>141</v>
      </c>
      <c r="F384" s="30" t="s">
        <v>454</v>
      </c>
      <c r="G384" s="30" t="s">
        <v>59</v>
      </c>
      <c r="H384" s="60">
        <v>0</v>
      </c>
      <c r="I384" s="60">
        <v>0</v>
      </c>
      <c r="J384" s="60">
        <v>0</v>
      </c>
    </row>
    <row r="385" spans="1:10" ht="15" customHeight="1">
      <c r="A385" s="249"/>
      <c r="B385" s="302" t="s">
        <v>284</v>
      </c>
      <c r="C385" s="251"/>
      <c r="D385" s="251" t="s">
        <v>17</v>
      </c>
      <c r="E385" s="251" t="s">
        <v>141</v>
      </c>
      <c r="F385" s="251" t="s">
        <v>487</v>
      </c>
      <c r="G385" s="251"/>
      <c r="H385" s="257">
        <f aca="true" t="shared" si="45" ref="H385:J386">H386</f>
        <v>450</v>
      </c>
      <c r="I385" s="257">
        <f t="shared" si="45"/>
        <v>0</v>
      </c>
      <c r="J385" s="257">
        <f t="shared" si="45"/>
        <v>0</v>
      </c>
    </row>
    <row r="386" spans="1:10" ht="30" customHeight="1">
      <c r="A386" s="28"/>
      <c r="B386" s="282" t="s">
        <v>57</v>
      </c>
      <c r="C386" s="30"/>
      <c r="D386" s="30" t="s">
        <v>17</v>
      </c>
      <c r="E386" s="30" t="s">
        <v>141</v>
      </c>
      <c r="F386" s="30" t="s">
        <v>487</v>
      </c>
      <c r="G386" s="30" t="s">
        <v>76</v>
      </c>
      <c r="H386" s="60">
        <f t="shared" si="45"/>
        <v>450</v>
      </c>
      <c r="I386" s="60">
        <f t="shared" si="45"/>
        <v>0</v>
      </c>
      <c r="J386" s="60">
        <f t="shared" si="45"/>
        <v>0</v>
      </c>
    </row>
    <row r="387" spans="1:10" ht="30" customHeight="1">
      <c r="A387" s="28"/>
      <c r="B387" s="282" t="s">
        <v>58</v>
      </c>
      <c r="C387" s="30"/>
      <c r="D387" s="30" t="s">
        <v>17</v>
      </c>
      <c r="E387" s="30" t="s">
        <v>141</v>
      </c>
      <c r="F387" s="30" t="s">
        <v>487</v>
      </c>
      <c r="G387" s="30" t="s">
        <v>59</v>
      </c>
      <c r="H387" s="60">
        <f>150+100+200</f>
        <v>450</v>
      </c>
      <c r="I387" s="60">
        <v>0</v>
      </c>
      <c r="J387" s="60">
        <v>0</v>
      </c>
    </row>
    <row r="388" spans="1:10" ht="30" customHeight="1">
      <c r="A388" s="249"/>
      <c r="B388" s="302" t="s">
        <v>533</v>
      </c>
      <c r="C388" s="252"/>
      <c r="D388" s="252" t="s">
        <v>17</v>
      </c>
      <c r="E388" s="251" t="s">
        <v>141</v>
      </c>
      <c r="F388" s="258" t="s">
        <v>522</v>
      </c>
      <c r="G388" s="251"/>
      <c r="H388" s="257">
        <f>H390</f>
        <v>0</v>
      </c>
      <c r="I388" s="257">
        <f>I390</f>
        <v>0</v>
      </c>
      <c r="J388" s="257">
        <f>J390</f>
        <v>500</v>
      </c>
    </row>
    <row r="389" spans="1:10" ht="30" customHeight="1">
      <c r="A389" s="28"/>
      <c r="B389" s="332" t="s">
        <v>57</v>
      </c>
      <c r="C389" s="31"/>
      <c r="D389" s="31" t="s">
        <v>17</v>
      </c>
      <c r="E389" s="30" t="s">
        <v>141</v>
      </c>
      <c r="F389" s="33" t="s">
        <v>522</v>
      </c>
      <c r="G389" s="30" t="s">
        <v>76</v>
      </c>
      <c r="H389" s="60">
        <f>H390</f>
        <v>0</v>
      </c>
      <c r="I389" s="60">
        <f>I390</f>
        <v>0</v>
      </c>
      <c r="J389" s="60">
        <f>J390</f>
        <v>500</v>
      </c>
    </row>
    <row r="390" spans="1:10" ht="30" customHeight="1">
      <c r="A390" s="28"/>
      <c r="B390" s="282" t="s">
        <v>58</v>
      </c>
      <c r="C390" s="31"/>
      <c r="D390" s="31" t="s">
        <v>17</v>
      </c>
      <c r="E390" s="30" t="s">
        <v>141</v>
      </c>
      <c r="F390" s="33" t="s">
        <v>522</v>
      </c>
      <c r="G390" s="30" t="s">
        <v>59</v>
      </c>
      <c r="H390" s="60">
        <v>0</v>
      </c>
      <c r="I390" s="60">
        <v>0</v>
      </c>
      <c r="J390" s="60">
        <v>500</v>
      </c>
    </row>
    <row r="391" spans="1:10" ht="30" customHeight="1" hidden="1">
      <c r="A391" s="249"/>
      <c r="B391" s="302" t="s">
        <v>594</v>
      </c>
      <c r="C391" s="252"/>
      <c r="D391" s="252" t="s">
        <v>17</v>
      </c>
      <c r="E391" s="251" t="s">
        <v>141</v>
      </c>
      <c r="F391" s="258" t="s">
        <v>593</v>
      </c>
      <c r="G391" s="251"/>
      <c r="H391" s="257">
        <f>H393</f>
        <v>0</v>
      </c>
      <c r="I391" s="257">
        <f>I393</f>
        <v>0</v>
      </c>
      <c r="J391" s="257">
        <f>J393</f>
        <v>0</v>
      </c>
    </row>
    <row r="392" spans="1:10" ht="30" customHeight="1" hidden="1">
      <c r="A392" s="28"/>
      <c r="B392" s="332" t="s">
        <v>57</v>
      </c>
      <c r="C392" s="31"/>
      <c r="D392" s="31" t="s">
        <v>17</v>
      </c>
      <c r="E392" s="30" t="s">
        <v>141</v>
      </c>
      <c r="F392" s="33" t="s">
        <v>593</v>
      </c>
      <c r="G392" s="30" t="s">
        <v>76</v>
      </c>
      <c r="H392" s="60">
        <f>H393</f>
        <v>0</v>
      </c>
      <c r="I392" s="60">
        <f>I393</f>
        <v>0</v>
      </c>
      <c r="J392" s="60">
        <f>J393</f>
        <v>0</v>
      </c>
    </row>
    <row r="393" spans="1:10" ht="30" customHeight="1" hidden="1">
      <c r="A393" s="28"/>
      <c r="B393" s="282" t="s">
        <v>58</v>
      </c>
      <c r="C393" s="31"/>
      <c r="D393" s="31" t="s">
        <v>17</v>
      </c>
      <c r="E393" s="30" t="s">
        <v>141</v>
      </c>
      <c r="F393" s="33" t="s">
        <v>593</v>
      </c>
      <c r="G393" s="30" t="s">
        <v>59</v>
      </c>
      <c r="H393" s="60">
        <v>0</v>
      </c>
      <c r="I393" s="60">
        <v>0</v>
      </c>
      <c r="J393" s="60">
        <v>0</v>
      </c>
    </row>
    <row r="394" spans="1:10" ht="45" customHeight="1" hidden="1">
      <c r="A394" s="249"/>
      <c r="B394" s="302" t="s">
        <v>443</v>
      </c>
      <c r="C394" s="252"/>
      <c r="D394" s="252" t="s">
        <v>17</v>
      </c>
      <c r="E394" s="251" t="s">
        <v>141</v>
      </c>
      <c r="F394" s="258" t="s">
        <v>442</v>
      </c>
      <c r="G394" s="251"/>
      <c r="H394" s="257">
        <f>H396</f>
        <v>0</v>
      </c>
      <c r="I394" s="257">
        <f>I396</f>
        <v>0</v>
      </c>
      <c r="J394" s="257">
        <f>J396</f>
        <v>0</v>
      </c>
    </row>
    <row r="395" spans="1:10" ht="30" customHeight="1" hidden="1">
      <c r="A395" s="28"/>
      <c r="B395" s="332" t="s">
        <v>57</v>
      </c>
      <c r="C395" s="31"/>
      <c r="D395" s="31" t="s">
        <v>17</v>
      </c>
      <c r="E395" s="30" t="s">
        <v>141</v>
      </c>
      <c r="F395" s="33" t="s">
        <v>442</v>
      </c>
      <c r="G395" s="30" t="s">
        <v>76</v>
      </c>
      <c r="H395" s="60">
        <f>H396</f>
        <v>0</v>
      </c>
      <c r="I395" s="60">
        <f>I396</f>
        <v>0</v>
      </c>
      <c r="J395" s="60">
        <f>J396</f>
        <v>0</v>
      </c>
    </row>
    <row r="396" spans="1:10" ht="30" customHeight="1" hidden="1">
      <c r="A396" s="28"/>
      <c r="B396" s="282" t="s">
        <v>58</v>
      </c>
      <c r="C396" s="31"/>
      <c r="D396" s="31" t="s">
        <v>17</v>
      </c>
      <c r="E396" s="30" t="s">
        <v>141</v>
      </c>
      <c r="F396" s="33" t="s">
        <v>442</v>
      </c>
      <c r="G396" s="30" t="s">
        <v>59</v>
      </c>
      <c r="H396" s="60">
        <v>0</v>
      </c>
      <c r="I396" s="60">
        <v>0</v>
      </c>
      <c r="J396" s="60">
        <v>0</v>
      </c>
    </row>
    <row r="397" spans="1:10" ht="30" customHeight="1">
      <c r="A397" s="226"/>
      <c r="B397" s="329" t="s">
        <v>508</v>
      </c>
      <c r="C397" s="228"/>
      <c r="D397" s="228" t="s">
        <v>17</v>
      </c>
      <c r="E397" s="231" t="s">
        <v>141</v>
      </c>
      <c r="F397" s="228" t="s">
        <v>504</v>
      </c>
      <c r="G397" s="231" t="s">
        <v>37</v>
      </c>
      <c r="H397" s="229">
        <f>H398</f>
        <v>2600</v>
      </c>
      <c r="I397" s="229">
        <f>I398</f>
        <v>0</v>
      </c>
      <c r="J397" s="229">
        <f>J398</f>
        <v>0</v>
      </c>
    </row>
    <row r="398" spans="1:10" ht="30" customHeight="1">
      <c r="A398" s="249"/>
      <c r="B398" s="302" t="s">
        <v>505</v>
      </c>
      <c r="C398" s="252"/>
      <c r="D398" s="252" t="s">
        <v>17</v>
      </c>
      <c r="E398" s="251" t="s">
        <v>141</v>
      </c>
      <c r="F398" s="258" t="s">
        <v>506</v>
      </c>
      <c r="G398" s="251"/>
      <c r="H398" s="257">
        <f>H400</f>
        <v>2600</v>
      </c>
      <c r="I398" s="257">
        <f>I400</f>
        <v>0</v>
      </c>
      <c r="J398" s="257">
        <f>J400</f>
        <v>0</v>
      </c>
    </row>
    <row r="399" spans="1:10" ht="30" customHeight="1">
      <c r="A399" s="28"/>
      <c r="B399" s="332" t="s">
        <v>57</v>
      </c>
      <c r="C399" s="31"/>
      <c r="D399" s="31" t="s">
        <v>17</v>
      </c>
      <c r="E399" s="30" t="s">
        <v>141</v>
      </c>
      <c r="F399" s="33" t="s">
        <v>506</v>
      </c>
      <c r="G399" s="30" t="s">
        <v>76</v>
      </c>
      <c r="H399" s="60">
        <f>H400</f>
        <v>2600</v>
      </c>
      <c r="I399" s="60">
        <f>I400</f>
        <v>0</v>
      </c>
      <c r="J399" s="60">
        <f>J400</f>
        <v>0</v>
      </c>
    </row>
    <row r="400" spans="1:10" ht="30" customHeight="1">
      <c r="A400" s="28"/>
      <c r="B400" s="282" t="s">
        <v>58</v>
      </c>
      <c r="C400" s="31"/>
      <c r="D400" s="31" t="s">
        <v>17</v>
      </c>
      <c r="E400" s="30" t="s">
        <v>141</v>
      </c>
      <c r="F400" s="33" t="s">
        <v>506</v>
      </c>
      <c r="G400" s="30" t="s">
        <v>59</v>
      </c>
      <c r="H400" s="60">
        <v>2600</v>
      </c>
      <c r="I400" s="60">
        <v>0</v>
      </c>
      <c r="J400" s="60">
        <v>0</v>
      </c>
    </row>
    <row r="401" spans="1:10" ht="45" customHeight="1">
      <c r="A401" s="202"/>
      <c r="B401" s="323" t="s">
        <v>448</v>
      </c>
      <c r="C401" s="217"/>
      <c r="D401" s="217" t="s">
        <v>17</v>
      </c>
      <c r="E401" s="218" t="s">
        <v>141</v>
      </c>
      <c r="F401" s="203" t="s">
        <v>257</v>
      </c>
      <c r="G401" s="219"/>
      <c r="H401" s="220">
        <f aca="true" t="shared" si="46" ref="H401:J402">H402</f>
        <v>2330</v>
      </c>
      <c r="I401" s="220">
        <f t="shared" si="46"/>
        <v>894</v>
      </c>
      <c r="J401" s="220">
        <f t="shared" si="46"/>
        <v>34939</v>
      </c>
    </row>
    <row r="402" spans="1:10" ht="15" customHeight="1">
      <c r="A402" s="28"/>
      <c r="B402" s="282" t="s">
        <v>209</v>
      </c>
      <c r="C402" s="50"/>
      <c r="D402" s="31" t="s">
        <v>17</v>
      </c>
      <c r="E402" s="30" t="s">
        <v>141</v>
      </c>
      <c r="F402" s="34" t="s">
        <v>258</v>
      </c>
      <c r="G402" s="51"/>
      <c r="H402" s="59">
        <f t="shared" si="46"/>
        <v>2330</v>
      </c>
      <c r="I402" s="59">
        <f t="shared" si="46"/>
        <v>894</v>
      </c>
      <c r="J402" s="59">
        <f t="shared" si="46"/>
        <v>34939</v>
      </c>
    </row>
    <row r="403" spans="1:10" ht="15" customHeight="1">
      <c r="A403" s="28"/>
      <c r="B403" s="282" t="s">
        <v>209</v>
      </c>
      <c r="C403" s="50"/>
      <c r="D403" s="31" t="s">
        <v>17</v>
      </c>
      <c r="E403" s="30" t="s">
        <v>141</v>
      </c>
      <c r="F403" s="34" t="s">
        <v>259</v>
      </c>
      <c r="G403" s="51"/>
      <c r="H403" s="59">
        <f>H404+H407+H412+H417</f>
        <v>2330</v>
      </c>
      <c r="I403" s="59">
        <f>I404+I407+I412+I417</f>
        <v>894</v>
      </c>
      <c r="J403" s="59">
        <f>J404+J407+J412+J417</f>
        <v>34939</v>
      </c>
    </row>
    <row r="404" spans="1:10" ht="30" customHeight="1" hidden="1">
      <c r="A404" s="249"/>
      <c r="B404" s="302" t="s">
        <v>545</v>
      </c>
      <c r="C404" s="252"/>
      <c r="D404" s="252" t="s">
        <v>17</v>
      </c>
      <c r="E404" s="251" t="s">
        <v>141</v>
      </c>
      <c r="F404" s="260" t="s">
        <v>544</v>
      </c>
      <c r="G404" s="251"/>
      <c r="H404" s="257">
        <f>H406+H408</f>
        <v>0</v>
      </c>
      <c r="I404" s="257">
        <f>I406+I408</f>
        <v>0</v>
      </c>
      <c r="J404" s="257">
        <f>J406+J408</f>
        <v>0</v>
      </c>
    </row>
    <row r="405" spans="1:10" ht="30" customHeight="1" hidden="1">
      <c r="A405" s="28"/>
      <c r="B405" s="282" t="s">
        <v>57</v>
      </c>
      <c r="C405" s="31"/>
      <c r="D405" s="31" t="s">
        <v>17</v>
      </c>
      <c r="E405" s="30" t="s">
        <v>141</v>
      </c>
      <c r="F405" s="34" t="s">
        <v>544</v>
      </c>
      <c r="G405" s="30" t="s">
        <v>76</v>
      </c>
      <c r="H405" s="60">
        <f>H406</f>
        <v>0</v>
      </c>
      <c r="I405" s="60">
        <f>I406</f>
        <v>0</v>
      </c>
      <c r="J405" s="60">
        <f>J406</f>
        <v>0</v>
      </c>
    </row>
    <row r="406" spans="1:10" ht="30" customHeight="1" hidden="1">
      <c r="A406" s="28"/>
      <c r="B406" s="282" t="s">
        <v>58</v>
      </c>
      <c r="C406" s="31"/>
      <c r="D406" s="31" t="s">
        <v>17</v>
      </c>
      <c r="E406" s="30" t="s">
        <v>141</v>
      </c>
      <c r="F406" s="34" t="s">
        <v>544</v>
      </c>
      <c r="G406" s="34" t="s">
        <v>59</v>
      </c>
      <c r="H406" s="60">
        <v>0</v>
      </c>
      <c r="I406" s="60">
        <v>0</v>
      </c>
      <c r="J406" s="60">
        <v>0</v>
      </c>
    </row>
    <row r="407" spans="1:10" ht="30" customHeight="1" hidden="1">
      <c r="A407" s="249"/>
      <c r="B407" s="306" t="s">
        <v>166</v>
      </c>
      <c r="C407" s="265"/>
      <c r="D407" s="252" t="s">
        <v>17</v>
      </c>
      <c r="E407" s="251" t="s">
        <v>141</v>
      </c>
      <c r="F407" s="260" t="s">
        <v>283</v>
      </c>
      <c r="G407" s="266"/>
      <c r="H407" s="253">
        <f>H409+H411</f>
        <v>0</v>
      </c>
      <c r="I407" s="253">
        <f>I409+I411</f>
        <v>0</v>
      </c>
      <c r="J407" s="253">
        <f>J409+J411</f>
        <v>0</v>
      </c>
    </row>
    <row r="408" spans="1:10" ht="30" customHeight="1" hidden="1">
      <c r="A408" s="28"/>
      <c r="B408" s="287" t="s">
        <v>57</v>
      </c>
      <c r="C408" s="50"/>
      <c r="D408" s="31" t="s">
        <v>17</v>
      </c>
      <c r="E408" s="30" t="s">
        <v>141</v>
      </c>
      <c r="F408" s="34" t="s">
        <v>283</v>
      </c>
      <c r="G408" s="30" t="s">
        <v>76</v>
      </c>
      <c r="H408" s="59">
        <f>H409</f>
        <v>0</v>
      </c>
      <c r="I408" s="59">
        <f>I409</f>
        <v>0</v>
      </c>
      <c r="J408" s="59">
        <f>J409</f>
        <v>0</v>
      </c>
    </row>
    <row r="409" spans="1:10" ht="30" customHeight="1" hidden="1">
      <c r="A409" s="28"/>
      <c r="B409" s="282" t="s">
        <v>58</v>
      </c>
      <c r="C409" s="50"/>
      <c r="D409" s="31" t="s">
        <v>17</v>
      </c>
      <c r="E409" s="30" t="s">
        <v>141</v>
      </c>
      <c r="F409" s="34" t="s">
        <v>283</v>
      </c>
      <c r="G409" s="30" t="s">
        <v>59</v>
      </c>
      <c r="H409" s="59">
        <v>0</v>
      </c>
      <c r="I409" s="59">
        <v>0</v>
      </c>
      <c r="J409" s="59">
        <v>0</v>
      </c>
    </row>
    <row r="410" spans="1:10" ht="15" customHeight="1" hidden="1">
      <c r="A410" s="28"/>
      <c r="B410" s="282" t="s">
        <v>97</v>
      </c>
      <c r="C410" s="50"/>
      <c r="D410" s="31" t="s">
        <v>17</v>
      </c>
      <c r="E410" s="30" t="s">
        <v>141</v>
      </c>
      <c r="F410" s="34" t="s">
        <v>283</v>
      </c>
      <c r="G410" s="30" t="s">
        <v>98</v>
      </c>
      <c r="H410" s="59">
        <f aca="true" t="shared" si="47" ref="H410:J415">H411</f>
        <v>0</v>
      </c>
      <c r="I410" s="59">
        <f t="shared" si="47"/>
        <v>0</v>
      </c>
      <c r="J410" s="59">
        <f t="shared" si="47"/>
        <v>0</v>
      </c>
    </row>
    <row r="411" spans="1:10" ht="15" customHeight="1" hidden="1">
      <c r="A411" s="28"/>
      <c r="B411" s="282" t="s">
        <v>249</v>
      </c>
      <c r="C411" s="50"/>
      <c r="D411" s="31" t="s">
        <v>17</v>
      </c>
      <c r="E411" s="30" t="s">
        <v>141</v>
      </c>
      <c r="F411" s="34" t="s">
        <v>283</v>
      </c>
      <c r="G411" s="30" t="s">
        <v>250</v>
      </c>
      <c r="H411" s="59">
        <v>0</v>
      </c>
      <c r="I411" s="59">
        <v>0</v>
      </c>
      <c r="J411" s="59">
        <v>0</v>
      </c>
    </row>
    <row r="412" spans="1:10" ht="15" customHeight="1">
      <c r="A412" s="249"/>
      <c r="B412" s="302" t="s">
        <v>284</v>
      </c>
      <c r="C412" s="252"/>
      <c r="D412" s="252" t="s">
        <v>17</v>
      </c>
      <c r="E412" s="251" t="s">
        <v>141</v>
      </c>
      <c r="F412" s="260" t="s">
        <v>285</v>
      </c>
      <c r="G412" s="251"/>
      <c r="H412" s="257">
        <f>H414+H416</f>
        <v>2330</v>
      </c>
      <c r="I412" s="257">
        <f>I414+I416</f>
        <v>894</v>
      </c>
      <c r="J412" s="257">
        <f>J414+J416</f>
        <v>34939</v>
      </c>
    </row>
    <row r="413" spans="1:10" ht="30" customHeight="1">
      <c r="A413" s="28"/>
      <c r="B413" s="282" t="s">
        <v>57</v>
      </c>
      <c r="C413" s="31"/>
      <c r="D413" s="31" t="s">
        <v>17</v>
      </c>
      <c r="E413" s="30" t="s">
        <v>141</v>
      </c>
      <c r="F413" s="34" t="s">
        <v>285</v>
      </c>
      <c r="G413" s="30" t="s">
        <v>76</v>
      </c>
      <c r="H413" s="60">
        <f t="shared" si="47"/>
        <v>2330</v>
      </c>
      <c r="I413" s="60">
        <f t="shared" si="47"/>
        <v>894</v>
      </c>
      <c r="J413" s="60">
        <f t="shared" si="47"/>
        <v>34939</v>
      </c>
    </row>
    <row r="414" spans="1:10" ht="30" customHeight="1">
      <c r="A414" s="28"/>
      <c r="B414" s="282" t="s">
        <v>58</v>
      </c>
      <c r="C414" s="31"/>
      <c r="D414" s="31" t="s">
        <v>17</v>
      </c>
      <c r="E414" s="30" t="s">
        <v>141</v>
      </c>
      <c r="F414" s="34" t="s">
        <v>285</v>
      </c>
      <c r="G414" s="34" t="s">
        <v>59</v>
      </c>
      <c r="H414" s="60">
        <f>(300+30)+2000</f>
        <v>2330</v>
      </c>
      <c r="I414" s="60">
        <f>(300+30)+3000-2436</f>
        <v>894</v>
      </c>
      <c r="J414" s="60">
        <f>(300+30)+39000-4391</f>
        <v>34939</v>
      </c>
    </row>
    <row r="415" spans="1:10" ht="15" customHeight="1" hidden="1">
      <c r="A415" s="28"/>
      <c r="B415" s="282" t="s">
        <v>97</v>
      </c>
      <c r="C415" s="31"/>
      <c r="D415" s="31" t="s">
        <v>17</v>
      </c>
      <c r="E415" s="30" t="s">
        <v>141</v>
      </c>
      <c r="F415" s="34" t="s">
        <v>285</v>
      </c>
      <c r="G415" s="34" t="s">
        <v>98</v>
      </c>
      <c r="H415" s="60">
        <f t="shared" si="47"/>
        <v>0</v>
      </c>
      <c r="I415" s="60">
        <f t="shared" si="47"/>
        <v>0</v>
      </c>
      <c r="J415" s="60">
        <f t="shared" si="47"/>
        <v>0</v>
      </c>
    </row>
    <row r="416" spans="1:10" ht="15" customHeight="1" hidden="1">
      <c r="A416" s="28"/>
      <c r="B416" s="282" t="s">
        <v>249</v>
      </c>
      <c r="C416" s="31"/>
      <c r="D416" s="31" t="s">
        <v>17</v>
      </c>
      <c r="E416" s="30" t="s">
        <v>141</v>
      </c>
      <c r="F416" s="34" t="s">
        <v>285</v>
      </c>
      <c r="G416" s="34" t="s">
        <v>250</v>
      </c>
      <c r="H416" s="60">
        <v>0</v>
      </c>
      <c r="I416" s="60">
        <v>0</v>
      </c>
      <c r="J416" s="60">
        <v>0</v>
      </c>
    </row>
    <row r="417" spans="1:10" ht="30" customHeight="1" hidden="1">
      <c r="A417" s="249"/>
      <c r="B417" s="302" t="s">
        <v>362</v>
      </c>
      <c r="C417" s="252"/>
      <c r="D417" s="252" t="s">
        <v>17</v>
      </c>
      <c r="E417" s="251" t="s">
        <v>141</v>
      </c>
      <c r="F417" s="251" t="s">
        <v>520</v>
      </c>
      <c r="G417" s="251"/>
      <c r="H417" s="257">
        <f aca="true" t="shared" si="48" ref="H417:J418">H418</f>
        <v>0</v>
      </c>
      <c r="I417" s="257">
        <f t="shared" si="48"/>
        <v>0</v>
      </c>
      <c r="J417" s="257">
        <f t="shared" si="48"/>
        <v>0</v>
      </c>
    </row>
    <row r="418" spans="1:10" ht="30" customHeight="1" hidden="1">
      <c r="A418" s="28"/>
      <c r="B418" s="282" t="s">
        <v>57</v>
      </c>
      <c r="C418" s="31"/>
      <c r="D418" s="31" t="s">
        <v>17</v>
      </c>
      <c r="E418" s="30" t="s">
        <v>141</v>
      </c>
      <c r="F418" s="34" t="s">
        <v>520</v>
      </c>
      <c r="G418" s="31">
        <v>200</v>
      </c>
      <c r="H418" s="60">
        <f t="shared" si="48"/>
        <v>0</v>
      </c>
      <c r="I418" s="60">
        <f t="shared" si="48"/>
        <v>0</v>
      </c>
      <c r="J418" s="60">
        <f t="shared" si="48"/>
        <v>0</v>
      </c>
    </row>
    <row r="419" spans="1:10" ht="30" customHeight="1" hidden="1">
      <c r="A419" s="28"/>
      <c r="B419" s="282" t="s">
        <v>58</v>
      </c>
      <c r="C419" s="31"/>
      <c r="D419" s="31" t="s">
        <v>17</v>
      </c>
      <c r="E419" s="30" t="s">
        <v>141</v>
      </c>
      <c r="F419" s="34" t="s">
        <v>520</v>
      </c>
      <c r="G419" s="31">
        <v>240</v>
      </c>
      <c r="H419" s="60">
        <f>20+350-20-350</f>
        <v>0</v>
      </c>
      <c r="I419" s="60">
        <v>0</v>
      </c>
      <c r="J419" s="60">
        <v>0</v>
      </c>
    </row>
    <row r="420" spans="1:10" ht="15" customHeight="1">
      <c r="A420" s="19" t="s">
        <v>498</v>
      </c>
      <c r="B420" s="317" t="s">
        <v>20</v>
      </c>
      <c r="C420" s="41"/>
      <c r="D420" s="41" t="s">
        <v>21</v>
      </c>
      <c r="E420" s="41"/>
      <c r="F420" s="41"/>
      <c r="G420" s="41"/>
      <c r="H420" s="64">
        <f aca="true" t="shared" si="49" ref="H420:J422">H421</f>
        <v>525</v>
      </c>
      <c r="I420" s="64">
        <f t="shared" si="49"/>
        <v>525</v>
      </c>
      <c r="J420" s="64">
        <f t="shared" si="49"/>
        <v>525</v>
      </c>
    </row>
    <row r="421" spans="1:10" ht="15" customHeight="1">
      <c r="A421" s="22"/>
      <c r="B421" s="333" t="s">
        <v>468</v>
      </c>
      <c r="C421" s="52"/>
      <c r="D421" s="52" t="s">
        <v>21</v>
      </c>
      <c r="E421" s="52" t="s">
        <v>203</v>
      </c>
      <c r="F421" s="52"/>
      <c r="G421" s="52"/>
      <c r="H421" s="70">
        <f t="shared" si="49"/>
        <v>525</v>
      </c>
      <c r="I421" s="70">
        <f t="shared" si="49"/>
        <v>525</v>
      </c>
      <c r="J421" s="70">
        <f t="shared" si="49"/>
        <v>525</v>
      </c>
    </row>
    <row r="422" spans="1:10" ht="60" customHeight="1">
      <c r="A422" s="221"/>
      <c r="B422" s="320" t="s">
        <v>555</v>
      </c>
      <c r="C422" s="206"/>
      <c r="D422" s="206" t="s">
        <v>21</v>
      </c>
      <c r="E422" s="206" t="s">
        <v>203</v>
      </c>
      <c r="F422" s="205" t="s">
        <v>199</v>
      </c>
      <c r="G422" s="206"/>
      <c r="H422" s="200">
        <f t="shared" si="49"/>
        <v>525</v>
      </c>
      <c r="I422" s="200">
        <f t="shared" si="49"/>
        <v>525</v>
      </c>
      <c r="J422" s="200">
        <f t="shared" si="49"/>
        <v>525</v>
      </c>
    </row>
    <row r="423" spans="1:10" ht="15" customHeight="1">
      <c r="A423" s="239"/>
      <c r="B423" s="329" t="s">
        <v>411</v>
      </c>
      <c r="C423" s="234"/>
      <c r="D423" s="231" t="s">
        <v>21</v>
      </c>
      <c r="E423" s="231" t="s">
        <v>203</v>
      </c>
      <c r="F423" s="231" t="s">
        <v>200</v>
      </c>
      <c r="G423" s="234"/>
      <c r="H423" s="229">
        <f>H424+H427</f>
        <v>525</v>
      </c>
      <c r="I423" s="229">
        <f>I424+I427</f>
        <v>525</v>
      </c>
      <c r="J423" s="229">
        <f>J424+J427</f>
        <v>525</v>
      </c>
    </row>
    <row r="424" spans="1:10" ht="15" customHeight="1">
      <c r="A424" s="249"/>
      <c r="B424" s="306" t="s">
        <v>410</v>
      </c>
      <c r="C424" s="251"/>
      <c r="D424" s="251" t="s">
        <v>21</v>
      </c>
      <c r="E424" s="251" t="s">
        <v>203</v>
      </c>
      <c r="F424" s="251" t="s">
        <v>409</v>
      </c>
      <c r="G424" s="251"/>
      <c r="H424" s="253">
        <f>H426</f>
        <v>272</v>
      </c>
      <c r="I424" s="253">
        <f>I426</f>
        <v>272</v>
      </c>
      <c r="J424" s="253">
        <f>J426</f>
        <v>272</v>
      </c>
    </row>
    <row r="425" spans="1:10" ht="30" customHeight="1">
      <c r="A425" s="28"/>
      <c r="B425" s="287" t="s">
        <v>57</v>
      </c>
      <c r="C425" s="30"/>
      <c r="D425" s="30" t="s">
        <v>21</v>
      </c>
      <c r="E425" s="30" t="s">
        <v>203</v>
      </c>
      <c r="F425" s="30" t="s">
        <v>409</v>
      </c>
      <c r="G425" s="30" t="s">
        <v>76</v>
      </c>
      <c r="H425" s="59">
        <f>H426</f>
        <v>272</v>
      </c>
      <c r="I425" s="59">
        <f>I426</f>
        <v>272</v>
      </c>
      <c r="J425" s="59">
        <f>J426</f>
        <v>272</v>
      </c>
    </row>
    <row r="426" spans="1:10" ht="30" customHeight="1">
      <c r="A426" s="28"/>
      <c r="B426" s="282" t="s">
        <v>58</v>
      </c>
      <c r="C426" s="30"/>
      <c r="D426" s="30" t="s">
        <v>21</v>
      </c>
      <c r="E426" s="30" t="s">
        <v>203</v>
      </c>
      <c r="F426" s="30" t="s">
        <v>409</v>
      </c>
      <c r="G426" s="30" t="s">
        <v>59</v>
      </c>
      <c r="H426" s="60">
        <v>272</v>
      </c>
      <c r="I426" s="60">
        <v>272</v>
      </c>
      <c r="J426" s="60">
        <v>272</v>
      </c>
    </row>
    <row r="427" spans="1:10" ht="15" customHeight="1">
      <c r="A427" s="249"/>
      <c r="B427" s="306" t="s">
        <v>201</v>
      </c>
      <c r="C427" s="251"/>
      <c r="D427" s="251" t="s">
        <v>21</v>
      </c>
      <c r="E427" s="251" t="s">
        <v>203</v>
      </c>
      <c r="F427" s="251" t="s">
        <v>202</v>
      </c>
      <c r="G427" s="251"/>
      <c r="H427" s="253">
        <f>H429</f>
        <v>253</v>
      </c>
      <c r="I427" s="253">
        <f>I429</f>
        <v>253</v>
      </c>
      <c r="J427" s="253">
        <f>J429</f>
        <v>253</v>
      </c>
    </row>
    <row r="428" spans="1:10" ht="30" customHeight="1">
      <c r="A428" s="28"/>
      <c r="B428" s="287" t="s">
        <v>57</v>
      </c>
      <c r="C428" s="30"/>
      <c r="D428" s="30" t="s">
        <v>21</v>
      </c>
      <c r="E428" s="30" t="s">
        <v>203</v>
      </c>
      <c r="F428" s="30" t="s">
        <v>202</v>
      </c>
      <c r="G428" s="30" t="s">
        <v>76</v>
      </c>
      <c r="H428" s="59">
        <f>H429</f>
        <v>253</v>
      </c>
      <c r="I428" s="59">
        <f>I429</f>
        <v>253</v>
      </c>
      <c r="J428" s="59">
        <f>J429</f>
        <v>253</v>
      </c>
    </row>
    <row r="429" spans="1:10" ht="30" customHeight="1">
      <c r="A429" s="28"/>
      <c r="B429" s="282" t="s">
        <v>58</v>
      </c>
      <c r="C429" s="30"/>
      <c r="D429" s="30" t="s">
        <v>21</v>
      </c>
      <c r="E429" s="30" t="s">
        <v>203</v>
      </c>
      <c r="F429" s="30" t="s">
        <v>202</v>
      </c>
      <c r="G429" s="30" t="s">
        <v>59</v>
      </c>
      <c r="H429" s="60">
        <v>253</v>
      </c>
      <c r="I429" s="60">
        <v>253</v>
      </c>
      <c r="J429" s="60">
        <v>253</v>
      </c>
    </row>
    <row r="430" spans="1:10" ht="15" customHeight="1" hidden="1">
      <c r="A430" s="19" t="s">
        <v>499</v>
      </c>
      <c r="B430" s="317" t="s">
        <v>22</v>
      </c>
      <c r="C430" s="41"/>
      <c r="D430" s="41" t="s">
        <v>23</v>
      </c>
      <c r="E430" s="41"/>
      <c r="F430" s="41"/>
      <c r="G430" s="41"/>
      <c r="H430" s="64">
        <f>H431</f>
        <v>0</v>
      </c>
      <c r="I430" s="64">
        <f>I431</f>
        <v>0</v>
      </c>
      <c r="J430" s="64">
        <f>J431</f>
        <v>0</v>
      </c>
    </row>
    <row r="431" spans="1:10" ht="15" customHeight="1" hidden="1">
      <c r="A431" s="22"/>
      <c r="B431" s="333" t="s">
        <v>95</v>
      </c>
      <c r="C431" s="52"/>
      <c r="D431" s="52" t="s">
        <v>23</v>
      </c>
      <c r="E431" s="52" t="s">
        <v>96</v>
      </c>
      <c r="F431" s="52"/>
      <c r="G431" s="52"/>
      <c r="H431" s="70">
        <f>H432+H437</f>
        <v>0</v>
      </c>
      <c r="I431" s="70">
        <f>I432+I437</f>
        <v>0</v>
      </c>
      <c r="J431" s="70">
        <f>J432+J437</f>
        <v>0</v>
      </c>
    </row>
    <row r="432" spans="1:10" ht="60" customHeight="1" hidden="1">
      <c r="A432" s="197"/>
      <c r="B432" s="326" t="s">
        <v>536</v>
      </c>
      <c r="C432" s="199"/>
      <c r="D432" s="206" t="s">
        <v>23</v>
      </c>
      <c r="E432" s="206" t="s">
        <v>96</v>
      </c>
      <c r="F432" s="199" t="s">
        <v>120</v>
      </c>
      <c r="G432" s="206" t="s">
        <v>37</v>
      </c>
      <c r="H432" s="200">
        <f aca="true" t="shared" si="50" ref="H432:J433">H433</f>
        <v>0</v>
      </c>
      <c r="I432" s="200">
        <f t="shared" si="50"/>
        <v>0</v>
      </c>
      <c r="J432" s="200">
        <f t="shared" si="50"/>
        <v>0</v>
      </c>
    </row>
    <row r="433" spans="1:10" ht="30" customHeight="1" hidden="1">
      <c r="A433" s="226"/>
      <c r="B433" s="329" t="s">
        <v>537</v>
      </c>
      <c r="C433" s="228"/>
      <c r="D433" s="231" t="s">
        <v>23</v>
      </c>
      <c r="E433" s="231" t="s">
        <v>96</v>
      </c>
      <c r="F433" s="228" t="s">
        <v>121</v>
      </c>
      <c r="G433" s="231" t="s">
        <v>37</v>
      </c>
      <c r="H433" s="229">
        <f t="shared" si="50"/>
        <v>0</v>
      </c>
      <c r="I433" s="229">
        <f t="shared" si="50"/>
        <v>0</v>
      </c>
      <c r="J433" s="229">
        <f t="shared" si="50"/>
        <v>0</v>
      </c>
    </row>
    <row r="434" spans="1:10" ht="30" customHeight="1" hidden="1">
      <c r="A434" s="254"/>
      <c r="B434" s="306" t="s">
        <v>362</v>
      </c>
      <c r="C434" s="252"/>
      <c r="D434" s="251" t="s">
        <v>23</v>
      </c>
      <c r="E434" s="251" t="s">
        <v>96</v>
      </c>
      <c r="F434" s="252" t="s">
        <v>538</v>
      </c>
      <c r="G434" s="251"/>
      <c r="H434" s="257">
        <f>H436</f>
        <v>0</v>
      </c>
      <c r="I434" s="257">
        <f>I436</f>
        <v>0</v>
      </c>
      <c r="J434" s="257">
        <f>J436</f>
        <v>0</v>
      </c>
    </row>
    <row r="435" spans="1:10" ht="30" customHeight="1" hidden="1">
      <c r="A435" s="42"/>
      <c r="B435" s="287" t="s">
        <v>57</v>
      </c>
      <c r="C435" s="31"/>
      <c r="D435" s="30" t="s">
        <v>23</v>
      </c>
      <c r="E435" s="30" t="s">
        <v>96</v>
      </c>
      <c r="F435" s="33" t="s">
        <v>538</v>
      </c>
      <c r="G435" s="30" t="s">
        <v>76</v>
      </c>
      <c r="H435" s="60">
        <f>H436</f>
        <v>0</v>
      </c>
      <c r="I435" s="60">
        <f>I436</f>
        <v>0</v>
      </c>
      <c r="J435" s="60">
        <f>J436</f>
        <v>0</v>
      </c>
    </row>
    <row r="436" spans="1:10" ht="30" customHeight="1" hidden="1">
      <c r="A436" s="42"/>
      <c r="B436" s="282" t="s">
        <v>58</v>
      </c>
      <c r="C436" s="31"/>
      <c r="D436" s="30" t="s">
        <v>23</v>
      </c>
      <c r="E436" s="30" t="s">
        <v>96</v>
      </c>
      <c r="F436" s="33" t="s">
        <v>538</v>
      </c>
      <c r="G436" s="30" t="s">
        <v>59</v>
      </c>
      <c r="H436" s="60">
        <v>0</v>
      </c>
      <c r="I436" s="60">
        <v>0</v>
      </c>
      <c r="J436" s="60">
        <v>0</v>
      </c>
    </row>
    <row r="437" spans="1:10" ht="60" customHeight="1" hidden="1">
      <c r="A437" s="212"/>
      <c r="B437" s="326" t="s">
        <v>412</v>
      </c>
      <c r="C437" s="199"/>
      <c r="D437" s="206" t="s">
        <v>23</v>
      </c>
      <c r="E437" s="206" t="s">
        <v>96</v>
      </c>
      <c r="F437" s="205" t="s">
        <v>178</v>
      </c>
      <c r="G437" s="199"/>
      <c r="H437" s="222">
        <f aca="true" t="shared" si="51" ref="H437:J439">H438</f>
        <v>0</v>
      </c>
      <c r="I437" s="222">
        <f t="shared" si="51"/>
        <v>0</v>
      </c>
      <c r="J437" s="222">
        <f t="shared" si="51"/>
        <v>0</v>
      </c>
    </row>
    <row r="438" spans="1:10" ht="60" customHeight="1" hidden="1">
      <c r="A438" s="246"/>
      <c r="B438" s="331" t="s">
        <v>191</v>
      </c>
      <c r="C438" s="147"/>
      <c r="D438" s="147" t="s">
        <v>23</v>
      </c>
      <c r="E438" s="147" t="s">
        <v>96</v>
      </c>
      <c r="F438" s="147" t="s">
        <v>187</v>
      </c>
      <c r="G438" s="147"/>
      <c r="H438" s="247">
        <f t="shared" si="51"/>
        <v>0</v>
      </c>
      <c r="I438" s="247">
        <f t="shared" si="51"/>
        <v>0</v>
      </c>
      <c r="J438" s="247">
        <f t="shared" si="51"/>
        <v>0</v>
      </c>
    </row>
    <row r="439" spans="1:10" ht="30" customHeight="1" hidden="1">
      <c r="A439" s="235"/>
      <c r="B439" s="329" t="s">
        <v>192</v>
      </c>
      <c r="C439" s="231"/>
      <c r="D439" s="231" t="s">
        <v>23</v>
      </c>
      <c r="E439" s="231" t="s">
        <v>96</v>
      </c>
      <c r="F439" s="231" t="s">
        <v>189</v>
      </c>
      <c r="G439" s="231"/>
      <c r="H439" s="236">
        <f t="shared" si="51"/>
        <v>0</v>
      </c>
      <c r="I439" s="236">
        <f t="shared" si="51"/>
        <v>0</v>
      </c>
      <c r="J439" s="236">
        <f t="shared" si="51"/>
        <v>0</v>
      </c>
    </row>
    <row r="440" spans="1:10" ht="15" customHeight="1" hidden="1">
      <c r="A440" s="249"/>
      <c r="B440" s="306" t="s">
        <v>193</v>
      </c>
      <c r="C440" s="251"/>
      <c r="D440" s="251" t="s">
        <v>23</v>
      </c>
      <c r="E440" s="251" t="s">
        <v>96</v>
      </c>
      <c r="F440" s="251" t="s">
        <v>418</v>
      </c>
      <c r="G440" s="251"/>
      <c r="H440" s="257">
        <f>H442</f>
        <v>0</v>
      </c>
      <c r="I440" s="257">
        <f>I442</f>
        <v>0</v>
      </c>
      <c r="J440" s="257">
        <f>J442</f>
        <v>0</v>
      </c>
    </row>
    <row r="441" spans="1:10" ht="30" customHeight="1" hidden="1">
      <c r="A441" s="28"/>
      <c r="B441" s="287" t="s">
        <v>57</v>
      </c>
      <c r="C441" s="30"/>
      <c r="D441" s="30" t="s">
        <v>23</v>
      </c>
      <c r="E441" s="30" t="s">
        <v>96</v>
      </c>
      <c r="F441" s="30" t="s">
        <v>418</v>
      </c>
      <c r="G441" s="30" t="s">
        <v>76</v>
      </c>
      <c r="H441" s="60">
        <f aca="true" t="shared" si="52" ref="H441:J447">H442</f>
        <v>0</v>
      </c>
      <c r="I441" s="60">
        <f t="shared" si="52"/>
        <v>0</v>
      </c>
      <c r="J441" s="60">
        <f t="shared" si="52"/>
        <v>0</v>
      </c>
    </row>
    <row r="442" spans="1:10" ht="30" customHeight="1" hidden="1">
      <c r="A442" s="28"/>
      <c r="B442" s="282" t="s">
        <v>58</v>
      </c>
      <c r="C442" s="30"/>
      <c r="D442" s="30" t="s">
        <v>23</v>
      </c>
      <c r="E442" s="30" t="s">
        <v>96</v>
      </c>
      <c r="F442" s="30" t="s">
        <v>418</v>
      </c>
      <c r="G442" s="30" t="s">
        <v>59</v>
      </c>
      <c r="H442" s="60">
        <v>0</v>
      </c>
      <c r="I442" s="60">
        <v>0</v>
      </c>
      <c r="J442" s="60">
        <v>0</v>
      </c>
    </row>
    <row r="443" spans="1:11" ht="15" customHeight="1">
      <c r="A443" s="19" t="s">
        <v>499</v>
      </c>
      <c r="B443" s="317" t="s">
        <v>24</v>
      </c>
      <c r="C443" s="41"/>
      <c r="D443" s="41" t="s">
        <v>25</v>
      </c>
      <c r="E443" s="41"/>
      <c r="F443" s="41"/>
      <c r="G443" s="41"/>
      <c r="H443" s="64">
        <f>H444+H451</f>
        <v>558.456</v>
      </c>
      <c r="I443" s="64">
        <f>I444+I451</f>
        <v>595.796</v>
      </c>
      <c r="J443" s="64">
        <f>J444+J451</f>
        <v>619.628</v>
      </c>
      <c r="K443" s="67"/>
    </row>
    <row r="444" spans="1:11" ht="15" customHeight="1">
      <c r="A444" s="35"/>
      <c r="B444" s="318" t="s">
        <v>267</v>
      </c>
      <c r="C444" s="24"/>
      <c r="D444" s="24" t="s">
        <v>25</v>
      </c>
      <c r="E444" s="24">
        <v>1001</v>
      </c>
      <c r="F444" s="24" t="s">
        <v>63</v>
      </c>
      <c r="G444" s="24" t="s">
        <v>63</v>
      </c>
      <c r="H444" s="57">
        <f t="shared" si="52"/>
        <v>558.456</v>
      </c>
      <c r="I444" s="57">
        <f t="shared" si="52"/>
        <v>595.796</v>
      </c>
      <c r="J444" s="57">
        <f t="shared" si="52"/>
        <v>619.628</v>
      </c>
      <c r="K444" s="67"/>
    </row>
    <row r="445" spans="1:11" s="2" customFormat="1" ht="45" customHeight="1">
      <c r="A445" s="223"/>
      <c r="B445" s="323" t="s">
        <v>448</v>
      </c>
      <c r="C445" s="195"/>
      <c r="D445" s="195">
        <v>1000</v>
      </c>
      <c r="E445" s="195">
        <v>1001</v>
      </c>
      <c r="F445" s="203" t="s">
        <v>257</v>
      </c>
      <c r="G445" s="195"/>
      <c r="H445" s="196">
        <f t="shared" si="52"/>
        <v>558.456</v>
      </c>
      <c r="I445" s="196">
        <f t="shared" si="52"/>
        <v>595.796</v>
      </c>
      <c r="J445" s="196">
        <f t="shared" si="52"/>
        <v>619.628</v>
      </c>
      <c r="K445" s="72"/>
    </row>
    <row r="446" spans="1:11" s="2" customFormat="1" ht="15">
      <c r="A446" s="39"/>
      <c r="B446" s="282" t="s">
        <v>209</v>
      </c>
      <c r="C446" s="27"/>
      <c r="D446" s="31">
        <v>1000</v>
      </c>
      <c r="E446" s="31">
        <v>1001</v>
      </c>
      <c r="F446" s="34" t="s">
        <v>258</v>
      </c>
      <c r="G446" s="27"/>
      <c r="H446" s="59">
        <f t="shared" si="52"/>
        <v>558.456</v>
      </c>
      <c r="I446" s="59">
        <f t="shared" si="52"/>
        <v>595.796</v>
      </c>
      <c r="J446" s="59">
        <f t="shared" si="52"/>
        <v>619.628</v>
      </c>
      <c r="K446" s="72"/>
    </row>
    <row r="447" spans="1:11" s="2" customFormat="1" ht="15">
      <c r="A447" s="39"/>
      <c r="B447" s="282" t="s">
        <v>209</v>
      </c>
      <c r="C447" s="27"/>
      <c r="D447" s="31">
        <v>1000</v>
      </c>
      <c r="E447" s="31">
        <v>1001</v>
      </c>
      <c r="F447" s="34" t="s">
        <v>259</v>
      </c>
      <c r="G447" s="27"/>
      <c r="H447" s="59">
        <f t="shared" si="52"/>
        <v>558.456</v>
      </c>
      <c r="I447" s="59">
        <f t="shared" si="52"/>
        <v>595.796</v>
      </c>
      <c r="J447" s="59">
        <f t="shared" si="52"/>
        <v>619.628</v>
      </c>
      <c r="K447" s="72"/>
    </row>
    <row r="448" spans="1:11" ht="30" customHeight="1">
      <c r="A448" s="249"/>
      <c r="B448" s="302" t="s">
        <v>262</v>
      </c>
      <c r="C448" s="252"/>
      <c r="D448" s="252">
        <v>1000</v>
      </c>
      <c r="E448" s="252">
        <v>1001</v>
      </c>
      <c r="F448" s="252" t="s">
        <v>263</v>
      </c>
      <c r="G448" s="251"/>
      <c r="H448" s="253">
        <f>H450</f>
        <v>558.456</v>
      </c>
      <c r="I448" s="253">
        <f>I450</f>
        <v>595.796</v>
      </c>
      <c r="J448" s="253">
        <f>J450</f>
        <v>619.628</v>
      </c>
      <c r="K448" s="73"/>
    </row>
    <row r="449" spans="1:11" ht="15" customHeight="1">
      <c r="A449" s="28"/>
      <c r="B449" s="282" t="s">
        <v>264</v>
      </c>
      <c r="C449" s="31"/>
      <c r="D449" s="31">
        <v>1000</v>
      </c>
      <c r="E449" s="31">
        <v>1001</v>
      </c>
      <c r="F449" s="31" t="s">
        <v>263</v>
      </c>
      <c r="G449" s="30" t="s">
        <v>280</v>
      </c>
      <c r="H449" s="59">
        <f>H450</f>
        <v>558.456</v>
      </c>
      <c r="I449" s="59">
        <f>I450</f>
        <v>595.796</v>
      </c>
      <c r="J449" s="59">
        <f>J450</f>
        <v>619.628</v>
      </c>
      <c r="K449" s="73"/>
    </row>
    <row r="450" spans="1:11" ht="30" customHeight="1">
      <c r="A450" s="28"/>
      <c r="B450" s="282" t="s">
        <v>265</v>
      </c>
      <c r="C450" s="31"/>
      <c r="D450" s="31">
        <v>1000</v>
      </c>
      <c r="E450" s="31">
        <v>1001</v>
      </c>
      <c r="F450" s="31" t="s">
        <v>263</v>
      </c>
      <c r="G450" s="30" t="s">
        <v>266</v>
      </c>
      <c r="H450" s="350">
        <v>558.456</v>
      </c>
      <c r="I450" s="350">
        <v>595.796</v>
      </c>
      <c r="J450" s="350">
        <v>619.628</v>
      </c>
      <c r="K450" s="73"/>
    </row>
    <row r="451" spans="1:11" ht="15" customHeight="1" hidden="1">
      <c r="A451" s="35"/>
      <c r="B451" s="318" t="s">
        <v>124</v>
      </c>
      <c r="C451" s="24"/>
      <c r="D451" s="24" t="s">
        <v>25</v>
      </c>
      <c r="E451" s="24">
        <v>1003</v>
      </c>
      <c r="F451" s="24" t="s">
        <v>63</v>
      </c>
      <c r="G451" s="24" t="s">
        <v>63</v>
      </c>
      <c r="H451" s="57">
        <f>H452+H461+H466</f>
        <v>0</v>
      </c>
      <c r="I451" s="57">
        <f>I452+I461+I466</f>
        <v>0</v>
      </c>
      <c r="J451" s="57">
        <f>J452+J461+J466</f>
        <v>0</v>
      </c>
      <c r="K451" s="67"/>
    </row>
    <row r="452" spans="1:11" ht="75" customHeight="1" hidden="1">
      <c r="A452" s="211"/>
      <c r="B452" s="326" t="s">
        <v>414</v>
      </c>
      <c r="C452" s="199"/>
      <c r="D452" s="199">
        <v>1000</v>
      </c>
      <c r="E452" s="206" t="s">
        <v>279</v>
      </c>
      <c r="F452" s="206" t="s">
        <v>420</v>
      </c>
      <c r="G452" s="199"/>
      <c r="H452" s="200">
        <f>H453+H457</f>
        <v>0</v>
      </c>
      <c r="I452" s="200">
        <f>I453+I457</f>
        <v>0</v>
      </c>
      <c r="J452" s="200">
        <f>J453+J457</f>
        <v>0</v>
      </c>
      <c r="K452" s="67"/>
    </row>
    <row r="453" spans="1:11" ht="45" customHeight="1" hidden="1">
      <c r="A453" s="238"/>
      <c r="B453" s="329" t="s">
        <v>415</v>
      </c>
      <c r="C453" s="228"/>
      <c r="D453" s="228">
        <v>1000</v>
      </c>
      <c r="E453" s="231" t="s">
        <v>279</v>
      </c>
      <c r="F453" s="231" t="s">
        <v>421</v>
      </c>
      <c r="G453" s="231" t="s">
        <v>37</v>
      </c>
      <c r="H453" s="229">
        <f>H454</f>
        <v>0</v>
      </c>
      <c r="I453" s="229">
        <f>I454</f>
        <v>0</v>
      </c>
      <c r="J453" s="229">
        <f>J454</f>
        <v>0</v>
      </c>
      <c r="K453" s="67"/>
    </row>
    <row r="454" spans="1:11" ht="60" customHeight="1" hidden="1">
      <c r="A454" s="263"/>
      <c r="B454" s="306" t="s">
        <v>455</v>
      </c>
      <c r="C454" s="252"/>
      <c r="D454" s="252">
        <v>1000</v>
      </c>
      <c r="E454" s="251" t="s">
        <v>279</v>
      </c>
      <c r="F454" s="251" t="s">
        <v>422</v>
      </c>
      <c r="G454" s="251"/>
      <c r="H454" s="253">
        <f aca="true" t="shared" si="53" ref="H454:J455">H455</f>
        <v>0</v>
      </c>
      <c r="I454" s="253">
        <f t="shared" si="53"/>
        <v>0</v>
      </c>
      <c r="J454" s="253">
        <f t="shared" si="53"/>
        <v>0</v>
      </c>
      <c r="K454" s="67"/>
    </row>
    <row r="455" spans="1:11" ht="15" customHeight="1" hidden="1">
      <c r="A455" s="49"/>
      <c r="B455" s="282" t="s">
        <v>264</v>
      </c>
      <c r="C455" s="27"/>
      <c r="D455" s="31">
        <v>1000</v>
      </c>
      <c r="E455" s="30" t="s">
        <v>279</v>
      </c>
      <c r="F455" s="30" t="s">
        <v>422</v>
      </c>
      <c r="G455" s="30" t="s">
        <v>280</v>
      </c>
      <c r="H455" s="155">
        <f t="shared" si="53"/>
        <v>0</v>
      </c>
      <c r="I455" s="155">
        <f t="shared" si="53"/>
        <v>0</v>
      </c>
      <c r="J455" s="155">
        <f t="shared" si="53"/>
        <v>0</v>
      </c>
      <c r="K455" s="67"/>
    </row>
    <row r="456" spans="1:11" ht="30" customHeight="1" hidden="1">
      <c r="A456" s="156"/>
      <c r="B456" s="282" t="s">
        <v>265</v>
      </c>
      <c r="C456" s="153"/>
      <c r="D456" s="154">
        <v>1000</v>
      </c>
      <c r="E456" s="154">
        <v>1003</v>
      </c>
      <c r="F456" s="30" t="s">
        <v>422</v>
      </c>
      <c r="G456" s="154">
        <v>320</v>
      </c>
      <c r="H456" s="155">
        <v>0</v>
      </c>
      <c r="I456" s="155">
        <v>0</v>
      </c>
      <c r="J456" s="155">
        <v>0</v>
      </c>
      <c r="K456" s="67"/>
    </row>
    <row r="457" spans="1:11" ht="15" customHeight="1" hidden="1">
      <c r="A457" s="238"/>
      <c r="B457" s="329" t="s">
        <v>416</v>
      </c>
      <c r="C457" s="228"/>
      <c r="D457" s="228">
        <v>1000</v>
      </c>
      <c r="E457" s="231" t="s">
        <v>279</v>
      </c>
      <c r="F457" s="231" t="s">
        <v>423</v>
      </c>
      <c r="G457" s="231" t="s">
        <v>37</v>
      </c>
      <c r="H457" s="229">
        <f>H458</f>
        <v>0</v>
      </c>
      <c r="I457" s="229">
        <f>I458</f>
        <v>0</v>
      </c>
      <c r="J457" s="229">
        <f>J458</f>
        <v>0</v>
      </c>
      <c r="K457" s="67"/>
    </row>
    <row r="458" spans="1:11" ht="90" customHeight="1" hidden="1">
      <c r="A458" s="263"/>
      <c r="B458" s="306" t="s">
        <v>456</v>
      </c>
      <c r="C458" s="252"/>
      <c r="D458" s="252">
        <v>1000</v>
      </c>
      <c r="E458" s="251" t="s">
        <v>279</v>
      </c>
      <c r="F458" s="251" t="s">
        <v>424</v>
      </c>
      <c r="G458" s="251"/>
      <c r="H458" s="253">
        <f aca="true" t="shared" si="54" ref="H458:J459">H459</f>
        <v>0</v>
      </c>
      <c r="I458" s="253">
        <f t="shared" si="54"/>
        <v>0</v>
      </c>
      <c r="J458" s="253">
        <f t="shared" si="54"/>
        <v>0</v>
      </c>
      <c r="K458" s="67"/>
    </row>
    <row r="459" spans="1:11" ht="15" customHeight="1" hidden="1">
      <c r="A459" s="49"/>
      <c r="B459" s="282" t="s">
        <v>264</v>
      </c>
      <c r="C459" s="27"/>
      <c r="D459" s="31">
        <v>1000</v>
      </c>
      <c r="E459" s="30" t="s">
        <v>279</v>
      </c>
      <c r="F459" s="30" t="s">
        <v>424</v>
      </c>
      <c r="G459" s="30" t="s">
        <v>280</v>
      </c>
      <c r="H459" s="155">
        <f t="shared" si="54"/>
        <v>0</v>
      </c>
      <c r="I459" s="155">
        <f t="shared" si="54"/>
        <v>0</v>
      </c>
      <c r="J459" s="155">
        <f t="shared" si="54"/>
        <v>0</v>
      </c>
      <c r="K459" s="67"/>
    </row>
    <row r="460" spans="1:11" ht="30" customHeight="1" hidden="1">
      <c r="A460" s="156"/>
      <c r="B460" s="282" t="s">
        <v>265</v>
      </c>
      <c r="C460" s="153"/>
      <c r="D460" s="154">
        <v>1000</v>
      </c>
      <c r="E460" s="154">
        <v>1003</v>
      </c>
      <c r="F460" s="30" t="s">
        <v>424</v>
      </c>
      <c r="G460" s="154">
        <v>320</v>
      </c>
      <c r="H460" s="155">
        <v>0</v>
      </c>
      <c r="I460" s="155">
        <v>0</v>
      </c>
      <c r="J460" s="155">
        <v>0</v>
      </c>
      <c r="K460" s="67"/>
    </row>
    <row r="461" spans="1:11" s="7" customFormat="1" ht="60" customHeight="1" hidden="1">
      <c r="A461" s="204"/>
      <c r="B461" s="326" t="s">
        <v>119</v>
      </c>
      <c r="C461" s="199"/>
      <c r="D461" s="199">
        <v>1000</v>
      </c>
      <c r="E461" s="199">
        <v>1003</v>
      </c>
      <c r="F461" s="206" t="s">
        <v>120</v>
      </c>
      <c r="G461" s="199"/>
      <c r="H461" s="200">
        <f aca="true" t="shared" si="55" ref="H461:J462">H462</f>
        <v>0</v>
      </c>
      <c r="I461" s="200">
        <f t="shared" si="55"/>
        <v>0</v>
      </c>
      <c r="J461" s="200">
        <f t="shared" si="55"/>
        <v>0</v>
      </c>
      <c r="K461" s="74"/>
    </row>
    <row r="462" spans="1:11" s="7" customFormat="1" ht="30" customHeight="1" hidden="1">
      <c r="A462" s="230"/>
      <c r="B462" s="329" t="s">
        <v>26</v>
      </c>
      <c r="C462" s="233"/>
      <c r="D462" s="228">
        <v>1000</v>
      </c>
      <c r="E462" s="228">
        <v>1003</v>
      </c>
      <c r="F462" s="231" t="s">
        <v>121</v>
      </c>
      <c r="G462" s="233"/>
      <c r="H462" s="229">
        <f t="shared" si="55"/>
        <v>0</v>
      </c>
      <c r="I462" s="229">
        <f t="shared" si="55"/>
        <v>0</v>
      </c>
      <c r="J462" s="229">
        <f t="shared" si="55"/>
        <v>0</v>
      </c>
      <c r="K462" s="74"/>
    </row>
    <row r="463" spans="1:11" s="7" customFormat="1" ht="15" customHeight="1" hidden="1">
      <c r="A463" s="259"/>
      <c r="B463" s="302" t="s">
        <v>122</v>
      </c>
      <c r="C463" s="252"/>
      <c r="D463" s="252">
        <v>1000</v>
      </c>
      <c r="E463" s="252">
        <v>1003</v>
      </c>
      <c r="F463" s="251" t="s">
        <v>123</v>
      </c>
      <c r="G463" s="255"/>
      <c r="H463" s="253">
        <f>H465</f>
        <v>0</v>
      </c>
      <c r="I463" s="253">
        <f>I465</f>
        <v>0</v>
      </c>
      <c r="J463" s="253">
        <f>J465</f>
        <v>0</v>
      </c>
      <c r="K463" s="74"/>
    </row>
    <row r="464" spans="1:11" s="7" customFormat="1" ht="30" customHeight="1" hidden="1">
      <c r="A464" s="38"/>
      <c r="B464" s="282" t="s">
        <v>57</v>
      </c>
      <c r="C464" s="31"/>
      <c r="D464" s="31">
        <v>1000</v>
      </c>
      <c r="E464" s="31">
        <v>1003</v>
      </c>
      <c r="F464" s="30" t="s">
        <v>123</v>
      </c>
      <c r="G464" s="31">
        <v>200</v>
      </c>
      <c r="H464" s="59">
        <f>H465</f>
        <v>0</v>
      </c>
      <c r="I464" s="59">
        <f>I465</f>
        <v>0</v>
      </c>
      <c r="J464" s="59">
        <f>J465</f>
        <v>0</v>
      </c>
      <c r="K464" s="74"/>
    </row>
    <row r="465" spans="1:11" s="7" customFormat="1" ht="30" customHeight="1" hidden="1">
      <c r="A465" s="38"/>
      <c r="B465" s="282" t="s">
        <v>58</v>
      </c>
      <c r="C465" s="31"/>
      <c r="D465" s="31">
        <v>1000</v>
      </c>
      <c r="E465" s="31">
        <v>1003</v>
      </c>
      <c r="F465" s="30" t="s">
        <v>123</v>
      </c>
      <c r="G465" s="30" t="s">
        <v>59</v>
      </c>
      <c r="H465" s="60">
        <f>300-300</f>
        <v>0</v>
      </c>
      <c r="I465" s="60">
        <f>300-300</f>
        <v>0</v>
      </c>
      <c r="J465" s="60">
        <f>300-300</f>
        <v>0</v>
      </c>
      <c r="K465" s="74"/>
    </row>
    <row r="466" spans="1:11" s="2" customFormat="1" ht="45" customHeight="1" hidden="1">
      <c r="A466" s="223"/>
      <c r="B466" s="323" t="s">
        <v>448</v>
      </c>
      <c r="C466" s="213"/>
      <c r="D466" s="213">
        <v>1000</v>
      </c>
      <c r="E466" s="213">
        <v>1003</v>
      </c>
      <c r="F466" s="203" t="s">
        <v>257</v>
      </c>
      <c r="G466" s="195"/>
      <c r="H466" s="196">
        <f aca="true" t="shared" si="56" ref="H466:J468">H467</f>
        <v>0</v>
      </c>
      <c r="I466" s="196">
        <f t="shared" si="56"/>
        <v>0</v>
      </c>
      <c r="J466" s="196">
        <f t="shared" si="56"/>
        <v>0</v>
      </c>
      <c r="K466" s="72"/>
    </row>
    <row r="467" spans="1:11" s="2" customFormat="1" ht="15" hidden="1">
      <c r="A467" s="39"/>
      <c r="B467" s="282" t="s">
        <v>209</v>
      </c>
      <c r="C467" s="40"/>
      <c r="D467" s="31">
        <v>1000</v>
      </c>
      <c r="E467" s="31">
        <v>1003</v>
      </c>
      <c r="F467" s="34" t="s">
        <v>258</v>
      </c>
      <c r="G467" s="27"/>
      <c r="H467" s="59">
        <f t="shared" si="56"/>
        <v>0</v>
      </c>
      <c r="I467" s="59">
        <f t="shared" si="56"/>
        <v>0</v>
      </c>
      <c r="J467" s="59">
        <f t="shared" si="56"/>
        <v>0</v>
      </c>
      <c r="K467" s="72"/>
    </row>
    <row r="468" spans="1:11" s="2" customFormat="1" ht="15" hidden="1">
      <c r="A468" s="39"/>
      <c r="B468" s="282" t="s">
        <v>209</v>
      </c>
      <c r="C468" s="40"/>
      <c r="D468" s="31">
        <v>1000</v>
      </c>
      <c r="E468" s="31">
        <v>1003</v>
      </c>
      <c r="F468" s="34" t="s">
        <v>259</v>
      </c>
      <c r="G468" s="27"/>
      <c r="H468" s="59">
        <f t="shared" si="56"/>
        <v>0</v>
      </c>
      <c r="I468" s="59">
        <f t="shared" si="56"/>
        <v>0</v>
      </c>
      <c r="J468" s="59">
        <f t="shared" si="56"/>
        <v>0</v>
      </c>
      <c r="K468" s="72"/>
    </row>
    <row r="469" spans="1:11" ht="15" hidden="1">
      <c r="A469" s="267"/>
      <c r="B469" s="302" t="s">
        <v>122</v>
      </c>
      <c r="C469" s="252"/>
      <c r="D469" s="252">
        <v>1000</v>
      </c>
      <c r="E469" s="252">
        <v>1003</v>
      </c>
      <c r="F469" s="260" t="s">
        <v>295</v>
      </c>
      <c r="G469" s="252" t="s">
        <v>37</v>
      </c>
      <c r="H469" s="253">
        <f>H471+H473</f>
        <v>0</v>
      </c>
      <c r="I469" s="253">
        <f>I471+I473</f>
        <v>0</v>
      </c>
      <c r="J469" s="253">
        <f>J471+J473</f>
        <v>0</v>
      </c>
      <c r="K469" s="75"/>
    </row>
    <row r="470" spans="1:11" ht="30" customHeight="1" hidden="1">
      <c r="A470" s="39"/>
      <c r="B470" s="282" t="s">
        <v>57</v>
      </c>
      <c r="C470" s="31"/>
      <c r="D470" s="31">
        <v>1000</v>
      </c>
      <c r="E470" s="31">
        <v>1003</v>
      </c>
      <c r="F470" s="34" t="s">
        <v>295</v>
      </c>
      <c r="G470" s="31">
        <v>200</v>
      </c>
      <c r="H470" s="59">
        <f aca="true" t="shared" si="57" ref="H470:J477">H471</f>
        <v>0</v>
      </c>
      <c r="I470" s="59">
        <f t="shared" si="57"/>
        <v>0</v>
      </c>
      <c r="J470" s="59">
        <f t="shared" si="57"/>
        <v>0</v>
      </c>
      <c r="K470" s="75"/>
    </row>
    <row r="471" spans="1:11" ht="30" customHeight="1" hidden="1">
      <c r="A471" s="39"/>
      <c r="B471" s="282" t="s">
        <v>58</v>
      </c>
      <c r="C471" s="31"/>
      <c r="D471" s="31">
        <v>1000</v>
      </c>
      <c r="E471" s="31">
        <v>1003</v>
      </c>
      <c r="F471" s="34" t="s">
        <v>295</v>
      </c>
      <c r="G471" s="31">
        <v>240</v>
      </c>
      <c r="H471" s="59">
        <v>0</v>
      </c>
      <c r="I471" s="59">
        <v>0</v>
      </c>
      <c r="J471" s="59">
        <v>0</v>
      </c>
      <c r="K471" s="75"/>
    </row>
    <row r="472" spans="1:11" ht="15" hidden="1">
      <c r="A472" s="39"/>
      <c r="B472" s="284" t="s">
        <v>264</v>
      </c>
      <c r="C472" s="31"/>
      <c r="D472" s="31">
        <v>1000</v>
      </c>
      <c r="E472" s="31">
        <v>1003</v>
      </c>
      <c r="F472" s="34" t="s">
        <v>295</v>
      </c>
      <c r="G472" s="31">
        <v>300</v>
      </c>
      <c r="H472" s="59">
        <f t="shared" si="57"/>
        <v>0</v>
      </c>
      <c r="I472" s="59">
        <f t="shared" si="57"/>
        <v>0</v>
      </c>
      <c r="J472" s="59">
        <f t="shared" si="57"/>
        <v>0</v>
      </c>
      <c r="K472" s="75"/>
    </row>
    <row r="473" spans="1:11" ht="15" customHeight="1" hidden="1">
      <c r="A473" s="28"/>
      <c r="B473" s="282" t="s">
        <v>281</v>
      </c>
      <c r="C473" s="31"/>
      <c r="D473" s="31">
        <v>1000</v>
      </c>
      <c r="E473" s="31">
        <v>1003</v>
      </c>
      <c r="F473" s="34" t="s">
        <v>295</v>
      </c>
      <c r="G473" s="30" t="s">
        <v>282</v>
      </c>
      <c r="H473" s="60">
        <v>0</v>
      </c>
      <c r="I473" s="60">
        <v>0</v>
      </c>
      <c r="J473" s="60">
        <v>0</v>
      </c>
      <c r="K473" s="73"/>
    </row>
    <row r="474" spans="1:11" ht="15" customHeight="1">
      <c r="A474" s="19" t="s">
        <v>500</v>
      </c>
      <c r="B474" s="317" t="s">
        <v>469</v>
      </c>
      <c r="C474" s="48"/>
      <c r="D474" s="48">
        <v>1100</v>
      </c>
      <c r="E474" s="41"/>
      <c r="F474" s="41"/>
      <c r="G474" s="41"/>
      <c r="H474" s="64">
        <f t="shared" si="57"/>
        <v>400</v>
      </c>
      <c r="I474" s="64">
        <f t="shared" si="57"/>
        <v>400</v>
      </c>
      <c r="J474" s="64">
        <f t="shared" si="57"/>
        <v>400</v>
      </c>
      <c r="K474" s="67"/>
    </row>
    <row r="475" spans="1:10" ht="15" customHeight="1">
      <c r="A475" s="22"/>
      <c r="B475" s="318" t="s">
        <v>60</v>
      </c>
      <c r="C475" s="23"/>
      <c r="D475" s="23" t="s">
        <v>27</v>
      </c>
      <c r="E475" s="23" t="s">
        <v>61</v>
      </c>
      <c r="F475" s="23"/>
      <c r="G475" s="23"/>
      <c r="H475" s="57">
        <f t="shared" si="57"/>
        <v>400</v>
      </c>
      <c r="I475" s="57">
        <f t="shared" si="57"/>
        <v>400</v>
      </c>
      <c r="J475" s="57">
        <f t="shared" si="57"/>
        <v>400</v>
      </c>
    </row>
    <row r="476" spans="1:10" ht="60" customHeight="1">
      <c r="A476" s="221"/>
      <c r="B476" s="326" t="s">
        <v>554</v>
      </c>
      <c r="C476" s="206"/>
      <c r="D476" s="206" t="s">
        <v>27</v>
      </c>
      <c r="E476" s="205" t="s">
        <v>61</v>
      </c>
      <c r="F476" s="224" t="s">
        <v>52</v>
      </c>
      <c r="G476" s="206"/>
      <c r="H476" s="200">
        <f t="shared" si="57"/>
        <v>400</v>
      </c>
      <c r="I476" s="200">
        <f t="shared" si="57"/>
        <v>400</v>
      </c>
      <c r="J476" s="200">
        <f t="shared" si="57"/>
        <v>400</v>
      </c>
    </row>
    <row r="477" spans="1:10" ht="30" customHeight="1">
      <c r="A477" s="239"/>
      <c r="B477" s="334" t="s">
        <v>53</v>
      </c>
      <c r="C477" s="234"/>
      <c r="D477" s="231" t="s">
        <v>27</v>
      </c>
      <c r="E477" s="231" t="s">
        <v>61</v>
      </c>
      <c r="F477" s="231" t="s">
        <v>54</v>
      </c>
      <c r="G477" s="234"/>
      <c r="H477" s="229">
        <f t="shared" si="57"/>
        <v>400</v>
      </c>
      <c r="I477" s="229">
        <f t="shared" si="57"/>
        <v>400</v>
      </c>
      <c r="J477" s="229">
        <f t="shared" si="57"/>
        <v>400</v>
      </c>
    </row>
    <row r="478" spans="1:10" ht="30" customHeight="1">
      <c r="A478" s="249"/>
      <c r="B478" s="302" t="s">
        <v>55</v>
      </c>
      <c r="C478" s="251"/>
      <c r="D478" s="251" t="s">
        <v>27</v>
      </c>
      <c r="E478" s="251" t="s">
        <v>61</v>
      </c>
      <c r="F478" s="251" t="s">
        <v>56</v>
      </c>
      <c r="G478" s="251"/>
      <c r="H478" s="253">
        <f>H480</f>
        <v>400</v>
      </c>
      <c r="I478" s="253">
        <f>I480</f>
        <v>400</v>
      </c>
      <c r="J478" s="253">
        <f>J480</f>
        <v>400</v>
      </c>
    </row>
    <row r="479" spans="1:10" ht="30" customHeight="1">
      <c r="A479" s="28"/>
      <c r="B479" s="332" t="s">
        <v>57</v>
      </c>
      <c r="C479" s="30"/>
      <c r="D479" s="30" t="s">
        <v>27</v>
      </c>
      <c r="E479" s="30" t="s">
        <v>61</v>
      </c>
      <c r="F479" s="30" t="s">
        <v>56</v>
      </c>
      <c r="G479" s="30" t="s">
        <v>76</v>
      </c>
      <c r="H479" s="59">
        <f aca="true" t="shared" si="58" ref="H479:J485">H480</f>
        <v>400</v>
      </c>
      <c r="I479" s="59">
        <f t="shared" si="58"/>
        <v>400</v>
      </c>
      <c r="J479" s="59">
        <f t="shared" si="58"/>
        <v>400</v>
      </c>
    </row>
    <row r="480" spans="1:10" ht="30" customHeight="1">
      <c r="A480" s="28"/>
      <c r="B480" s="282" t="s">
        <v>58</v>
      </c>
      <c r="C480" s="30"/>
      <c r="D480" s="30" t="s">
        <v>27</v>
      </c>
      <c r="E480" s="30" t="s">
        <v>61</v>
      </c>
      <c r="F480" s="30" t="s">
        <v>56</v>
      </c>
      <c r="G480" s="30" t="s">
        <v>59</v>
      </c>
      <c r="H480" s="60">
        <f>260+140</f>
        <v>400</v>
      </c>
      <c r="I480" s="60">
        <f>260+140</f>
        <v>400</v>
      </c>
      <c r="J480" s="60">
        <f>260+140</f>
        <v>400</v>
      </c>
    </row>
    <row r="481" spans="1:10" ht="15" customHeight="1" hidden="1">
      <c r="A481" s="19" t="s">
        <v>501</v>
      </c>
      <c r="B481" s="317" t="s">
        <v>28</v>
      </c>
      <c r="C481" s="48"/>
      <c r="D481" s="41" t="s">
        <v>29</v>
      </c>
      <c r="E481" s="41"/>
      <c r="F481" s="41"/>
      <c r="G481" s="41"/>
      <c r="H481" s="64">
        <f t="shared" si="58"/>
        <v>0</v>
      </c>
      <c r="I481" s="64">
        <f t="shared" si="58"/>
        <v>0</v>
      </c>
      <c r="J481" s="64">
        <f>J482</f>
        <v>0</v>
      </c>
    </row>
    <row r="482" spans="1:10" ht="15" customHeight="1" hidden="1">
      <c r="A482" s="22"/>
      <c r="B482" s="333" t="s">
        <v>288</v>
      </c>
      <c r="C482" s="23"/>
      <c r="D482" s="52" t="s">
        <v>29</v>
      </c>
      <c r="E482" s="52" t="s">
        <v>289</v>
      </c>
      <c r="F482" s="52"/>
      <c r="G482" s="52"/>
      <c r="H482" s="70">
        <f t="shared" si="58"/>
        <v>0</v>
      </c>
      <c r="I482" s="70">
        <f t="shared" si="58"/>
        <v>0</v>
      </c>
      <c r="J482" s="70">
        <f t="shared" si="58"/>
        <v>0</v>
      </c>
    </row>
    <row r="483" spans="1:10" ht="45" customHeight="1" hidden="1">
      <c r="A483" s="193"/>
      <c r="B483" s="323" t="s">
        <v>448</v>
      </c>
      <c r="C483" s="225"/>
      <c r="D483" s="203" t="s">
        <v>29</v>
      </c>
      <c r="E483" s="203" t="s">
        <v>289</v>
      </c>
      <c r="F483" s="213" t="s">
        <v>257</v>
      </c>
      <c r="G483" s="194"/>
      <c r="H483" s="196">
        <f t="shared" si="58"/>
        <v>0</v>
      </c>
      <c r="I483" s="196">
        <f t="shared" si="58"/>
        <v>0</v>
      </c>
      <c r="J483" s="196">
        <f t="shared" si="58"/>
        <v>0</v>
      </c>
    </row>
    <row r="484" spans="1:10" ht="15" customHeight="1" hidden="1">
      <c r="A484" s="25"/>
      <c r="B484" s="282" t="s">
        <v>209</v>
      </c>
      <c r="C484" s="30"/>
      <c r="D484" s="30" t="s">
        <v>29</v>
      </c>
      <c r="E484" s="30" t="s">
        <v>289</v>
      </c>
      <c r="F484" s="34" t="s">
        <v>258</v>
      </c>
      <c r="G484" s="26"/>
      <c r="H484" s="58">
        <f t="shared" si="58"/>
        <v>0</v>
      </c>
      <c r="I484" s="58">
        <f t="shared" si="58"/>
        <v>0</v>
      </c>
      <c r="J484" s="58">
        <f t="shared" si="58"/>
        <v>0</v>
      </c>
    </row>
    <row r="485" spans="1:10" ht="15" customHeight="1" hidden="1">
      <c r="A485" s="25"/>
      <c r="B485" s="282" t="s">
        <v>209</v>
      </c>
      <c r="C485" s="30"/>
      <c r="D485" s="30" t="s">
        <v>29</v>
      </c>
      <c r="E485" s="30" t="s">
        <v>289</v>
      </c>
      <c r="F485" s="34" t="s">
        <v>259</v>
      </c>
      <c r="G485" s="26"/>
      <c r="H485" s="58">
        <f t="shared" si="58"/>
        <v>0</v>
      </c>
      <c r="I485" s="58">
        <f t="shared" si="58"/>
        <v>0</v>
      </c>
      <c r="J485" s="58">
        <f t="shared" si="58"/>
        <v>0</v>
      </c>
    </row>
    <row r="486" spans="1:10" ht="45" customHeight="1" hidden="1">
      <c r="A486" s="249"/>
      <c r="B486" s="302" t="s">
        <v>286</v>
      </c>
      <c r="C486" s="251"/>
      <c r="D486" s="251" t="s">
        <v>29</v>
      </c>
      <c r="E486" s="251" t="s">
        <v>289</v>
      </c>
      <c r="F486" s="260" t="s">
        <v>287</v>
      </c>
      <c r="G486" s="251" t="s">
        <v>63</v>
      </c>
      <c r="H486" s="253">
        <f>H488</f>
        <v>0</v>
      </c>
      <c r="I486" s="253">
        <f>I488</f>
        <v>0</v>
      </c>
      <c r="J486" s="253">
        <f>J488</f>
        <v>0</v>
      </c>
    </row>
    <row r="487" spans="1:10" ht="30" customHeight="1" hidden="1">
      <c r="A487" s="28"/>
      <c r="B487" s="282" t="s">
        <v>57</v>
      </c>
      <c r="C487" s="30"/>
      <c r="D487" s="30" t="s">
        <v>29</v>
      </c>
      <c r="E487" s="30" t="s">
        <v>289</v>
      </c>
      <c r="F487" s="34" t="s">
        <v>287</v>
      </c>
      <c r="G487" s="30" t="s">
        <v>76</v>
      </c>
      <c r="H487" s="59">
        <f>H488</f>
        <v>0</v>
      </c>
      <c r="I487" s="59">
        <f>I488</f>
        <v>0</v>
      </c>
      <c r="J487" s="59">
        <f>J488</f>
        <v>0</v>
      </c>
    </row>
    <row r="488" spans="1:10" ht="30" customHeight="1" hidden="1">
      <c r="A488" s="28"/>
      <c r="B488" s="282" t="s">
        <v>58</v>
      </c>
      <c r="C488" s="30"/>
      <c r="D488" s="30" t="s">
        <v>29</v>
      </c>
      <c r="E488" s="30" t="s">
        <v>289</v>
      </c>
      <c r="F488" s="34" t="s">
        <v>287</v>
      </c>
      <c r="G488" s="30" t="s">
        <v>59</v>
      </c>
      <c r="H488" s="60">
        <v>0</v>
      </c>
      <c r="I488" s="60">
        <v>0</v>
      </c>
      <c r="J488" s="60">
        <v>0</v>
      </c>
    </row>
    <row r="489" spans="1:11" ht="30" customHeight="1" hidden="1">
      <c r="A489" s="15"/>
      <c r="B489" s="316" t="s">
        <v>30</v>
      </c>
      <c r="C489" s="16"/>
      <c r="D489" s="18"/>
      <c r="E489" s="18"/>
      <c r="F489" s="18"/>
      <c r="G489" s="18"/>
      <c r="H489" s="55">
        <f aca="true" t="shared" si="59" ref="H489:J494">H490</f>
        <v>0</v>
      </c>
      <c r="I489" s="55">
        <f t="shared" si="59"/>
        <v>0</v>
      </c>
      <c r="J489" s="55">
        <f t="shared" si="59"/>
        <v>0</v>
      </c>
      <c r="K489" s="67"/>
    </row>
    <row r="490" spans="1:11" ht="15" customHeight="1" hidden="1">
      <c r="A490" s="19"/>
      <c r="B490" s="317" t="s">
        <v>16</v>
      </c>
      <c r="C490" s="48"/>
      <c r="D490" s="48" t="s">
        <v>17</v>
      </c>
      <c r="E490" s="48"/>
      <c r="F490" s="48" t="s">
        <v>63</v>
      </c>
      <c r="G490" s="48" t="s">
        <v>63</v>
      </c>
      <c r="H490" s="64">
        <f t="shared" si="59"/>
        <v>0</v>
      </c>
      <c r="I490" s="64">
        <f t="shared" si="59"/>
        <v>0</v>
      </c>
      <c r="J490" s="64">
        <f t="shared" si="59"/>
        <v>0</v>
      </c>
      <c r="K490" s="67"/>
    </row>
    <row r="491" spans="1:11" ht="30" customHeight="1" hidden="1">
      <c r="A491" s="22"/>
      <c r="B491" s="318" t="s">
        <v>255</v>
      </c>
      <c r="C491" s="24"/>
      <c r="D491" s="24" t="s">
        <v>17</v>
      </c>
      <c r="E491" s="23" t="s">
        <v>256</v>
      </c>
      <c r="F491" s="24"/>
      <c r="G491" s="23"/>
      <c r="H491" s="57">
        <f t="shared" si="59"/>
        <v>0</v>
      </c>
      <c r="I491" s="57">
        <f t="shared" si="59"/>
        <v>0</v>
      </c>
      <c r="J491" s="57">
        <f t="shared" si="59"/>
        <v>0</v>
      </c>
      <c r="K491" s="67"/>
    </row>
    <row r="492" spans="1:11" ht="30" customHeight="1" hidden="1">
      <c r="A492" s="201"/>
      <c r="B492" s="319" t="s">
        <v>251</v>
      </c>
      <c r="C492" s="194"/>
      <c r="D492" s="194" t="s">
        <v>17</v>
      </c>
      <c r="E492" s="194" t="s">
        <v>256</v>
      </c>
      <c r="F492" s="195" t="s">
        <v>252</v>
      </c>
      <c r="G492" s="194"/>
      <c r="H492" s="196">
        <f t="shared" si="59"/>
        <v>0</v>
      </c>
      <c r="I492" s="196">
        <f t="shared" si="59"/>
        <v>0</v>
      </c>
      <c r="J492" s="196">
        <f t="shared" si="59"/>
        <v>0</v>
      </c>
      <c r="K492" s="67"/>
    </row>
    <row r="493" spans="1:11" ht="15" customHeight="1" hidden="1">
      <c r="A493" s="43"/>
      <c r="B493" s="282" t="s">
        <v>209</v>
      </c>
      <c r="C493" s="30"/>
      <c r="D493" s="30" t="s">
        <v>17</v>
      </c>
      <c r="E493" s="30" t="s">
        <v>256</v>
      </c>
      <c r="F493" s="30" t="s">
        <v>388</v>
      </c>
      <c r="G493" s="26"/>
      <c r="H493" s="58">
        <f t="shared" si="59"/>
        <v>0</v>
      </c>
      <c r="I493" s="58">
        <f t="shared" si="59"/>
        <v>0</v>
      </c>
      <c r="J493" s="58">
        <f t="shared" si="59"/>
        <v>0</v>
      </c>
      <c r="K493" s="67"/>
    </row>
    <row r="494" spans="1:11" ht="15" customHeight="1" hidden="1">
      <c r="A494" s="43"/>
      <c r="B494" s="282" t="s">
        <v>209</v>
      </c>
      <c r="C494" s="30"/>
      <c r="D494" s="30" t="s">
        <v>17</v>
      </c>
      <c r="E494" s="30" t="s">
        <v>256</v>
      </c>
      <c r="F494" s="30" t="s">
        <v>253</v>
      </c>
      <c r="G494" s="26"/>
      <c r="H494" s="58">
        <f t="shared" si="59"/>
        <v>0</v>
      </c>
      <c r="I494" s="58">
        <f t="shared" si="59"/>
        <v>0</v>
      </c>
      <c r="J494" s="58">
        <f t="shared" si="59"/>
        <v>0</v>
      </c>
      <c r="K494" s="67"/>
    </row>
    <row r="495" spans="1:11" ht="30" customHeight="1" hidden="1">
      <c r="A495" s="254"/>
      <c r="B495" s="302" t="s">
        <v>90</v>
      </c>
      <c r="C495" s="252"/>
      <c r="D495" s="252" t="s">
        <v>17</v>
      </c>
      <c r="E495" s="251" t="s">
        <v>256</v>
      </c>
      <c r="F495" s="251" t="s">
        <v>254</v>
      </c>
      <c r="G495" s="251"/>
      <c r="H495" s="253">
        <f>H496+H498+H500</f>
        <v>0</v>
      </c>
      <c r="I495" s="253">
        <f>I496+I498+I500</f>
        <v>0</v>
      </c>
      <c r="J495" s="253">
        <f>J496+J498+J500</f>
        <v>0</v>
      </c>
      <c r="K495" s="67"/>
    </row>
    <row r="496" spans="1:11" ht="60" customHeight="1" hidden="1">
      <c r="A496" s="43"/>
      <c r="B496" s="292" t="s">
        <v>92</v>
      </c>
      <c r="C496" s="31"/>
      <c r="D496" s="31" t="s">
        <v>17</v>
      </c>
      <c r="E496" s="30" t="s">
        <v>256</v>
      </c>
      <c r="F496" s="30" t="s">
        <v>254</v>
      </c>
      <c r="G496" s="30" t="s">
        <v>93</v>
      </c>
      <c r="H496" s="59">
        <f>H497</f>
        <v>0</v>
      </c>
      <c r="I496" s="59">
        <f>I497</f>
        <v>0</v>
      </c>
      <c r="J496" s="59">
        <f>J497</f>
        <v>0</v>
      </c>
      <c r="K496" s="67"/>
    </row>
    <row r="497" spans="1:11" ht="15" customHeight="1" hidden="1">
      <c r="A497" s="28"/>
      <c r="B497" s="282" t="s">
        <v>94</v>
      </c>
      <c r="C497" s="31"/>
      <c r="D497" s="31" t="s">
        <v>17</v>
      </c>
      <c r="E497" s="30" t="s">
        <v>256</v>
      </c>
      <c r="F497" s="30" t="s">
        <v>254</v>
      </c>
      <c r="G497" s="30" t="s">
        <v>101</v>
      </c>
      <c r="H497" s="60">
        <v>0</v>
      </c>
      <c r="I497" s="60">
        <v>0</v>
      </c>
      <c r="J497" s="60">
        <v>0</v>
      </c>
      <c r="K497" s="67"/>
    </row>
    <row r="498" spans="1:11" ht="30" customHeight="1" hidden="1">
      <c r="A498" s="28"/>
      <c r="B498" s="282" t="s">
        <v>57</v>
      </c>
      <c r="C498" s="31"/>
      <c r="D498" s="31" t="s">
        <v>17</v>
      </c>
      <c r="E498" s="30" t="s">
        <v>256</v>
      </c>
      <c r="F498" s="30" t="s">
        <v>254</v>
      </c>
      <c r="G498" s="30" t="s">
        <v>76</v>
      </c>
      <c r="H498" s="60">
        <f>H499</f>
        <v>0</v>
      </c>
      <c r="I498" s="60">
        <f>I499</f>
        <v>0</v>
      </c>
      <c r="J498" s="60">
        <f>J499</f>
        <v>0</v>
      </c>
      <c r="K498" s="67"/>
    </row>
    <row r="499" spans="1:11" ht="30" customHeight="1" hidden="1">
      <c r="A499" s="28"/>
      <c r="B499" s="282" t="s">
        <v>58</v>
      </c>
      <c r="C499" s="31"/>
      <c r="D499" s="31" t="s">
        <v>17</v>
      </c>
      <c r="E499" s="30" t="s">
        <v>256</v>
      </c>
      <c r="F499" s="30" t="s">
        <v>254</v>
      </c>
      <c r="G499" s="30" t="s">
        <v>59</v>
      </c>
      <c r="H499" s="60">
        <v>0</v>
      </c>
      <c r="I499" s="60">
        <v>0</v>
      </c>
      <c r="J499" s="60">
        <v>0</v>
      </c>
      <c r="K499" s="67"/>
    </row>
    <row r="500" spans="1:11" ht="15" customHeight="1" hidden="1">
      <c r="A500" s="28"/>
      <c r="B500" s="282" t="s">
        <v>97</v>
      </c>
      <c r="C500" s="31"/>
      <c r="D500" s="31" t="s">
        <v>17</v>
      </c>
      <c r="E500" s="30" t="s">
        <v>256</v>
      </c>
      <c r="F500" s="30" t="s">
        <v>254</v>
      </c>
      <c r="G500" s="30" t="s">
        <v>98</v>
      </c>
      <c r="H500" s="60">
        <f>H501</f>
        <v>0</v>
      </c>
      <c r="I500" s="60">
        <f>I501</f>
        <v>0</v>
      </c>
      <c r="J500" s="60">
        <f>J501</f>
        <v>0</v>
      </c>
      <c r="K500" s="67"/>
    </row>
    <row r="501" spans="1:11" ht="15" customHeight="1" hidden="1">
      <c r="A501" s="28"/>
      <c r="B501" s="282" t="s">
        <v>99</v>
      </c>
      <c r="C501" s="31"/>
      <c r="D501" s="31" t="s">
        <v>17</v>
      </c>
      <c r="E501" s="30" t="s">
        <v>256</v>
      </c>
      <c r="F501" s="30" t="s">
        <v>254</v>
      </c>
      <c r="G501" s="30" t="s">
        <v>100</v>
      </c>
      <c r="H501" s="60">
        <v>0</v>
      </c>
      <c r="I501" s="60">
        <v>0</v>
      </c>
      <c r="J501" s="60">
        <v>0</v>
      </c>
      <c r="K501" s="67"/>
    </row>
    <row r="502" spans="1:11" ht="15" customHeight="1">
      <c r="A502" s="15" t="s">
        <v>502</v>
      </c>
      <c r="B502" s="316" t="s">
        <v>31</v>
      </c>
      <c r="C502" s="16"/>
      <c r="D502" s="18"/>
      <c r="E502" s="18"/>
      <c r="F502" s="18"/>
      <c r="G502" s="18"/>
      <c r="H502" s="55">
        <f aca="true" t="shared" si="60" ref="H502:J503">H503</f>
        <v>22449.321</v>
      </c>
      <c r="I502" s="55">
        <f t="shared" si="60"/>
        <v>13000</v>
      </c>
      <c r="J502" s="55">
        <f t="shared" si="60"/>
        <v>0</v>
      </c>
      <c r="K502" s="67"/>
    </row>
    <row r="503" spans="1:11" ht="15" customHeight="1">
      <c r="A503" s="19" t="s">
        <v>503</v>
      </c>
      <c r="B503" s="317" t="s">
        <v>471</v>
      </c>
      <c r="C503" s="41"/>
      <c r="D503" s="41" t="s">
        <v>23</v>
      </c>
      <c r="E503" s="41"/>
      <c r="F503" s="41"/>
      <c r="G503" s="41"/>
      <c r="H503" s="64">
        <f t="shared" si="60"/>
        <v>22449.321</v>
      </c>
      <c r="I503" s="64">
        <f t="shared" si="60"/>
        <v>13000</v>
      </c>
      <c r="J503" s="64">
        <f t="shared" si="60"/>
        <v>0</v>
      </c>
      <c r="K503" s="67"/>
    </row>
    <row r="504" spans="1:11" ht="15" customHeight="1">
      <c r="A504" s="22"/>
      <c r="B504" s="333" t="s">
        <v>95</v>
      </c>
      <c r="C504" s="52"/>
      <c r="D504" s="52" t="s">
        <v>23</v>
      </c>
      <c r="E504" s="52" t="s">
        <v>96</v>
      </c>
      <c r="F504" s="52"/>
      <c r="G504" s="52"/>
      <c r="H504" s="70">
        <f>H505+H519+H524</f>
        <v>22449.321</v>
      </c>
      <c r="I504" s="70">
        <f>I505+I524</f>
        <v>13000</v>
      </c>
      <c r="J504" s="70">
        <f>J505+J524</f>
        <v>0</v>
      </c>
      <c r="K504" s="67"/>
    </row>
    <row r="505" spans="1:11" ht="45" customHeight="1">
      <c r="A505" s="221"/>
      <c r="B505" s="320" t="s">
        <v>419</v>
      </c>
      <c r="C505" s="206"/>
      <c r="D505" s="206" t="s">
        <v>23</v>
      </c>
      <c r="E505" s="206" t="s">
        <v>96</v>
      </c>
      <c r="F505" s="206" t="s">
        <v>87</v>
      </c>
      <c r="G505" s="206"/>
      <c r="H505" s="200">
        <f>H506</f>
        <v>20985.001</v>
      </c>
      <c r="I505" s="200">
        <f>I506</f>
        <v>13000</v>
      </c>
      <c r="J505" s="200">
        <f>J506</f>
        <v>0</v>
      </c>
      <c r="K505" s="67"/>
    </row>
    <row r="506" spans="1:11" ht="30" customHeight="1">
      <c r="A506" s="235"/>
      <c r="B506" s="321" t="s">
        <v>88</v>
      </c>
      <c r="C506" s="231"/>
      <c r="D506" s="231" t="s">
        <v>23</v>
      </c>
      <c r="E506" s="231" t="s">
        <v>96</v>
      </c>
      <c r="F506" s="231" t="s">
        <v>89</v>
      </c>
      <c r="G506" s="231" t="s">
        <v>63</v>
      </c>
      <c r="H506" s="229">
        <f>H507+H516</f>
        <v>20985.001</v>
      </c>
      <c r="I506" s="229">
        <f>I507+I516</f>
        <v>13000</v>
      </c>
      <c r="J506" s="229">
        <f>J507+J516</f>
        <v>0</v>
      </c>
      <c r="K506" s="67"/>
    </row>
    <row r="507" spans="1:11" ht="30" customHeight="1">
      <c r="A507" s="249"/>
      <c r="B507" s="302" t="s">
        <v>90</v>
      </c>
      <c r="C507" s="251"/>
      <c r="D507" s="251" t="s">
        <v>23</v>
      </c>
      <c r="E507" s="251" t="s">
        <v>96</v>
      </c>
      <c r="F507" s="251" t="s">
        <v>91</v>
      </c>
      <c r="G507" s="251"/>
      <c r="H507" s="257">
        <f>H509+H511+H513+H515</f>
        <v>15216.201000000001</v>
      </c>
      <c r="I507" s="257">
        <f>I509+I511+I513+I515</f>
        <v>13000</v>
      </c>
      <c r="J507" s="257">
        <f>J509+J511+J513+J515</f>
        <v>0</v>
      </c>
      <c r="K507" s="67"/>
    </row>
    <row r="508" spans="1:11" ht="60" customHeight="1">
      <c r="A508" s="28"/>
      <c r="B508" s="292" t="s">
        <v>92</v>
      </c>
      <c r="C508" s="30"/>
      <c r="D508" s="30" t="s">
        <v>23</v>
      </c>
      <c r="E508" s="30" t="s">
        <v>96</v>
      </c>
      <c r="F508" s="30" t="s">
        <v>91</v>
      </c>
      <c r="G508" s="30" t="s">
        <v>93</v>
      </c>
      <c r="H508" s="60">
        <f>H509</f>
        <v>12266.941</v>
      </c>
      <c r="I508" s="60">
        <f>I509</f>
        <v>12766.661</v>
      </c>
      <c r="J508" s="60">
        <f>J509</f>
        <v>0</v>
      </c>
      <c r="K508" s="67"/>
    </row>
    <row r="509" spans="1:11" ht="15" customHeight="1">
      <c r="A509" s="28"/>
      <c r="B509" s="282" t="s">
        <v>94</v>
      </c>
      <c r="C509" s="30"/>
      <c r="D509" s="30" t="s">
        <v>23</v>
      </c>
      <c r="E509" s="30" t="s">
        <v>96</v>
      </c>
      <c r="F509" s="30" t="s">
        <v>91</v>
      </c>
      <c r="G509" s="30" t="s">
        <v>101</v>
      </c>
      <c r="H509" s="351">
        <f>9398.572+30+2838.369</f>
        <v>12266.941</v>
      </c>
      <c r="I509" s="351">
        <f>9805.423+2961.238</f>
        <v>12766.661</v>
      </c>
      <c r="J509" s="351">
        <v>0</v>
      </c>
      <c r="K509" s="67"/>
    </row>
    <row r="510" spans="1:11" ht="30" customHeight="1">
      <c r="A510" s="28"/>
      <c r="B510" s="282" t="s">
        <v>57</v>
      </c>
      <c r="C510" s="30"/>
      <c r="D510" s="30" t="s">
        <v>23</v>
      </c>
      <c r="E510" s="30" t="s">
        <v>96</v>
      </c>
      <c r="F510" s="30" t="s">
        <v>91</v>
      </c>
      <c r="G510" s="30" t="s">
        <v>76</v>
      </c>
      <c r="H510" s="60">
        <f>H511</f>
        <v>2806.26</v>
      </c>
      <c r="I510" s="60">
        <f>I511</f>
        <v>90.339</v>
      </c>
      <c r="J510" s="60">
        <f>J511</f>
        <v>0</v>
      </c>
      <c r="K510" s="67"/>
    </row>
    <row r="511" spans="1:11" ht="30" customHeight="1">
      <c r="A511" s="28"/>
      <c r="B511" s="282" t="s">
        <v>58</v>
      </c>
      <c r="C511" s="30"/>
      <c r="D511" s="30" t="s">
        <v>23</v>
      </c>
      <c r="E511" s="30" t="s">
        <v>96</v>
      </c>
      <c r="F511" s="30" t="s">
        <v>91</v>
      </c>
      <c r="G511" s="30" t="s">
        <v>59</v>
      </c>
      <c r="H511" s="350">
        <v>2806.26</v>
      </c>
      <c r="I511" s="350">
        <v>90.339</v>
      </c>
      <c r="J511" s="350">
        <v>0</v>
      </c>
      <c r="K511" s="67"/>
    </row>
    <row r="512" spans="1:11" ht="30" customHeight="1" hidden="1">
      <c r="A512" s="28"/>
      <c r="B512" s="293" t="s">
        <v>65</v>
      </c>
      <c r="C512" s="30"/>
      <c r="D512" s="30" t="s">
        <v>23</v>
      </c>
      <c r="E512" s="30" t="s">
        <v>96</v>
      </c>
      <c r="F512" s="30" t="s">
        <v>91</v>
      </c>
      <c r="G512" s="30" t="s">
        <v>70</v>
      </c>
      <c r="H512" s="60">
        <f>H513</f>
        <v>0</v>
      </c>
      <c r="I512" s="60">
        <f>I513</f>
        <v>0</v>
      </c>
      <c r="J512" s="60">
        <f>J513</f>
        <v>0</v>
      </c>
      <c r="K512" s="67"/>
    </row>
    <row r="513" spans="1:11" ht="15" customHeight="1" hidden="1">
      <c r="A513" s="28"/>
      <c r="B513" s="282" t="s">
        <v>66</v>
      </c>
      <c r="C513" s="30"/>
      <c r="D513" s="30" t="s">
        <v>23</v>
      </c>
      <c r="E513" s="30" t="s">
        <v>96</v>
      </c>
      <c r="F513" s="30" t="s">
        <v>91</v>
      </c>
      <c r="G513" s="30" t="s">
        <v>67</v>
      </c>
      <c r="H513" s="60">
        <v>0</v>
      </c>
      <c r="I513" s="60">
        <v>0</v>
      </c>
      <c r="J513" s="60">
        <v>0</v>
      </c>
      <c r="K513" s="67"/>
    </row>
    <row r="514" spans="1:11" ht="15" customHeight="1">
      <c r="A514" s="28"/>
      <c r="B514" s="282" t="s">
        <v>97</v>
      </c>
      <c r="C514" s="30"/>
      <c r="D514" s="30" t="s">
        <v>23</v>
      </c>
      <c r="E514" s="30" t="s">
        <v>96</v>
      </c>
      <c r="F514" s="30" t="s">
        <v>91</v>
      </c>
      <c r="G514" s="30" t="s">
        <v>98</v>
      </c>
      <c r="H514" s="60">
        <f>H515</f>
        <v>143</v>
      </c>
      <c r="I514" s="60">
        <f>I515</f>
        <v>143</v>
      </c>
      <c r="J514" s="60">
        <f>J515</f>
        <v>0</v>
      </c>
      <c r="K514" s="67"/>
    </row>
    <row r="515" spans="1:11" ht="15" customHeight="1">
      <c r="A515" s="28"/>
      <c r="B515" s="282" t="s">
        <v>99</v>
      </c>
      <c r="C515" s="30"/>
      <c r="D515" s="30" t="s">
        <v>23</v>
      </c>
      <c r="E515" s="30" t="s">
        <v>96</v>
      </c>
      <c r="F515" s="30" t="s">
        <v>91</v>
      </c>
      <c r="G515" s="30" t="s">
        <v>100</v>
      </c>
      <c r="H515" s="60">
        <f>3+3+3+134</f>
        <v>143</v>
      </c>
      <c r="I515" s="60">
        <v>143</v>
      </c>
      <c r="J515" s="60">
        <v>0</v>
      </c>
      <c r="K515" s="67"/>
    </row>
    <row r="516" spans="1:11" ht="75" customHeight="1">
      <c r="A516" s="249"/>
      <c r="B516" s="268" t="s">
        <v>569</v>
      </c>
      <c r="C516" s="251"/>
      <c r="D516" s="251" t="s">
        <v>23</v>
      </c>
      <c r="E516" s="251" t="s">
        <v>96</v>
      </c>
      <c r="F516" s="251" t="s">
        <v>457</v>
      </c>
      <c r="G516" s="251"/>
      <c r="H516" s="257">
        <f>H518</f>
        <v>5768.8</v>
      </c>
      <c r="I516" s="257">
        <f>I518</f>
        <v>0</v>
      </c>
      <c r="J516" s="257">
        <f>J518</f>
        <v>0</v>
      </c>
      <c r="K516" s="67"/>
    </row>
    <row r="517" spans="1:11" ht="60" customHeight="1">
      <c r="A517" s="28"/>
      <c r="B517" s="292" t="s">
        <v>92</v>
      </c>
      <c r="C517" s="30"/>
      <c r="D517" s="30" t="s">
        <v>23</v>
      </c>
      <c r="E517" s="30" t="s">
        <v>96</v>
      </c>
      <c r="F517" s="30" t="s">
        <v>457</v>
      </c>
      <c r="G517" s="30" t="s">
        <v>93</v>
      </c>
      <c r="H517" s="60">
        <f>H518</f>
        <v>5768.8</v>
      </c>
      <c r="I517" s="60">
        <f>I518</f>
        <v>0</v>
      </c>
      <c r="J517" s="60">
        <f>J518</f>
        <v>0</v>
      </c>
      <c r="K517" s="67"/>
    </row>
    <row r="518" spans="1:11" ht="15" customHeight="1">
      <c r="A518" s="28"/>
      <c r="B518" s="282" t="s">
        <v>94</v>
      </c>
      <c r="C518" s="30"/>
      <c r="D518" s="30" t="s">
        <v>23</v>
      </c>
      <c r="E518" s="30" t="s">
        <v>96</v>
      </c>
      <c r="F518" s="30" t="s">
        <v>457</v>
      </c>
      <c r="G518" s="30" t="s">
        <v>101</v>
      </c>
      <c r="H518" s="60">
        <f>2884.4+2884.4</f>
        <v>5768.8</v>
      </c>
      <c r="I518" s="60">
        <v>0</v>
      </c>
      <c r="J518" s="60">
        <v>0</v>
      </c>
      <c r="K518" s="67"/>
    </row>
    <row r="519" spans="1:11" ht="60" customHeight="1" hidden="1">
      <c r="A519" s="197"/>
      <c r="B519" s="326" t="s">
        <v>536</v>
      </c>
      <c r="C519" s="199"/>
      <c r="D519" s="206" t="s">
        <v>23</v>
      </c>
      <c r="E519" s="206" t="s">
        <v>96</v>
      </c>
      <c r="F519" s="199" t="s">
        <v>120</v>
      </c>
      <c r="G519" s="206" t="s">
        <v>37</v>
      </c>
      <c r="H519" s="200">
        <f aca="true" t="shared" si="61" ref="H519:J520">H520</f>
        <v>0</v>
      </c>
      <c r="I519" s="200">
        <f t="shared" si="61"/>
        <v>0</v>
      </c>
      <c r="J519" s="200">
        <f t="shared" si="61"/>
        <v>0</v>
      </c>
      <c r="K519" s="67"/>
    </row>
    <row r="520" spans="1:11" ht="30" customHeight="1" hidden="1">
      <c r="A520" s="226"/>
      <c r="B520" s="329" t="s">
        <v>537</v>
      </c>
      <c r="C520" s="228"/>
      <c r="D520" s="231" t="s">
        <v>23</v>
      </c>
      <c r="E520" s="231" t="s">
        <v>96</v>
      </c>
      <c r="F520" s="228" t="s">
        <v>121</v>
      </c>
      <c r="G520" s="231" t="s">
        <v>37</v>
      </c>
      <c r="H520" s="229">
        <f t="shared" si="61"/>
        <v>0</v>
      </c>
      <c r="I520" s="229">
        <f t="shared" si="61"/>
        <v>0</v>
      </c>
      <c r="J520" s="229">
        <f t="shared" si="61"/>
        <v>0</v>
      </c>
      <c r="K520" s="67"/>
    </row>
    <row r="521" spans="1:11" ht="30" customHeight="1" hidden="1">
      <c r="A521" s="254"/>
      <c r="B521" s="306" t="s">
        <v>362</v>
      </c>
      <c r="C521" s="252"/>
      <c r="D521" s="251" t="s">
        <v>23</v>
      </c>
      <c r="E521" s="251" t="s">
        <v>96</v>
      </c>
      <c r="F521" s="252" t="s">
        <v>538</v>
      </c>
      <c r="G521" s="251"/>
      <c r="H521" s="257">
        <f>H523</f>
        <v>0</v>
      </c>
      <c r="I521" s="257">
        <f>I523</f>
        <v>0</v>
      </c>
      <c r="J521" s="257">
        <f>J523</f>
        <v>0</v>
      </c>
      <c r="K521" s="67"/>
    </row>
    <row r="522" spans="1:11" ht="30" customHeight="1" hidden="1">
      <c r="A522" s="42"/>
      <c r="B522" s="287" t="s">
        <v>57</v>
      </c>
      <c r="C522" s="31"/>
      <c r="D522" s="30" t="s">
        <v>23</v>
      </c>
      <c r="E522" s="30" t="s">
        <v>96</v>
      </c>
      <c r="F522" s="33" t="s">
        <v>538</v>
      </c>
      <c r="G522" s="30" t="s">
        <v>76</v>
      </c>
      <c r="H522" s="60">
        <f>H523</f>
        <v>0</v>
      </c>
      <c r="I522" s="60">
        <f>I523</f>
        <v>0</v>
      </c>
      <c r="J522" s="60">
        <f>J523</f>
        <v>0</v>
      </c>
      <c r="K522" s="67"/>
    </row>
    <row r="523" spans="1:11" ht="30" customHeight="1" hidden="1">
      <c r="A523" s="42"/>
      <c r="B523" s="282" t="s">
        <v>58</v>
      </c>
      <c r="C523" s="31"/>
      <c r="D523" s="30" t="s">
        <v>23</v>
      </c>
      <c r="E523" s="30" t="s">
        <v>96</v>
      </c>
      <c r="F523" s="33" t="s">
        <v>538</v>
      </c>
      <c r="G523" s="30" t="s">
        <v>59</v>
      </c>
      <c r="H523" s="60">
        <v>0</v>
      </c>
      <c r="I523" s="60">
        <v>0</v>
      </c>
      <c r="J523" s="60">
        <v>0</v>
      </c>
      <c r="K523" s="67"/>
    </row>
    <row r="524" spans="1:11" ht="45" customHeight="1">
      <c r="A524" s="202"/>
      <c r="B524" s="323" t="s">
        <v>448</v>
      </c>
      <c r="C524" s="217"/>
      <c r="D524" s="194" t="s">
        <v>23</v>
      </c>
      <c r="E524" s="218" t="s">
        <v>96</v>
      </c>
      <c r="F524" s="203" t="s">
        <v>257</v>
      </c>
      <c r="G524" s="219"/>
      <c r="H524" s="220">
        <f aca="true" t="shared" si="62" ref="H524:J525">H525</f>
        <v>1464.32</v>
      </c>
      <c r="I524" s="220">
        <f t="shared" si="62"/>
        <v>0</v>
      </c>
      <c r="J524" s="220">
        <f t="shared" si="62"/>
        <v>0</v>
      </c>
      <c r="K524" s="67"/>
    </row>
    <row r="525" spans="1:11" ht="15" customHeight="1">
      <c r="A525" s="28"/>
      <c r="B525" s="282" t="s">
        <v>209</v>
      </c>
      <c r="C525" s="50"/>
      <c r="D525" s="30" t="s">
        <v>23</v>
      </c>
      <c r="E525" s="30" t="s">
        <v>96</v>
      </c>
      <c r="F525" s="34" t="s">
        <v>258</v>
      </c>
      <c r="G525" s="51"/>
      <c r="H525" s="59">
        <f t="shared" si="62"/>
        <v>1464.32</v>
      </c>
      <c r="I525" s="59">
        <f t="shared" si="62"/>
        <v>0</v>
      </c>
      <c r="J525" s="59">
        <f t="shared" si="62"/>
        <v>0</v>
      </c>
      <c r="K525" s="67"/>
    </row>
    <row r="526" spans="1:11" ht="15" customHeight="1">
      <c r="A526" s="28"/>
      <c r="B526" s="282" t="s">
        <v>209</v>
      </c>
      <c r="C526" s="50"/>
      <c r="D526" s="30" t="s">
        <v>23</v>
      </c>
      <c r="E526" s="30" t="s">
        <v>96</v>
      </c>
      <c r="F526" s="34" t="s">
        <v>259</v>
      </c>
      <c r="G526" s="51"/>
      <c r="H526" s="59">
        <f>H527+H534</f>
        <v>1464.32</v>
      </c>
      <c r="I526" s="59">
        <f>I527+I534</f>
        <v>0</v>
      </c>
      <c r="J526" s="59">
        <f>J527+J534</f>
        <v>0</v>
      </c>
      <c r="K526" s="67"/>
    </row>
    <row r="527" spans="1:11" ht="30" customHeight="1">
      <c r="A527" s="249"/>
      <c r="B527" s="302" t="s">
        <v>90</v>
      </c>
      <c r="C527" s="265"/>
      <c r="D527" s="251" t="s">
        <v>23</v>
      </c>
      <c r="E527" s="251" t="s">
        <v>96</v>
      </c>
      <c r="F527" s="260" t="s">
        <v>260</v>
      </c>
      <c r="G527" s="266"/>
      <c r="H527" s="253">
        <f>H528+H530+H532</f>
        <v>1464.32</v>
      </c>
      <c r="I527" s="253">
        <f>I528+I530+I532</f>
        <v>0</v>
      </c>
      <c r="J527" s="253">
        <f>J528+J530+J532</f>
        <v>0</v>
      </c>
      <c r="K527" s="67"/>
    </row>
    <row r="528" spans="1:11" ht="60" customHeight="1">
      <c r="A528" s="28"/>
      <c r="B528" s="292" t="s">
        <v>92</v>
      </c>
      <c r="C528" s="30"/>
      <c r="D528" s="30" t="s">
        <v>23</v>
      </c>
      <c r="E528" s="30" t="s">
        <v>96</v>
      </c>
      <c r="F528" s="30" t="s">
        <v>91</v>
      </c>
      <c r="G528" s="30" t="s">
        <v>93</v>
      </c>
      <c r="H528" s="60">
        <f>H529</f>
        <v>130.2</v>
      </c>
      <c r="I528" s="60">
        <f>I529</f>
        <v>0</v>
      </c>
      <c r="J528" s="60">
        <f>J529</f>
        <v>0</v>
      </c>
      <c r="K528" s="67"/>
    </row>
    <row r="529" spans="1:11" ht="15" customHeight="1">
      <c r="A529" s="28"/>
      <c r="B529" s="282" t="s">
        <v>94</v>
      </c>
      <c r="C529" s="30"/>
      <c r="D529" s="30" t="s">
        <v>23</v>
      </c>
      <c r="E529" s="30" t="s">
        <v>96</v>
      </c>
      <c r="F529" s="30" t="s">
        <v>91</v>
      </c>
      <c r="G529" s="30" t="s">
        <v>101</v>
      </c>
      <c r="H529" s="351">
        <f>100+30.2</f>
        <v>130.2</v>
      </c>
      <c r="I529" s="351">
        <v>0</v>
      </c>
      <c r="J529" s="351">
        <v>0</v>
      </c>
      <c r="K529" s="67"/>
    </row>
    <row r="530" spans="1:11" ht="30" customHeight="1">
      <c r="A530" s="342"/>
      <c r="B530" s="343" t="s">
        <v>57</v>
      </c>
      <c r="C530" s="344"/>
      <c r="D530" s="30" t="s">
        <v>23</v>
      </c>
      <c r="E530" s="30" t="s">
        <v>96</v>
      </c>
      <c r="F530" s="34" t="s">
        <v>260</v>
      </c>
      <c r="G530" s="30" t="s">
        <v>76</v>
      </c>
      <c r="H530" s="155">
        <f>H531</f>
        <v>1334.12</v>
      </c>
      <c r="I530" s="155">
        <f>I531</f>
        <v>0</v>
      </c>
      <c r="J530" s="155">
        <f>J531</f>
        <v>0</v>
      </c>
      <c r="K530" s="67"/>
    </row>
    <row r="531" spans="1:11" ht="30" customHeight="1">
      <c r="A531" s="28"/>
      <c r="B531" s="282" t="s">
        <v>58</v>
      </c>
      <c r="C531" s="50"/>
      <c r="D531" s="30" t="s">
        <v>23</v>
      </c>
      <c r="E531" s="30" t="s">
        <v>96</v>
      </c>
      <c r="F531" s="34" t="s">
        <v>260</v>
      </c>
      <c r="G531" s="30" t="s">
        <v>59</v>
      </c>
      <c r="H531" s="59">
        <f>863.39+234.85+109.8+106.08+20</f>
        <v>1334.12</v>
      </c>
      <c r="I531" s="59">
        <v>0</v>
      </c>
      <c r="J531" s="59">
        <v>0</v>
      </c>
      <c r="K531" s="67"/>
    </row>
    <row r="532" spans="1:11" ht="15" customHeight="1" hidden="1">
      <c r="A532" s="28"/>
      <c r="B532" s="282" t="s">
        <v>97</v>
      </c>
      <c r="C532" s="50"/>
      <c r="D532" s="30" t="s">
        <v>23</v>
      </c>
      <c r="E532" s="30" t="s">
        <v>96</v>
      </c>
      <c r="F532" s="34" t="s">
        <v>260</v>
      </c>
      <c r="G532" s="30" t="s">
        <v>98</v>
      </c>
      <c r="H532" s="59">
        <f>H533</f>
        <v>0</v>
      </c>
      <c r="I532" s="59">
        <f>I533</f>
        <v>0</v>
      </c>
      <c r="J532" s="59">
        <f>J533</f>
        <v>0</v>
      </c>
      <c r="K532" s="67"/>
    </row>
    <row r="533" spans="1:11" ht="15" customHeight="1" hidden="1">
      <c r="A533" s="28"/>
      <c r="B533" s="282" t="s">
        <v>249</v>
      </c>
      <c r="C533" s="50"/>
      <c r="D533" s="30" t="s">
        <v>23</v>
      </c>
      <c r="E533" s="30" t="s">
        <v>96</v>
      </c>
      <c r="F533" s="34" t="s">
        <v>260</v>
      </c>
      <c r="G533" s="30" t="s">
        <v>250</v>
      </c>
      <c r="H533" s="59">
        <v>0</v>
      </c>
      <c r="I533" s="59">
        <v>0</v>
      </c>
      <c r="J533" s="59">
        <v>0</v>
      </c>
      <c r="K533" s="67"/>
    </row>
    <row r="534" spans="1:11" ht="30" customHeight="1" hidden="1">
      <c r="A534" s="249"/>
      <c r="B534" s="302" t="s">
        <v>362</v>
      </c>
      <c r="C534" s="265"/>
      <c r="D534" s="251" t="s">
        <v>23</v>
      </c>
      <c r="E534" s="251" t="s">
        <v>96</v>
      </c>
      <c r="F534" s="260" t="s">
        <v>261</v>
      </c>
      <c r="G534" s="266"/>
      <c r="H534" s="253">
        <f aca="true" t="shared" si="63" ref="H534:J535">H535</f>
        <v>0</v>
      </c>
      <c r="I534" s="253">
        <f t="shared" si="63"/>
        <v>0</v>
      </c>
      <c r="J534" s="253">
        <f t="shared" si="63"/>
        <v>0</v>
      </c>
      <c r="K534" s="67"/>
    </row>
    <row r="535" spans="1:11" ht="30" customHeight="1" hidden="1">
      <c r="A535" s="28"/>
      <c r="B535" s="282" t="s">
        <v>57</v>
      </c>
      <c r="C535" s="50"/>
      <c r="D535" s="30" t="s">
        <v>23</v>
      </c>
      <c r="E535" s="30" t="s">
        <v>96</v>
      </c>
      <c r="F535" s="34" t="s">
        <v>261</v>
      </c>
      <c r="G535" s="30" t="s">
        <v>76</v>
      </c>
      <c r="H535" s="59">
        <f t="shared" si="63"/>
        <v>0</v>
      </c>
      <c r="I535" s="59">
        <f t="shared" si="63"/>
        <v>0</v>
      </c>
      <c r="J535" s="59">
        <f t="shared" si="63"/>
        <v>0</v>
      </c>
      <c r="K535" s="67"/>
    </row>
    <row r="536" spans="1:11" ht="30" customHeight="1" hidden="1">
      <c r="A536" s="28"/>
      <c r="B536" s="282" t="s">
        <v>58</v>
      </c>
      <c r="C536" s="50"/>
      <c r="D536" s="30" t="s">
        <v>23</v>
      </c>
      <c r="E536" s="30" t="s">
        <v>96</v>
      </c>
      <c r="F536" s="34" t="s">
        <v>261</v>
      </c>
      <c r="G536" s="30" t="s">
        <v>59</v>
      </c>
      <c r="H536" s="59">
        <v>0</v>
      </c>
      <c r="I536" s="59">
        <v>0</v>
      </c>
      <c r="J536" s="59">
        <v>0</v>
      </c>
      <c r="K536" s="67"/>
    </row>
    <row r="537" spans="1:11" ht="45" customHeight="1" hidden="1">
      <c r="A537" s="15"/>
      <c r="B537" s="346" t="s">
        <v>490</v>
      </c>
      <c r="C537" s="16" t="s">
        <v>491</v>
      </c>
      <c r="D537" s="18"/>
      <c r="E537" s="18"/>
      <c r="F537" s="18"/>
      <c r="G537" s="18"/>
      <c r="H537" s="55">
        <f aca="true" t="shared" si="64" ref="H537:J538">H538</f>
        <v>0</v>
      </c>
      <c r="I537" s="55">
        <f t="shared" si="64"/>
        <v>0</v>
      </c>
      <c r="J537" s="55">
        <f t="shared" si="64"/>
        <v>0</v>
      </c>
      <c r="K537" s="67"/>
    </row>
    <row r="538" spans="1:11" ht="15" customHeight="1" hidden="1">
      <c r="A538" s="19"/>
      <c r="B538" s="317" t="s">
        <v>6</v>
      </c>
      <c r="C538" s="20"/>
      <c r="D538" s="20" t="s">
        <v>7</v>
      </c>
      <c r="E538" s="21"/>
      <c r="F538" s="21"/>
      <c r="G538" s="21"/>
      <c r="H538" s="56">
        <f t="shared" si="64"/>
        <v>0</v>
      </c>
      <c r="I538" s="56">
        <f t="shared" si="64"/>
        <v>0</v>
      </c>
      <c r="J538" s="56">
        <f t="shared" si="64"/>
        <v>0</v>
      </c>
      <c r="K538" s="67"/>
    </row>
    <row r="539" spans="1:11" ht="15" customHeight="1" hidden="1">
      <c r="A539" s="35"/>
      <c r="B539" s="318" t="s">
        <v>450</v>
      </c>
      <c r="C539" s="24"/>
      <c r="D539" s="24" t="s">
        <v>7</v>
      </c>
      <c r="E539" s="23" t="s">
        <v>452</v>
      </c>
      <c r="F539" s="23"/>
      <c r="G539" s="24"/>
      <c r="H539" s="57">
        <f aca="true" t="shared" si="65" ref="H539:J542">H540</f>
        <v>0</v>
      </c>
      <c r="I539" s="57">
        <f t="shared" si="65"/>
        <v>0</v>
      </c>
      <c r="J539" s="57">
        <f t="shared" si="65"/>
        <v>0</v>
      </c>
      <c r="K539" s="67"/>
    </row>
    <row r="540" spans="1:11" ht="45" customHeight="1" hidden="1">
      <c r="A540" s="193"/>
      <c r="B540" s="323" t="s">
        <v>448</v>
      </c>
      <c r="C540" s="203"/>
      <c r="D540" s="203" t="s">
        <v>7</v>
      </c>
      <c r="E540" s="203" t="s">
        <v>452</v>
      </c>
      <c r="F540" s="203" t="s">
        <v>257</v>
      </c>
      <c r="G540" s="194"/>
      <c r="H540" s="196">
        <f t="shared" si="65"/>
        <v>0</v>
      </c>
      <c r="I540" s="196">
        <f t="shared" si="65"/>
        <v>0</v>
      </c>
      <c r="J540" s="196">
        <f t="shared" si="65"/>
        <v>0</v>
      </c>
      <c r="K540" s="67"/>
    </row>
    <row r="541" spans="1:11" ht="15" customHeight="1" hidden="1">
      <c r="A541" s="25"/>
      <c r="B541" s="282" t="s">
        <v>209</v>
      </c>
      <c r="C541" s="36"/>
      <c r="D541" s="30" t="s">
        <v>7</v>
      </c>
      <c r="E541" s="30" t="s">
        <v>452</v>
      </c>
      <c r="F541" s="30" t="s">
        <v>258</v>
      </c>
      <c r="G541" s="26"/>
      <c r="H541" s="59">
        <f t="shared" si="65"/>
        <v>0</v>
      </c>
      <c r="I541" s="59">
        <f t="shared" si="65"/>
        <v>0</v>
      </c>
      <c r="J541" s="59">
        <f t="shared" si="65"/>
        <v>0</v>
      </c>
      <c r="K541" s="67"/>
    </row>
    <row r="542" spans="1:11" ht="15" customHeight="1" hidden="1">
      <c r="A542" s="25"/>
      <c r="B542" s="282" t="s">
        <v>209</v>
      </c>
      <c r="C542" s="36"/>
      <c r="D542" s="30" t="s">
        <v>7</v>
      </c>
      <c r="E542" s="30" t="s">
        <v>452</v>
      </c>
      <c r="F542" s="30" t="s">
        <v>259</v>
      </c>
      <c r="G542" s="26"/>
      <c r="H542" s="59">
        <f t="shared" si="65"/>
        <v>0</v>
      </c>
      <c r="I542" s="59">
        <f t="shared" si="65"/>
        <v>0</v>
      </c>
      <c r="J542" s="59">
        <f t="shared" si="65"/>
        <v>0</v>
      </c>
      <c r="K542" s="67"/>
    </row>
    <row r="543" spans="1:11" ht="45" customHeight="1" hidden="1">
      <c r="A543" s="249"/>
      <c r="B543" s="302" t="s">
        <v>449</v>
      </c>
      <c r="C543" s="251"/>
      <c r="D543" s="251" t="s">
        <v>7</v>
      </c>
      <c r="E543" s="251" t="s">
        <v>452</v>
      </c>
      <c r="F543" s="251" t="s">
        <v>451</v>
      </c>
      <c r="G543" s="251"/>
      <c r="H543" s="257">
        <f>H545</f>
        <v>0</v>
      </c>
      <c r="I543" s="257">
        <f>I545</f>
        <v>0</v>
      </c>
      <c r="J543" s="257">
        <f>J545</f>
        <v>0</v>
      </c>
      <c r="K543" s="67"/>
    </row>
    <row r="544" spans="1:11" ht="15" customHeight="1" hidden="1">
      <c r="A544" s="28"/>
      <c r="B544" s="282" t="s">
        <v>97</v>
      </c>
      <c r="C544" s="30"/>
      <c r="D544" s="30" t="s">
        <v>7</v>
      </c>
      <c r="E544" s="30" t="s">
        <v>452</v>
      </c>
      <c r="F544" s="30" t="s">
        <v>451</v>
      </c>
      <c r="G544" s="30" t="s">
        <v>98</v>
      </c>
      <c r="H544" s="60">
        <f>H545</f>
        <v>0</v>
      </c>
      <c r="I544" s="60">
        <f>I545</f>
        <v>0</v>
      </c>
      <c r="J544" s="60">
        <f>J545</f>
        <v>0</v>
      </c>
      <c r="K544" s="67"/>
    </row>
    <row r="545" spans="1:11" ht="15" customHeight="1" hidden="1">
      <c r="A545" s="28"/>
      <c r="B545" s="282" t="s">
        <v>489</v>
      </c>
      <c r="C545" s="30"/>
      <c r="D545" s="30" t="s">
        <v>7</v>
      </c>
      <c r="E545" s="30" t="s">
        <v>452</v>
      </c>
      <c r="F545" s="30" t="s">
        <v>451</v>
      </c>
      <c r="G545" s="30" t="s">
        <v>488</v>
      </c>
      <c r="H545" s="60">
        <v>0</v>
      </c>
      <c r="I545" s="60">
        <v>0</v>
      </c>
      <c r="J545" s="60">
        <v>0</v>
      </c>
      <c r="K545" s="67"/>
    </row>
    <row r="546" spans="1:10" s="1" customFormat="1" ht="45" customHeight="1">
      <c r="A546" s="15" t="s">
        <v>40</v>
      </c>
      <c r="B546" s="316" t="s">
        <v>4</v>
      </c>
      <c r="C546" s="16" t="s">
        <v>492</v>
      </c>
      <c r="D546" s="18"/>
      <c r="E546" s="18"/>
      <c r="F546" s="18"/>
      <c r="G546" s="18"/>
      <c r="H546" s="55">
        <f>H547</f>
        <v>2704.4629999999997</v>
      </c>
      <c r="I546" s="55">
        <f>I547</f>
        <v>2657.943</v>
      </c>
      <c r="J546" s="55">
        <f>J547</f>
        <v>2755.228</v>
      </c>
    </row>
    <row r="547" spans="1:10" ht="15" customHeight="1">
      <c r="A547" s="19" t="s">
        <v>8</v>
      </c>
      <c r="B547" s="317" t="s">
        <v>6</v>
      </c>
      <c r="C547" s="20"/>
      <c r="D547" s="20" t="s">
        <v>7</v>
      </c>
      <c r="E547" s="21"/>
      <c r="F547" s="21"/>
      <c r="G547" s="21"/>
      <c r="H547" s="56">
        <f>H548+H555+H571</f>
        <v>2704.4629999999997</v>
      </c>
      <c r="I547" s="56">
        <f>I548+I555+I571</f>
        <v>2657.943</v>
      </c>
      <c r="J547" s="56">
        <f>J548+J555+J571</f>
        <v>2755.228</v>
      </c>
    </row>
    <row r="548" spans="1:10" ht="30" customHeight="1">
      <c r="A548" s="22"/>
      <c r="B548" s="318" t="s">
        <v>524</v>
      </c>
      <c r="C548" s="23"/>
      <c r="D548" s="23" t="s">
        <v>7</v>
      </c>
      <c r="E548" s="23" t="s">
        <v>523</v>
      </c>
      <c r="F548" s="24"/>
      <c r="G548" s="24"/>
      <c r="H548" s="57">
        <f aca="true" t="shared" si="66" ref="H548:J549">H549</f>
        <v>1651.133</v>
      </c>
      <c r="I548" s="57">
        <f t="shared" si="66"/>
        <v>1762.392</v>
      </c>
      <c r="J548" s="57">
        <f t="shared" si="66"/>
        <v>1832.924</v>
      </c>
    </row>
    <row r="549" spans="1:10" ht="45" customHeight="1">
      <c r="A549" s="193"/>
      <c r="B549" s="319" t="s">
        <v>205</v>
      </c>
      <c r="C549" s="194"/>
      <c r="D549" s="194" t="s">
        <v>7</v>
      </c>
      <c r="E549" s="194" t="s">
        <v>523</v>
      </c>
      <c r="F549" s="194" t="s">
        <v>206</v>
      </c>
      <c r="G549" s="195"/>
      <c r="H549" s="196">
        <f t="shared" si="66"/>
        <v>1651.133</v>
      </c>
      <c r="I549" s="196">
        <f t="shared" si="66"/>
        <v>1762.392</v>
      </c>
      <c r="J549" s="196">
        <f t="shared" si="66"/>
        <v>1832.924</v>
      </c>
    </row>
    <row r="550" spans="1:10" ht="30" customHeight="1">
      <c r="A550" s="28"/>
      <c r="B550" s="282" t="s">
        <v>526</v>
      </c>
      <c r="C550" s="30"/>
      <c r="D550" s="30" t="s">
        <v>7</v>
      </c>
      <c r="E550" s="30" t="s">
        <v>523</v>
      </c>
      <c r="F550" s="30" t="s">
        <v>525</v>
      </c>
      <c r="G550" s="31"/>
      <c r="H550" s="59">
        <f aca="true" t="shared" si="67" ref="H550:J551">H551</f>
        <v>1651.133</v>
      </c>
      <c r="I550" s="59">
        <f t="shared" si="67"/>
        <v>1762.392</v>
      </c>
      <c r="J550" s="59">
        <f t="shared" si="67"/>
        <v>1832.924</v>
      </c>
    </row>
    <row r="551" spans="1:10" ht="15" customHeight="1">
      <c r="A551" s="28"/>
      <c r="B551" s="282" t="s">
        <v>209</v>
      </c>
      <c r="C551" s="30"/>
      <c r="D551" s="30" t="s">
        <v>7</v>
      </c>
      <c r="E551" s="30" t="s">
        <v>523</v>
      </c>
      <c r="F551" s="30" t="s">
        <v>527</v>
      </c>
      <c r="G551" s="31"/>
      <c r="H551" s="59">
        <f t="shared" si="67"/>
        <v>1651.133</v>
      </c>
      <c r="I551" s="59">
        <f t="shared" si="67"/>
        <v>1762.392</v>
      </c>
      <c r="J551" s="59">
        <f t="shared" si="67"/>
        <v>1832.924</v>
      </c>
    </row>
    <row r="552" spans="1:10" ht="30" customHeight="1">
      <c r="A552" s="249"/>
      <c r="B552" s="302" t="s">
        <v>526</v>
      </c>
      <c r="C552" s="251"/>
      <c r="D552" s="251" t="s">
        <v>7</v>
      </c>
      <c r="E552" s="251" t="s">
        <v>523</v>
      </c>
      <c r="F552" s="251" t="s">
        <v>528</v>
      </c>
      <c r="G552" s="252"/>
      <c r="H552" s="253">
        <f>H554</f>
        <v>1651.133</v>
      </c>
      <c r="I552" s="253">
        <f>I554</f>
        <v>1762.392</v>
      </c>
      <c r="J552" s="253">
        <f>J554</f>
        <v>1832.924</v>
      </c>
    </row>
    <row r="553" spans="1:10" ht="60" customHeight="1">
      <c r="A553" s="28"/>
      <c r="B553" s="282" t="s">
        <v>92</v>
      </c>
      <c r="C553" s="30"/>
      <c r="D553" s="30" t="s">
        <v>7</v>
      </c>
      <c r="E553" s="30" t="s">
        <v>523</v>
      </c>
      <c r="F553" s="30" t="s">
        <v>528</v>
      </c>
      <c r="G553" s="31">
        <v>100</v>
      </c>
      <c r="H553" s="59">
        <f>H554</f>
        <v>1651.133</v>
      </c>
      <c r="I553" s="59">
        <f>I554</f>
        <v>1762.392</v>
      </c>
      <c r="J553" s="59">
        <f>J554</f>
        <v>1832.924</v>
      </c>
    </row>
    <row r="554" spans="1:10" ht="30" customHeight="1">
      <c r="A554" s="28"/>
      <c r="B554" s="282" t="s">
        <v>213</v>
      </c>
      <c r="C554" s="30"/>
      <c r="D554" s="30" t="s">
        <v>7</v>
      </c>
      <c r="E554" s="30" t="s">
        <v>523</v>
      </c>
      <c r="F554" s="30" t="s">
        <v>528</v>
      </c>
      <c r="G554" s="30" t="s">
        <v>214</v>
      </c>
      <c r="H554" s="60">
        <f>1268.151+382.982</f>
        <v>1651.133</v>
      </c>
      <c r="I554" s="60">
        <f>1353.604+408.788</f>
        <v>1762.392</v>
      </c>
      <c r="J554" s="60">
        <f>1407.776+425.148</f>
        <v>1832.924</v>
      </c>
    </row>
    <row r="555" spans="1:11" ht="45" customHeight="1">
      <c r="A555" s="22"/>
      <c r="B555" s="318" t="s">
        <v>216</v>
      </c>
      <c r="C555" s="23"/>
      <c r="D555" s="23" t="s">
        <v>7</v>
      </c>
      <c r="E555" s="23" t="s">
        <v>217</v>
      </c>
      <c r="F555" s="24"/>
      <c r="G555" s="24"/>
      <c r="H555" s="57">
        <f>H556</f>
        <v>1053.33</v>
      </c>
      <c r="I555" s="57">
        <f>I556</f>
        <v>895.551</v>
      </c>
      <c r="J555" s="57">
        <f>J556</f>
        <v>922.3040000000001</v>
      </c>
      <c r="K555" s="62"/>
    </row>
    <row r="556" spans="1:11" ht="45" customHeight="1">
      <c r="A556" s="193"/>
      <c r="B556" s="319" t="s">
        <v>205</v>
      </c>
      <c r="C556" s="194"/>
      <c r="D556" s="194" t="s">
        <v>7</v>
      </c>
      <c r="E556" s="194" t="s">
        <v>217</v>
      </c>
      <c r="F556" s="194" t="s">
        <v>206</v>
      </c>
      <c r="G556" s="195"/>
      <c r="H556" s="196">
        <f>H557+H566</f>
        <v>1053.33</v>
      </c>
      <c r="I556" s="196">
        <f>I557+I566</f>
        <v>895.551</v>
      </c>
      <c r="J556" s="196">
        <f>J557+J566</f>
        <v>922.3040000000001</v>
      </c>
      <c r="K556" s="63"/>
    </row>
    <row r="557" spans="1:10" ht="30" customHeight="1">
      <c r="A557" s="28"/>
      <c r="B557" s="282" t="s">
        <v>207</v>
      </c>
      <c r="C557" s="30"/>
      <c r="D557" s="30" t="s">
        <v>7</v>
      </c>
      <c r="E557" s="30" t="s">
        <v>217</v>
      </c>
      <c r="F557" s="30" t="s">
        <v>208</v>
      </c>
      <c r="G557" s="31"/>
      <c r="H557" s="59">
        <f aca="true" t="shared" si="68" ref="H557:J558">H558</f>
        <v>1053.33</v>
      </c>
      <c r="I557" s="59">
        <f t="shared" si="68"/>
        <v>895.551</v>
      </c>
      <c r="J557" s="59">
        <f t="shared" si="68"/>
        <v>922.3040000000001</v>
      </c>
    </row>
    <row r="558" spans="1:10" ht="15" customHeight="1">
      <c r="A558" s="28"/>
      <c r="B558" s="282" t="s">
        <v>209</v>
      </c>
      <c r="C558" s="30"/>
      <c r="D558" s="30" t="s">
        <v>7</v>
      </c>
      <c r="E558" s="30" t="s">
        <v>217</v>
      </c>
      <c r="F558" s="30" t="s">
        <v>210</v>
      </c>
      <c r="G558" s="31"/>
      <c r="H558" s="59">
        <f t="shared" si="68"/>
        <v>1053.33</v>
      </c>
      <c r="I558" s="59">
        <f t="shared" si="68"/>
        <v>895.551</v>
      </c>
      <c r="J558" s="59">
        <f t="shared" si="68"/>
        <v>922.3040000000001</v>
      </c>
    </row>
    <row r="559" spans="1:10" ht="15" customHeight="1">
      <c r="A559" s="249"/>
      <c r="B559" s="302" t="s">
        <v>211</v>
      </c>
      <c r="C559" s="251"/>
      <c r="D559" s="251" t="s">
        <v>7</v>
      </c>
      <c r="E559" s="251" t="s">
        <v>217</v>
      </c>
      <c r="F559" s="251" t="s">
        <v>212</v>
      </c>
      <c r="G559" s="252"/>
      <c r="H559" s="253">
        <f>H561+H563+H565</f>
        <v>1053.33</v>
      </c>
      <c r="I559" s="253">
        <f>I561+I563+I565</f>
        <v>895.551</v>
      </c>
      <c r="J559" s="253">
        <f>J561+J563+J565</f>
        <v>922.3040000000001</v>
      </c>
    </row>
    <row r="560" spans="1:10" ht="60" customHeight="1">
      <c r="A560" s="28"/>
      <c r="B560" s="282" t="s">
        <v>92</v>
      </c>
      <c r="C560" s="30"/>
      <c r="D560" s="30" t="s">
        <v>7</v>
      </c>
      <c r="E560" s="30" t="s">
        <v>217</v>
      </c>
      <c r="F560" s="30" t="s">
        <v>212</v>
      </c>
      <c r="G560" s="31">
        <v>100</v>
      </c>
      <c r="H560" s="59">
        <f>H561</f>
        <v>626.33</v>
      </c>
      <c r="I560" s="59">
        <f>I561</f>
        <v>668.551</v>
      </c>
      <c r="J560" s="59">
        <f>J561</f>
        <v>695.3040000000001</v>
      </c>
    </row>
    <row r="561" spans="1:10" ht="30" customHeight="1">
      <c r="A561" s="28"/>
      <c r="B561" s="282" t="s">
        <v>213</v>
      </c>
      <c r="C561" s="30"/>
      <c r="D561" s="30" t="s">
        <v>7</v>
      </c>
      <c r="E561" s="30" t="s">
        <v>217</v>
      </c>
      <c r="F561" s="30" t="s">
        <v>212</v>
      </c>
      <c r="G561" s="30" t="s">
        <v>214</v>
      </c>
      <c r="H561" s="60">
        <f>481.052+145.278</f>
        <v>626.33</v>
      </c>
      <c r="I561" s="60">
        <f>513.48+155.071</f>
        <v>668.551</v>
      </c>
      <c r="J561" s="60">
        <f>534.028+161.276</f>
        <v>695.3040000000001</v>
      </c>
    </row>
    <row r="562" spans="1:10" ht="30" customHeight="1">
      <c r="A562" s="28"/>
      <c r="B562" s="192" t="s">
        <v>57</v>
      </c>
      <c r="C562" s="30"/>
      <c r="D562" s="30" t="s">
        <v>7</v>
      </c>
      <c r="E562" s="30" t="s">
        <v>217</v>
      </c>
      <c r="F562" s="30" t="s">
        <v>212</v>
      </c>
      <c r="G562" s="31">
        <v>200</v>
      </c>
      <c r="H562" s="59">
        <f>H563</f>
        <v>426</v>
      </c>
      <c r="I562" s="59">
        <f>I563</f>
        <v>226</v>
      </c>
      <c r="J562" s="59">
        <f>J563</f>
        <v>226</v>
      </c>
    </row>
    <row r="563" spans="1:10" ht="30" customHeight="1">
      <c r="A563" s="28"/>
      <c r="B563" s="282" t="s">
        <v>58</v>
      </c>
      <c r="C563" s="30"/>
      <c r="D563" s="30" t="s">
        <v>7</v>
      </c>
      <c r="E563" s="30" t="s">
        <v>217</v>
      </c>
      <c r="F563" s="30" t="s">
        <v>212</v>
      </c>
      <c r="G563" s="30" t="s">
        <v>59</v>
      </c>
      <c r="H563" s="60">
        <f>100+50+15+30+5+6+5+15+200</f>
        <v>426</v>
      </c>
      <c r="I563" s="60">
        <f>100+50+15+30+5+6+5+15</f>
        <v>226</v>
      </c>
      <c r="J563" s="60">
        <f>100+50+15+30+5+6+5+15</f>
        <v>226</v>
      </c>
    </row>
    <row r="564" spans="1:10" ht="15" customHeight="1">
      <c r="A564" s="28"/>
      <c r="B564" s="282" t="s">
        <v>97</v>
      </c>
      <c r="C564" s="30"/>
      <c r="D564" s="30" t="s">
        <v>7</v>
      </c>
      <c r="E564" s="30" t="s">
        <v>217</v>
      </c>
      <c r="F564" s="30" t="s">
        <v>212</v>
      </c>
      <c r="G564" s="30" t="s">
        <v>98</v>
      </c>
      <c r="H564" s="60">
        <f>H565</f>
        <v>1</v>
      </c>
      <c r="I564" s="60">
        <f>I565</f>
        <v>1</v>
      </c>
      <c r="J564" s="60">
        <f>J565</f>
        <v>1</v>
      </c>
    </row>
    <row r="565" spans="1:10" ht="15" customHeight="1">
      <c r="A565" s="28"/>
      <c r="B565" s="282" t="s">
        <v>99</v>
      </c>
      <c r="C565" s="30"/>
      <c r="D565" s="30" t="s">
        <v>7</v>
      </c>
      <c r="E565" s="30" t="s">
        <v>217</v>
      </c>
      <c r="F565" s="30" t="s">
        <v>212</v>
      </c>
      <c r="G565" s="30" t="s">
        <v>100</v>
      </c>
      <c r="H565" s="60">
        <v>1</v>
      </c>
      <c r="I565" s="60">
        <v>1</v>
      </c>
      <c r="J565" s="60">
        <v>1</v>
      </c>
    </row>
    <row r="566" spans="1:10" ht="45" customHeight="1" hidden="1">
      <c r="A566" s="28"/>
      <c r="B566" s="282" t="s">
        <v>233</v>
      </c>
      <c r="C566" s="30"/>
      <c r="D566" s="30" t="s">
        <v>7</v>
      </c>
      <c r="E566" s="30" t="s">
        <v>217</v>
      </c>
      <c r="F566" s="30" t="s">
        <v>234</v>
      </c>
      <c r="G566" s="30"/>
      <c r="H566" s="60">
        <f aca="true" t="shared" si="69" ref="H566:J567">H567</f>
        <v>0</v>
      </c>
      <c r="I566" s="60">
        <f t="shared" si="69"/>
        <v>0</v>
      </c>
      <c r="J566" s="60">
        <f t="shared" si="69"/>
        <v>0</v>
      </c>
    </row>
    <row r="567" spans="1:10" ht="15" customHeight="1" hidden="1">
      <c r="A567" s="28"/>
      <c r="B567" s="282" t="s">
        <v>209</v>
      </c>
      <c r="C567" s="30"/>
      <c r="D567" s="30" t="s">
        <v>7</v>
      </c>
      <c r="E567" s="30" t="s">
        <v>217</v>
      </c>
      <c r="F567" s="30" t="s">
        <v>235</v>
      </c>
      <c r="G567" s="31"/>
      <c r="H567" s="59">
        <f t="shared" si="69"/>
        <v>0</v>
      </c>
      <c r="I567" s="59">
        <f t="shared" si="69"/>
        <v>0</v>
      </c>
      <c r="J567" s="59">
        <f t="shared" si="69"/>
        <v>0</v>
      </c>
    </row>
    <row r="568" spans="1:10" ht="30" customHeight="1" hidden="1">
      <c r="A568" s="249"/>
      <c r="B568" s="302" t="s">
        <v>236</v>
      </c>
      <c r="C568" s="251"/>
      <c r="D568" s="251" t="s">
        <v>7</v>
      </c>
      <c r="E568" s="251" t="s">
        <v>217</v>
      </c>
      <c r="F568" s="251" t="s">
        <v>237</v>
      </c>
      <c r="G568" s="252"/>
      <c r="H568" s="253">
        <f>H570</f>
        <v>0</v>
      </c>
      <c r="I568" s="253">
        <f>I570</f>
        <v>0</v>
      </c>
      <c r="J568" s="253">
        <f>J570</f>
        <v>0</v>
      </c>
    </row>
    <row r="569" spans="1:10" ht="60" customHeight="1" hidden="1">
      <c r="A569" s="28"/>
      <c r="B569" s="282" t="s">
        <v>92</v>
      </c>
      <c r="C569" s="30"/>
      <c r="D569" s="30" t="s">
        <v>7</v>
      </c>
      <c r="E569" s="30" t="s">
        <v>217</v>
      </c>
      <c r="F569" s="30" t="s">
        <v>237</v>
      </c>
      <c r="G569" s="31">
        <v>100</v>
      </c>
      <c r="H569" s="59">
        <f>H570</f>
        <v>0</v>
      </c>
      <c r="I569" s="59">
        <f>I570</f>
        <v>0</v>
      </c>
      <c r="J569" s="59">
        <f>J570</f>
        <v>0</v>
      </c>
    </row>
    <row r="570" spans="1:10" ht="30" customHeight="1" hidden="1">
      <c r="A570" s="28"/>
      <c r="B570" s="282" t="s">
        <v>213</v>
      </c>
      <c r="C570" s="30"/>
      <c r="D570" s="30" t="s">
        <v>7</v>
      </c>
      <c r="E570" s="30" t="s">
        <v>217</v>
      </c>
      <c r="F570" s="30" t="s">
        <v>237</v>
      </c>
      <c r="G570" s="30" t="s">
        <v>214</v>
      </c>
      <c r="H570" s="60">
        <v>0</v>
      </c>
      <c r="I570" s="60">
        <v>0</v>
      </c>
      <c r="J570" s="60">
        <v>0</v>
      </c>
    </row>
    <row r="571" spans="1:10" ht="15" customHeight="1" hidden="1">
      <c r="A571" s="35"/>
      <c r="B571" s="318" t="s">
        <v>185</v>
      </c>
      <c r="C571" s="24"/>
      <c r="D571" s="24" t="s">
        <v>7</v>
      </c>
      <c r="E571" s="37" t="s">
        <v>186</v>
      </c>
      <c r="F571" s="23"/>
      <c r="G571" s="24"/>
      <c r="H571" s="57">
        <f>H572</f>
        <v>0</v>
      </c>
      <c r="I571" s="57">
        <f>I572</f>
        <v>0</v>
      </c>
      <c r="J571" s="57">
        <f>J572</f>
        <v>0</v>
      </c>
    </row>
    <row r="572" spans="1:10" ht="45" customHeight="1" hidden="1">
      <c r="A572" s="193"/>
      <c r="B572" s="319" t="s">
        <v>448</v>
      </c>
      <c r="C572" s="194"/>
      <c r="D572" s="194" t="s">
        <v>7</v>
      </c>
      <c r="E572" s="194" t="s">
        <v>186</v>
      </c>
      <c r="F572" s="195" t="s">
        <v>257</v>
      </c>
      <c r="G572" s="194"/>
      <c r="H572" s="196">
        <f>H573</f>
        <v>0</v>
      </c>
      <c r="I572" s="196">
        <f aca="true" t="shared" si="70" ref="I572:J574">I573</f>
        <v>0</v>
      </c>
      <c r="J572" s="196">
        <f t="shared" si="70"/>
        <v>0</v>
      </c>
    </row>
    <row r="573" spans="1:10" ht="15" customHeight="1" hidden="1">
      <c r="A573" s="25"/>
      <c r="B573" s="282" t="s">
        <v>209</v>
      </c>
      <c r="C573" s="26"/>
      <c r="D573" s="30" t="s">
        <v>7</v>
      </c>
      <c r="E573" s="30" t="s">
        <v>186</v>
      </c>
      <c r="F573" s="31" t="s">
        <v>258</v>
      </c>
      <c r="G573" s="26"/>
      <c r="H573" s="59">
        <f>H574</f>
        <v>0</v>
      </c>
      <c r="I573" s="59">
        <f t="shared" si="70"/>
        <v>0</v>
      </c>
      <c r="J573" s="59">
        <f t="shared" si="70"/>
        <v>0</v>
      </c>
    </row>
    <row r="574" spans="1:10" ht="15" customHeight="1" hidden="1">
      <c r="A574" s="25"/>
      <c r="B574" s="282" t="s">
        <v>209</v>
      </c>
      <c r="C574" s="26"/>
      <c r="D574" s="30" t="s">
        <v>7</v>
      </c>
      <c r="E574" s="30" t="s">
        <v>186</v>
      </c>
      <c r="F574" s="31" t="s">
        <v>259</v>
      </c>
      <c r="G574" s="26"/>
      <c r="H574" s="59">
        <f>H575</f>
        <v>0</v>
      </c>
      <c r="I574" s="59">
        <f t="shared" si="70"/>
        <v>0</v>
      </c>
      <c r="J574" s="59">
        <f t="shared" si="70"/>
        <v>0</v>
      </c>
    </row>
    <row r="575" spans="1:10" ht="30" customHeight="1" hidden="1">
      <c r="A575" s="249"/>
      <c r="B575" s="302" t="s">
        <v>596</v>
      </c>
      <c r="C575" s="251"/>
      <c r="D575" s="251" t="s">
        <v>7</v>
      </c>
      <c r="E575" s="251" t="s">
        <v>186</v>
      </c>
      <c r="F575" s="251" t="s">
        <v>597</v>
      </c>
      <c r="G575" s="251"/>
      <c r="H575" s="257">
        <f>H576</f>
        <v>0</v>
      </c>
      <c r="I575" s="257">
        <f>I576</f>
        <v>0</v>
      </c>
      <c r="J575" s="257">
        <f>J576</f>
        <v>0</v>
      </c>
    </row>
    <row r="576" spans="1:10" ht="60" customHeight="1" hidden="1">
      <c r="A576" s="28"/>
      <c r="B576" s="282" t="s">
        <v>92</v>
      </c>
      <c r="C576" s="30"/>
      <c r="D576" s="30" t="s">
        <v>7</v>
      </c>
      <c r="E576" s="30" t="s">
        <v>186</v>
      </c>
      <c r="F576" s="30" t="s">
        <v>597</v>
      </c>
      <c r="G576" s="30" t="s">
        <v>93</v>
      </c>
      <c r="H576" s="60">
        <f>H577</f>
        <v>0</v>
      </c>
      <c r="I576" s="60">
        <f>I577</f>
        <v>0</v>
      </c>
      <c r="J576" s="60">
        <f>J577</f>
        <v>0</v>
      </c>
    </row>
    <row r="577" spans="1:10" ht="30" customHeight="1" hidden="1">
      <c r="A577" s="28"/>
      <c r="B577" s="282" t="s">
        <v>213</v>
      </c>
      <c r="C577" s="30"/>
      <c r="D577" s="30" t="s">
        <v>7</v>
      </c>
      <c r="E577" s="30" t="s">
        <v>186</v>
      </c>
      <c r="F577" s="30" t="s">
        <v>597</v>
      </c>
      <c r="G577" s="30" t="s">
        <v>214</v>
      </c>
      <c r="H577" s="60">
        <v>0</v>
      </c>
      <c r="I577" s="60">
        <v>0</v>
      </c>
      <c r="J577" s="60">
        <v>0</v>
      </c>
    </row>
    <row r="578" spans="1:11" s="8" customFormat="1" ht="15" customHeight="1">
      <c r="A578" s="494" t="s">
        <v>294</v>
      </c>
      <c r="B578" s="495"/>
      <c r="C578" s="495"/>
      <c r="D578" s="495"/>
      <c r="E578" s="495"/>
      <c r="F578" s="495"/>
      <c r="G578" s="496"/>
      <c r="H578" s="76">
        <f>H16+H537+H546</f>
        <v>136250.67599999998</v>
      </c>
      <c r="I578" s="76">
        <f>I16+I537+I546</f>
        <v>159008.17969999998</v>
      </c>
      <c r="J578" s="76">
        <f>J16+J537+J546</f>
        <v>83422.629</v>
      </c>
      <c r="K578" s="77"/>
    </row>
    <row r="579" ht="12.75">
      <c r="J579" s="53"/>
    </row>
    <row r="580" ht="12.75">
      <c r="J580" s="53"/>
    </row>
    <row r="581" ht="12.75">
      <c r="J581" s="53"/>
    </row>
    <row r="582" ht="12.75">
      <c r="J582" s="53"/>
    </row>
    <row r="583" ht="12.75">
      <c r="J583" s="53"/>
    </row>
    <row r="584" ht="12.75">
      <c r="J584" s="53"/>
    </row>
    <row r="585" ht="12.75">
      <c r="J585" s="53"/>
    </row>
    <row r="586" ht="12.75">
      <c r="J586" s="53"/>
    </row>
    <row r="587" ht="12.75">
      <c r="J587" s="53"/>
    </row>
    <row r="588" ht="12.75">
      <c r="J588" s="53"/>
    </row>
    <row r="589" ht="12.75">
      <c r="J589" s="53"/>
    </row>
    <row r="590" ht="12.75">
      <c r="J590" s="53"/>
    </row>
    <row r="591" ht="12.75">
      <c r="J591" s="53"/>
    </row>
    <row r="592" ht="12.75">
      <c r="J592" s="53"/>
    </row>
    <row r="593" ht="12.75">
      <c r="J593" s="53"/>
    </row>
    <row r="594" ht="12.75">
      <c r="J594" s="53"/>
    </row>
    <row r="595" ht="12.75">
      <c r="J595" s="53"/>
    </row>
    <row r="596" ht="12.75">
      <c r="J596" s="53"/>
    </row>
    <row r="597" ht="12.75">
      <c r="J597" s="53"/>
    </row>
    <row r="598" ht="12.75">
      <c r="J598" s="53"/>
    </row>
    <row r="599" ht="12.75">
      <c r="J599" s="53"/>
    </row>
    <row r="600" ht="12.75">
      <c r="J600" s="53"/>
    </row>
    <row r="601" ht="12.75">
      <c r="J601" s="53"/>
    </row>
    <row r="602" ht="12.75">
      <c r="J602" s="53"/>
    </row>
    <row r="603" ht="12.75">
      <c r="J603" s="53"/>
    </row>
    <row r="604" ht="12.75">
      <c r="J604" s="53"/>
    </row>
    <row r="605" ht="12.75">
      <c r="J605" s="53"/>
    </row>
    <row r="606" ht="12.75">
      <c r="J606" s="53"/>
    </row>
    <row r="607" ht="12.75">
      <c r="J607" s="53"/>
    </row>
    <row r="608" ht="12.75">
      <c r="J608" s="53"/>
    </row>
    <row r="609" ht="12.75">
      <c r="J609" s="53"/>
    </row>
    <row r="610" ht="12.75">
      <c r="J610" s="53"/>
    </row>
    <row r="611" ht="12.75">
      <c r="J611" s="53"/>
    </row>
    <row r="612" ht="12.75">
      <c r="J612" s="53"/>
    </row>
    <row r="613" ht="12.75">
      <c r="J613" s="53"/>
    </row>
    <row r="614" ht="12.75">
      <c r="J614" s="53"/>
    </row>
    <row r="615" ht="12.75">
      <c r="J615" s="53"/>
    </row>
    <row r="616" ht="12.75">
      <c r="J616" s="53"/>
    </row>
    <row r="617" ht="12.75">
      <c r="J617" s="53"/>
    </row>
  </sheetData>
  <sheetProtection/>
  <mergeCells count="17">
    <mergeCell ref="A1:J1"/>
    <mergeCell ref="A2:J2"/>
    <mergeCell ref="A3:J3"/>
    <mergeCell ref="A578:G578"/>
    <mergeCell ref="A10:J10"/>
    <mergeCell ref="H13:J13"/>
    <mergeCell ref="A13:A14"/>
    <mergeCell ref="B13:B14"/>
    <mergeCell ref="A4:J4"/>
    <mergeCell ref="C13:C14"/>
    <mergeCell ref="D13:D14"/>
    <mergeCell ref="E13:E14"/>
    <mergeCell ref="G13:G14"/>
    <mergeCell ref="F13:F14"/>
    <mergeCell ref="A11:J11"/>
    <mergeCell ref="A5:J5"/>
    <mergeCell ref="A9:J9"/>
  </mergeCells>
  <printOptions/>
  <pageMargins left="0.7874015748031497" right="0.2362204724409449" top="0.7874015748031497" bottom="0.3937007874015748" header="0" footer="0"/>
  <pageSetup horizontalDpi="600" verticalDpi="600" orientation="portrait" paperSize="9" scale="62" r:id="rId3"/>
  <rowBreaks count="6" manualBreakCount="6">
    <brk id="45" max="255" man="1"/>
    <brk id="88" max="255" man="1"/>
    <brk id="139" max="255" man="1"/>
    <brk id="188" max="255" man="1"/>
    <brk id="264" max="255" man="1"/>
    <brk id="33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5.7109375" style="0" customWidth="1"/>
    <col min="4" max="4" width="15.421875" style="0" customWidth="1"/>
    <col min="5" max="5" width="20.00390625" style="0" customWidth="1"/>
    <col min="6" max="6" width="33.8515625" style="0" customWidth="1"/>
    <col min="7" max="7" width="13.7109375" style="0" customWidth="1"/>
    <col min="8" max="10" width="11.7109375" style="0" customWidth="1"/>
  </cols>
  <sheetData>
    <row r="1" spans="1:10" ht="15" customHeight="1">
      <c r="A1" s="459" t="s">
        <v>390</v>
      </c>
      <c r="B1" s="459"/>
      <c r="C1" s="459"/>
      <c r="D1" s="459"/>
      <c r="E1" s="459"/>
      <c r="F1" s="459"/>
      <c r="G1" s="459"/>
      <c r="H1" s="459"/>
      <c r="I1" s="459"/>
      <c r="J1" s="459"/>
    </row>
    <row r="2" spans="1:10" ht="15" customHeight="1">
      <c r="A2" s="459" t="s">
        <v>33</v>
      </c>
      <c r="B2" s="459"/>
      <c r="C2" s="459"/>
      <c r="D2" s="459"/>
      <c r="E2" s="459"/>
      <c r="F2" s="459"/>
      <c r="G2" s="459"/>
      <c r="H2" s="459"/>
      <c r="I2" s="459"/>
      <c r="J2" s="459"/>
    </row>
    <row r="3" spans="1:10" ht="15" customHeight="1">
      <c r="A3" s="459" t="s">
        <v>34</v>
      </c>
      <c r="B3" s="459"/>
      <c r="C3" s="459"/>
      <c r="D3" s="459"/>
      <c r="E3" s="459"/>
      <c r="F3" s="459"/>
      <c r="G3" s="459"/>
      <c r="H3" s="459"/>
      <c r="I3" s="459"/>
      <c r="J3" s="459"/>
    </row>
    <row r="4" spans="1:10" ht="15" customHeight="1">
      <c r="A4" s="459" t="s">
        <v>35</v>
      </c>
      <c r="B4" s="459"/>
      <c r="C4" s="459"/>
      <c r="D4" s="459"/>
      <c r="E4" s="459"/>
      <c r="F4" s="459"/>
      <c r="G4" s="459"/>
      <c r="H4" s="459"/>
      <c r="I4" s="459"/>
      <c r="J4" s="459"/>
    </row>
    <row r="5" spans="1:10" ht="15" customHeight="1">
      <c r="A5" s="459" t="s">
        <v>605</v>
      </c>
      <c r="B5" s="459"/>
      <c r="C5" s="459"/>
      <c r="D5" s="459"/>
      <c r="E5" s="459"/>
      <c r="F5" s="459"/>
      <c r="G5" s="459"/>
      <c r="H5" s="459"/>
      <c r="I5" s="459"/>
      <c r="J5" s="459"/>
    </row>
    <row r="6" ht="15" customHeight="1"/>
    <row r="7" ht="15" customHeight="1"/>
    <row r="8" ht="15" customHeight="1"/>
    <row r="9" spans="1:10" ht="30" customHeight="1">
      <c r="A9" s="380"/>
      <c r="B9" s="498" t="s">
        <v>645</v>
      </c>
      <c r="C9" s="498"/>
      <c r="D9" s="498"/>
      <c r="E9" s="498"/>
      <c r="F9" s="498"/>
      <c r="G9" s="498"/>
      <c r="H9" s="498"/>
      <c r="I9" s="498"/>
      <c r="J9" s="498"/>
    </row>
    <row r="10" ht="15" customHeight="1"/>
    <row r="11" spans="1:10" ht="60" customHeight="1">
      <c r="A11" s="381" t="s">
        <v>38</v>
      </c>
      <c r="B11" s="381" t="s">
        <v>607</v>
      </c>
      <c r="C11" s="381" t="s">
        <v>608</v>
      </c>
      <c r="D11" s="381" t="s">
        <v>609</v>
      </c>
      <c r="E11" s="381" t="s">
        <v>610</v>
      </c>
      <c r="F11" s="381" t="s">
        <v>611</v>
      </c>
      <c r="G11" s="381" t="s">
        <v>612</v>
      </c>
      <c r="H11" s="381" t="s">
        <v>613</v>
      </c>
      <c r="I11" s="381" t="s">
        <v>614</v>
      </c>
      <c r="J11" s="381" t="s">
        <v>646</v>
      </c>
    </row>
    <row r="12" spans="1:10" ht="75" customHeight="1" hidden="1">
      <c r="A12" s="499">
        <v>1</v>
      </c>
      <c r="B12" s="499" t="s">
        <v>444</v>
      </c>
      <c r="C12" s="499" t="s">
        <v>143</v>
      </c>
      <c r="D12" s="499" t="s">
        <v>42</v>
      </c>
      <c r="E12" s="499" t="s">
        <v>42</v>
      </c>
      <c r="F12" s="501" t="s">
        <v>615</v>
      </c>
      <c r="G12" s="503" t="s">
        <v>616</v>
      </c>
      <c r="H12" s="505">
        <v>0</v>
      </c>
      <c r="I12" s="505">
        <v>0</v>
      </c>
      <c r="J12" s="505">
        <v>0</v>
      </c>
    </row>
    <row r="13" spans="1:10" ht="75" customHeight="1" hidden="1">
      <c r="A13" s="500"/>
      <c r="B13" s="500"/>
      <c r="C13" s="500"/>
      <c r="D13" s="500"/>
      <c r="E13" s="500"/>
      <c r="F13" s="502"/>
      <c r="G13" s="504"/>
      <c r="H13" s="505"/>
      <c r="I13" s="505"/>
      <c r="J13" s="505"/>
    </row>
    <row r="14" spans="1:10" ht="210" customHeight="1">
      <c r="A14" s="484"/>
      <c r="B14" s="484"/>
      <c r="C14" s="484"/>
      <c r="D14" s="484"/>
      <c r="E14" s="484"/>
      <c r="F14" s="383" t="s">
        <v>617</v>
      </c>
      <c r="G14" s="384" t="s">
        <v>618</v>
      </c>
      <c r="H14" s="382">
        <f>350+500</f>
        <v>850</v>
      </c>
      <c r="I14" s="382">
        <v>0</v>
      </c>
      <c r="J14" s="382">
        <v>0</v>
      </c>
    </row>
    <row r="15" spans="1:10" ht="15" customHeight="1">
      <c r="A15" s="506" t="s">
        <v>619</v>
      </c>
      <c r="B15" s="507"/>
      <c r="C15" s="507"/>
      <c r="D15" s="507"/>
      <c r="E15" s="507"/>
      <c r="F15" s="508"/>
      <c r="G15" s="385"/>
      <c r="H15" s="386">
        <f>H12+H13+H14</f>
        <v>850</v>
      </c>
      <c r="I15" s="386">
        <f>I12+I13+I14</f>
        <v>0</v>
      </c>
      <c r="J15" s="386">
        <f>J12+J13+J14</f>
        <v>0</v>
      </c>
    </row>
    <row r="16" spans="1:10" ht="90" customHeight="1" hidden="1">
      <c r="A16" s="499"/>
      <c r="B16" s="499" t="s">
        <v>444</v>
      </c>
      <c r="C16" s="499" t="s">
        <v>154</v>
      </c>
      <c r="D16" s="499" t="s">
        <v>42</v>
      </c>
      <c r="E16" s="499" t="s">
        <v>42</v>
      </c>
      <c r="F16" s="192" t="s">
        <v>620</v>
      </c>
      <c r="G16" s="192"/>
      <c r="H16" s="387">
        <v>0</v>
      </c>
      <c r="I16" s="387">
        <v>0</v>
      </c>
      <c r="J16" s="387">
        <v>0</v>
      </c>
    </row>
    <row r="17" spans="1:10" ht="105" customHeight="1" hidden="1">
      <c r="A17" s="447"/>
      <c r="B17" s="447"/>
      <c r="C17" s="447"/>
      <c r="D17" s="447"/>
      <c r="E17" s="447"/>
      <c r="F17" s="192" t="s">
        <v>621</v>
      </c>
      <c r="G17" s="388" t="s">
        <v>622</v>
      </c>
      <c r="H17" s="389">
        <v>0</v>
      </c>
      <c r="I17" s="389">
        <v>0</v>
      </c>
      <c r="J17" s="389">
        <v>0</v>
      </c>
    </row>
    <row r="18" spans="1:10" ht="90" customHeight="1" hidden="1">
      <c r="A18" s="448"/>
      <c r="B18" s="448"/>
      <c r="C18" s="448"/>
      <c r="D18" s="448"/>
      <c r="E18" s="448"/>
      <c r="F18" s="192" t="s">
        <v>623</v>
      </c>
      <c r="G18" s="192"/>
      <c r="H18" s="387">
        <v>0</v>
      </c>
      <c r="I18" s="387">
        <v>0</v>
      </c>
      <c r="J18" s="387">
        <v>0</v>
      </c>
    </row>
    <row r="19" spans="1:10" ht="15" customHeight="1" hidden="1">
      <c r="A19" s="506" t="s">
        <v>619</v>
      </c>
      <c r="B19" s="507"/>
      <c r="C19" s="507"/>
      <c r="D19" s="507"/>
      <c r="E19" s="507"/>
      <c r="F19" s="508"/>
      <c r="G19" s="385"/>
      <c r="H19" s="386">
        <f>H16+H17+H18</f>
        <v>0</v>
      </c>
      <c r="I19" s="386">
        <f>I16+I17+I18</f>
        <v>0</v>
      </c>
      <c r="J19" s="386">
        <f>J16+J17+J18</f>
        <v>0</v>
      </c>
    </row>
    <row r="20" spans="1:10" ht="90" customHeight="1">
      <c r="A20" s="499">
        <v>2</v>
      </c>
      <c r="B20" s="499" t="s">
        <v>444</v>
      </c>
      <c r="C20" s="499" t="s">
        <v>381</v>
      </c>
      <c r="D20" s="499" t="s">
        <v>42</v>
      </c>
      <c r="E20" s="499" t="s">
        <v>42</v>
      </c>
      <c r="F20" s="509" t="s">
        <v>624</v>
      </c>
      <c r="G20" s="512" t="s">
        <v>618</v>
      </c>
      <c r="H20" s="515">
        <v>1000</v>
      </c>
      <c r="I20" s="515">
        <v>1000</v>
      </c>
      <c r="J20" s="515">
        <v>0</v>
      </c>
    </row>
    <row r="21" spans="1:10" ht="90" customHeight="1">
      <c r="A21" s="500"/>
      <c r="B21" s="500"/>
      <c r="C21" s="500"/>
      <c r="D21" s="500"/>
      <c r="E21" s="500"/>
      <c r="F21" s="510"/>
      <c r="G21" s="513"/>
      <c r="H21" s="516"/>
      <c r="I21" s="516"/>
      <c r="J21" s="516"/>
    </row>
    <row r="22" spans="1:10" ht="90" customHeight="1">
      <c r="A22" s="484"/>
      <c r="B22" s="484"/>
      <c r="C22" s="484"/>
      <c r="D22" s="484"/>
      <c r="E22" s="484"/>
      <c r="F22" s="511"/>
      <c r="G22" s="514"/>
      <c r="H22" s="484"/>
      <c r="I22" s="484"/>
      <c r="J22" s="484"/>
    </row>
    <row r="23" spans="1:10" ht="15" customHeight="1">
      <c r="A23" s="506" t="s">
        <v>619</v>
      </c>
      <c r="B23" s="507"/>
      <c r="C23" s="507"/>
      <c r="D23" s="507"/>
      <c r="E23" s="507"/>
      <c r="F23" s="508"/>
      <c r="G23" s="385"/>
      <c r="H23" s="386">
        <f>H20+H21+H22</f>
        <v>1000</v>
      </c>
      <c r="I23" s="386">
        <f>I20+I21+I22</f>
        <v>1000</v>
      </c>
      <c r="J23" s="386">
        <f>J20+J21+J22</f>
        <v>0</v>
      </c>
    </row>
    <row r="24" spans="1:10" ht="132" customHeight="1">
      <c r="A24" s="390">
        <v>3</v>
      </c>
      <c r="B24" s="391" t="s">
        <v>414</v>
      </c>
      <c r="C24" s="391" t="s">
        <v>625</v>
      </c>
      <c r="D24" s="391" t="s">
        <v>42</v>
      </c>
      <c r="E24" s="391" t="s">
        <v>42</v>
      </c>
      <c r="F24" s="168" t="s">
        <v>626</v>
      </c>
      <c r="G24" s="391">
        <v>2023</v>
      </c>
      <c r="H24" s="392">
        <f>200-200</f>
        <v>0</v>
      </c>
      <c r="I24" s="392">
        <f>18.54402+1835.85798</f>
        <v>1854.402</v>
      </c>
      <c r="J24" s="392">
        <v>0</v>
      </c>
    </row>
    <row r="25" spans="1:10" ht="15" customHeight="1">
      <c r="A25" s="506" t="s">
        <v>619</v>
      </c>
      <c r="B25" s="507"/>
      <c r="C25" s="507"/>
      <c r="D25" s="507"/>
      <c r="E25" s="507"/>
      <c r="F25" s="508"/>
      <c r="G25" s="385"/>
      <c r="H25" s="386">
        <f>H24</f>
        <v>0</v>
      </c>
      <c r="I25" s="386">
        <f>I24</f>
        <v>1854.402</v>
      </c>
      <c r="J25" s="386">
        <f>J24</f>
        <v>0</v>
      </c>
    </row>
    <row r="26" spans="1:10" ht="135" customHeight="1">
      <c r="A26" s="390">
        <v>4</v>
      </c>
      <c r="B26" s="391" t="s">
        <v>427</v>
      </c>
      <c r="C26" s="391" t="s">
        <v>81</v>
      </c>
      <c r="D26" s="391" t="s">
        <v>42</v>
      </c>
      <c r="E26" s="391" t="s">
        <v>42</v>
      </c>
      <c r="F26" s="168" t="s">
        <v>627</v>
      </c>
      <c r="G26" s="391">
        <v>2023</v>
      </c>
      <c r="H26" s="392">
        <v>0</v>
      </c>
      <c r="I26" s="392">
        <f>565.02506+37105.25811+24482.52859</f>
        <v>62152.811760000004</v>
      </c>
      <c r="J26" s="392">
        <v>0</v>
      </c>
    </row>
    <row r="27" spans="1:10" ht="15" customHeight="1">
      <c r="A27" s="506" t="s">
        <v>619</v>
      </c>
      <c r="B27" s="507"/>
      <c r="C27" s="507"/>
      <c r="D27" s="507"/>
      <c r="E27" s="507"/>
      <c r="F27" s="508"/>
      <c r="G27" s="385"/>
      <c r="H27" s="386">
        <f>H26</f>
        <v>0</v>
      </c>
      <c r="I27" s="386">
        <f>I26</f>
        <v>62152.811760000004</v>
      </c>
      <c r="J27" s="386">
        <f>J26</f>
        <v>0</v>
      </c>
    </row>
    <row r="28" spans="1:10" ht="15" customHeight="1">
      <c r="A28" s="506" t="s">
        <v>628</v>
      </c>
      <c r="B28" s="507"/>
      <c r="C28" s="507"/>
      <c r="D28" s="507"/>
      <c r="E28" s="507"/>
      <c r="F28" s="508"/>
      <c r="G28" s="385"/>
      <c r="H28" s="386">
        <f>H15+H19+H23+H25+H27</f>
        <v>1850</v>
      </c>
      <c r="I28" s="386">
        <f>I15+I19+I23+I25+I27</f>
        <v>65007.213760000006</v>
      </c>
      <c r="J28" s="386">
        <f>J15+J19+J23+J25+J27</f>
        <v>0</v>
      </c>
    </row>
  </sheetData>
  <sheetProtection/>
  <mergeCells count="37">
    <mergeCell ref="A28:F28"/>
    <mergeCell ref="G20:G22"/>
    <mergeCell ref="H20:H22"/>
    <mergeCell ref="I20:I22"/>
    <mergeCell ref="J20:J22"/>
    <mergeCell ref="A23:F23"/>
    <mergeCell ref="A25:F25"/>
    <mergeCell ref="A20:A22"/>
    <mergeCell ref="B20:B22"/>
    <mergeCell ref="B16:B18"/>
    <mergeCell ref="C16:C18"/>
    <mergeCell ref="D16:D18"/>
    <mergeCell ref="E16:E18"/>
    <mergeCell ref="A19:F19"/>
    <mergeCell ref="A27:F27"/>
    <mergeCell ref="G12:G13"/>
    <mergeCell ref="H12:H13"/>
    <mergeCell ref="I12:I13"/>
    <mergeCell ref="J12:J13"/>
    <mergeCell ref="A15:F15"/>
    <mergeCell ref="C20:C22"/>
    <mergeCell ref="D20:D22"/>
    <mergeCell ref="E20:E22"/>
    <mergeCell ref="F20:F22"/>
    <mergeCell ref="A16:A18"/>
    <mergeCell ref="A12:A14"/>
    <mergeCell ref="B12:B14"/>
    <mergeCell ref="C12:C14"/>
    <mergeCell ref="D12:D14"/>
    <mergeCell ref="E12:E14"/>
    <mergeCell ref="F12:F13"/>
    <mergeCell ref="A1:J1"/>
    <mergeCell ref="A2:J2"/>
    <mergeCell ref="A3:J3"/>
    <mergeCell ref="A4:J4"/>
    <mergeCell ref="A5:J5"/>
    <mergeCell ref="B9:J9"/>
  </mergeCells>
  <printOptions/>
  <pageMargins left="0.7" right="0.7" top="0.75" bottom="0.75" header="0.3" footer="0.3"/>
  <pageSetup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SheetLayoutView="100" zoomScalePageLayoutView="0" workbookViewId="0" topLeftCell="A36">
      <selection activeCell="C16" sqref="C18"/>
    </sheetView>
  </sheetViews>
  <sheetFormatPr defaultColWidth="9.140625" defaultRowHeight="12.75"/>
  <cols>
    <col min="1" max="1" width="53.8515625" style="393" customWidth="1"/>
    <col min="2" max="2" width="16.140625" style="394" customWidth="1"/>
    <col min="3" max="3" width="14.28125" style="394" customWidth="1"/>
    <col min="4" max="4" width="9.00390625" style="394" customWidth="1"/>
    <col min="5" max="5" width="8.7109375" style="393" customWidth="1"/>
    <col min="6" max="7" width="13.28125" style="393" customWidth="1"/>
    <col min="8" max="8" width="13.28125" style="395" customWidth="1"/>
    <col min="9" max="16384" width="9.140625" style="393" customWidth="1"/>
  </cols>
  <sheetData>
    <row r="1" spans="1:8" s="396" customFormat="1" ht="15" customHeight="1">
      <c r="A1" s="459" t="s">
        <v>391</v>
      </c>
      <c r="B1" s="459"/>
      <c r="C1" s="459"/>
      <c r="D1" s="459"/>
      <c r="E1" s="459"/>
      <c r="F1" s="459"/>
      <c r="G1" s="459"/>
      <c r="H1" s="459"/>
    </row>
    <row r="2" spans="1:8" s="396" customFormat="1" ht="15" customHeight="1">
      <c r="A2" s="459" t="s">
        <v>33</v>
      </c>
      <c r="B2" s="459"/>
      <c r="C2" s="459"/>
      <c r="D2" s="459"/>
      <c r="E2" s="459"/>
      <c r="F2" s="459"/>
      <c r="G2" s="459"/>
      <c r="H2" s="459"/>
    </row>
    <row r="3" spans="1:8" s="396" customFormat="1" ht="15" customHeight="1">
      <c r="A3" s="459" t="s">
        <v>34</v>
      </c>
      <c r="B3" s="459"/>
      <c r="C3" s="459"/>
      <c r="D3" s="459"/>
      <c r="E3" s="459"/>
      <c r="F3" s="459"/>
      <c r="G3" s="459"/>
      <c r="H3" s="459"/>
    </row>
    <row r="4" spans="1:8" s="396" customFormat="1" ht="15" customHeight="1">
      <c r="A4" s="459" t="s">
        <v>35</v>
      </c>
      <c r="B4" s="459"/>
      <c r="C4" s="459"/>
      <c r="D4" s="459"/>
      <c r="E4" s="459"/>
      <c r="F4" s="459"/>
      <c r="G4" s="459"/>
      <c r="H4" s="459"/>
    </row>
    <row r="5" spans="1:8" s="396" customFormat="1" ht="15" customHeight="1">
      <c r="A5" s="459" t="s">
        <v>605</v>
      </c>
      <c r="B5" s="459"/>
      <c r="C5" s="459"/>
      <c r="D5" s="459"/>
      <c r="E5" s="459"/>
      <c r="F5" s="459"/>
      <c r="G5" s="459"/>
      <c r="H5" s="459"/>
    </row>
    <row r="6" spans="4:8" s="396" customFormat="1" ht="15" customHeight="1">
      <c r="D6" s="397"/>
      <c r="E6" s="398"/>
      <c r="F6" s="398"/>
      <c r="G6" s="398"/>
      <c r="H6" s="397"/>
    </row>
    <row r="7" spans="4:7" s="396" customFormat="1" ht="15" customHeight="1">
      <c r="D7" s="397"/>
      <c r="E7" s="399"/>
      <c r="F7" s="399"/>
      <c r="G7" s="399"/>
    </row>
    <row r="8" ht="15" customHeight="1"/>
    <row r="9" spans="1:8" s="401" customFormat="1" ht="30" customHeight="1">
      <c r="A9" s="520" t="s">
        <v>647</v>
      </c>
      <c r="B9" s="520"/>
      <c r="C9" s="520"/>
      <c r="D9" s="520"/>
      <c r="E9" s="520"/>
      <c r="F9" s="520"/>
      <c r="G9" s="520"/>
      <c r="H9" s="520"/>
    </row>
    <row r="10" spans="1:8" s="401" customFormat="1" ht="15.75">
      <c r="A10" s="400"/>
      <c r="B10" s="400"/>
      <c r="C10" s="400"/>
      <c r="D10" s="400"/>
      <c r="E10" s="400"/>
      <c r="F10" s="400"/>
      <c r="G10" s="400"/>
      <c r="H10" s="400"/>
    </row>
    <row r="11" spans="1:8" s="401" customFormat="1" ht="27" customHeight="1">
      <c r="A11" s="521" t="s">
        <v>47</v>
      </c>
      <c r="B11" s="522" t="s">
        <v>629</v>
      </c>
      <c r="C11" s="522" t="s">
        <v>630</v>
      </c>
      <c r="D11" s="522" t="s">
        <v>631</v>
      </c>
      <c r="E11" s="522" t="s">
        <v>3</v>
      </c>
      <c r="F11" s="517" t="s">
        <v>36</v>
      </c>
      <c r="G11" s="518"/>
      <c r="H11" s="519"/>
    </row>
    <row r="12" spans="1:8" s="401" customFormat="1" ht="27" customHeight="1">
      <c r="A12" s="521"/>
      <c r="B12" s="522"/>
      <c r="C12" s="522"/>
      <c r="D12" s="522"/>
      <c r="E12" s="522"/>
      <c r="F12" s="403" t="s">
        <v>514</v>
      </c>
      <c r="G12" s="403" t="s">
        <v>552</v>
      </c>
      <c r="H12" s="403" t="s">
        <v>643</v>
      </c>
    </row>
    <row r="13" spans="1:8" s="401" customFormat="1" ht="15" customHeight="1">
      <c r="A13" s="404" t="s">
        <v>632</v>
      </c>
      <c r="B13" s="405"/>
      <c r="C13" s="405"/>
      <c r="D13" s="405"/>
      <c r="E13" s="405"/>
      <c r="F13" s="406">
        <f>F14+F38</f>
        <v>5000</v>
      </c>
      <c r="G13" s="406">
        <f>G14+G38</f>
        <v>5000</v>
      </c>
      <c r="H13" s="406">
        <f>H14+H38</f>
        <v>5000</v>
      </c>
    </row>
    <row r="14" spans="1:8" s="401" customFormat="1" ht="45" customHeight="1">
      <c r="A14" s="407" t="s">
        <v>413</v>
      </c>
      <c r="B14" s="408" t="s">
        <v>125</v>
      </c>
      <c r="C14" s="408"/>
      <c r="D14" s="409"/>
      <c r="E14" s="409"/>
      <c r="F14" s="410">
        <f>F15</f>
        <v>2700</v>
      </c>
      <c r="G14" s="410">
        <f>G15</f>
        <v>2700</v>
      </c>
      <c r="H14" s="410">
        <f>H15</f>
        <v>0</v>
      </c>
    </row>
    <row r="15" spans="1:8" s="401" customFormat="1" ht="75" customHeight="1">
      <c r="A15" s="411" t="s">
        <v>126</v>
      </c>
      <c r="B15" s="412" t="s">
        <v>127</v>
      </c>
      <c r="C15" s="412"/>
      <c r="D15" s="413"/>
      <c r="E15" s="413"/>
      <c r="F15" s="414">
        <f>F16+F20+F24+F31</f>
        <v>2700</v>
      </c>
      <c r="G15" s="414">
        <f>G16+G20+G24+G31</f>
        <v>2700</v>
      </c>
      <c r="H15" s="414">
        <f>H16+H20+H24+H31</f>
        <v>0</v>
      </c>
    </row>
    <row r="16" spans="1:8" s="401" customFormat="1" ht="30" customHeight="1" hidden="1">
      <c r="A16" s="415" t="s">
        <v>128</v>
      </c>
      <c r="B16" s="416" t="s">
        <v>129</v>
      </c>
      <c r="C16" s="416"/>
      <c r="D16" s="417"/>
      <c r="E16" s="417"/>
      <c r="F16" s="418">
        <f>F18</f>
        <v>0</v>
      </c>
      <c r="G16" s="418">
        <f>G18</f>
        <v>0</v>
      </c>
      <c r="H16" s="418">
        <f>H18</f>
        <v>0</v>
      </c>
    </row>
    <row r="17" spans="1:8" s="401" customFormat="1" ht="30" customHeight="1" hidden="1">
      <c r="A17" s="419" t="s">
        <v>57</v>
      </c>
      <c r="B17" s="402" t="s">
        <v>129</v>
      </c>
      <c r="C17" s="402">
        <v>200</v>
      </c>
      <c r="D17" s="420"/>
      <c r="E17" s="420"/>
      <c r="F17" s="421">
        <f aca="true" t="shared" si="0" ref="F17:H18">F18</f>
        <v>0</v>
      </c>
      <c r="G17" s="421">
        <f t="shared" si="0"/>
        <v>0</v>
      </c>
      <c r="H17" s="421">
        <f t="shared" si="0"/>
        <v>0</v>
      </c>
    </row>
    <row r="18" spans="1:8" s="401" customFormat="1" ht="30" customHeight="1" hidden="1">
      <c r="A18" s="422" t="s">
        <v>58</v>
      </c>
      <c r="B18" s="402" t="s">
        <v>129</v>
      </c>
      <c r="C18" s="402">
        <v>240</v>
      </c>
      <c r="D18" s="420"/>
      <c r="E18" s="420"/>
      <c r="F18" s="421">
        <f t="shared" si="0"/>
        <v>0</v>
      </c>
      <c r="G18" s="421">
        <f t="shared" si="0"/>
        <v>0</v>
      </c>
      <c r="H18" s="421">
        <f t="shared" si="0"/>
        <v>0</v>
      </c>
    </row>
    <row r="19" spans="1:8" s="401" customFormat="1" ht="15" customHeight="1" hidden="1">
      <c r="A19" s="419" t="s">
        <v>130</v>
      </c>
      <c r="B19" s="402" t="s">
        <v>129</v>
      </c>
      <c r="C19" s="402">
        <v>240</v>
      </c>
      <c r="D19" s="420" t="s">
        <v>633</v>
      </c>
      <c r="E19" s="420" t="s">
        <v>634</v>
      </c>
      <c r="F19" s="421">
        <v>0</v>
      </c>
      <c r="G19" s="421">
        <v>0</v>
      </c>
      <c r="H19" s="421">
        <v>0</v>
      </c>
    </row>
    <row r="20" spans="1:8" s="401" customFormat="1" ht="30" customHeight="1" hidden="1">
      <c r="A20" s="415" t="s">
        <v>132</v>
      </c>
      <c r="B20" s="416" t="s">
        <v>133</v>
      </c>
      <c r="C20" s="416"/>
      <c r="D20" s="417"/>
      <c r="E20" s="417"/>
      <c r="F20" s="418">
        <f>F22</f>
        <v>0</v>
      </c>
      <c r="G20" s="418">
        <f>G22</f>
        <v>0</v>
      </c>
      <c r="H20" s="418">
        <f>H22</f>
        <v>0</v>
      </c>
    </row>
    <row r="21" spans="1:8" s="401" customFormat="1" ht="30" customHeight="1" hidden="1">
      <c r="A21" s="419" t="s">
        <v>57</v>
      </c>
      <c r="B21" s="402" t="s">
        <v>133</v>
      </c>
      <c r="C21" s="402">
        <v>200</v>
      </c>
      <c r="D21" s="420"/>
      <c r="E21" s="420"/>
      <c r="F21" s="421">
        <f aca="true" t="shared" si="1" ref="F21:H22">F22</f>
        <v>0</v>
      </c>
      <c r="G21" s="421">
        <f t="shared" si="1"/>
        <v>0</v>
      </c>
      <c r="H21" s="421">
        <f t="shared" si="1"/>
        <v>0</v>
      </c>
    </row>
    <row r="22" spans="1:8" s="401" customFormat="1" ht="30" customHeight="1" hidden="1">
      <c r="A22" s="422" t="s">
        <v>58</v>
      </c>
      <c r="B22" s="402" t="s">
        <v>133</v>
      </c>
      <c r="C22" s="402">
        <v>240</v>
      </c>
      <c r="D22" s="420"/>
      <c r="E22" s="420"/>
      <c r="F22" s="421">
        <f t="shared" si="1"/>
        <v>0</v>
      </c>
      <c r="G22" s="421">
        <f t="shared" si="1"/>
        <v>0</v>
      </c>
      <c r="H22" s="421">
        <f t="shared" si="1"/>
        <v>0</v>
      </c>
    </row>
    <row r="23" spans="1:8" s="401" customFormat="1" ht="15" customHeight="1" hidden="1">
      <c r="A23" s="419" t="s">
        <v>130</v>
      </c>
      <c r="B23" s="402" t="s">
        <v>133</v>
      </c>
      <c r="C23" s="402">
        <v>240</v>
      </c>
      <c r="D23" s="420" t="s">
        <v>633</v>
      </c>
      <c r="E23" s="420" t="s">
        <v>634</v>
      </c>
      <c r="F23" s="423">
        <v>0</v>
      </c>
      <c r="G23" s="421">
        <v>0</v>
      </c>
      <c r="H23" s="421">
        <v>0</v>
      </c>
    </row>
    <row r="24" spans="1:8" s="401" customFormat="1" ht="30" customHeight="1">
      <c r="A24" s="415" t="s">
        <v>461</v>
      </c>
      <c r="B24" s="416" t="s">
        <v>417</v>
      </c>
      <c r="C24" s="416"/>
      <c r="D24" s="417"/>
      <c r="E24" s="417"/>
      <c r="F24" s="418">
        <f aca="true" t="shared" si="2" ref="F24:H26">F25</f>
        <v>700</v>
      </c>
      <c r="G24" s="418">
        <f t="shared" si="2"/>
        <v>700</v>
      </c>
      <c r="H24" s="418">
        <f t="shared" si="2"/>
        <v>0</v>
      </c>
    </row>
    <row r="25" spans="1:8" s="401" customFormat="1" ht="30" customHeight="1">
      <c r="A25" s="419" t="s">
        <v>57</v>
      </c>
      <c r="B25" s="424" t="s">
        <v>417</v>
      </c>
      <c r="C25" s="424">
        <v>200</v>
      </c>
      <c r="D25" s="420"/>
      <c r="E25" s="420"/>
      <c r="F25" s="421">
        <f t="shared" si="2"/>
        <v>700</v>
      </c>
      <c r="G25" s="421">
        <f t="shared" si="2"/>
        <v>700</v>
      </c>
      <c r="H25" s="421">
        <f t="shared" si="2"/>
        <v>0</v>
      </c>
    </row>
    <row r="26" spans="1:8" s="401" customFormat="1" ht="30" customHeight="1">
      <c r="A26" s="422" t="s">
        <v>58</v>
      </c>
      <c r="B26" s="424" t="s">
        <v>417</v>
      </c>
      <c r="C26" s="402">
        <v>240</v>
      </c>
      <c r="D26" s="420"/>
      <c r="E26" s="420"/>
      <c r="F26" s="421">
        <f t="shared" si="2"/>
        <v>700</v>
      </c>
      <c r="G26" s="421">
        <f t="shared" si="2"/>
        <v>700</v>
      </c>
      <c r="H26" s="421">
        <f t="shared" si="2"/>
        <v>0</v>
      </c>
    </row>
    <row r="27" spans="1:8" s="401" customFormat="1" ht="15" customHeight="1">
      <c r="A27" s="419" t="s">
        <v>130</v>
      </c>
      <c r="B27" s="424" t="s">
        <v>417</v>
      </c>
      <c r="C27" s="402">
        <v>240</v>
      </c>
      <c r="D27" s="420" t="s">
        <v>633</v>
      </c>
      <c r="E27" s="420" t="s">
        <v>634</v>
      </c>
      <c r="F27" s="423">
        <v>700</v>
      </c>
      <c r="G27" s="421">
        <f>700</f>
        <v>700</v>
      </c>
      <c r="H27" s="421">
        <v>0</v>
      </c>
    </row>
    <row r="28" spans="1:8" s="401" customFormat="1" ht="15" customHeight="1">
      <c r="A28" s="425" t="s">
        <v>635</v>
      </c>
      <c r="B28" s="426"/>
      <c r="C28" s="426"/>
      <c r="D28" s="427"/>
      <c r="E28" s="427"/>
      <c r="F28" s="428">
        <f>SUM(F29:F30)</f>
        <v>700</v>
      </c>
      <c r="G28" s="428">
        <f>SUM(G29:G30)</f>
        <v>700</v>
      </c>
      <c r="H28" s="428">
        <f>SUM(H29:H30)</f>
        <v>0</v>
      </c>
    </row>
    <row r="29" spans="1:8" s="401" customFormat="1" ht="37.5" customHeight="1">
      <c r="A29" s="419" t="s">
        <v>636</v>
      </c>
      <c r="B29" s="424"/>
      <c r="C29" s="402"/>
      <c r="D29" s="420"/>
      <c r="E29" s="420"/>
      <c r="F29" s="421">
        <v>700</v>
      </c>
      <c r="G29" s="421">
        <v>0</v>
      </c>
      <c r="H29" s="421">
        <v>0</v>
      </c>
    </row>
    <row r="30" spans="1:8" s="401" customFormat="1" ht="42" customHeight="1">
      <c r="A30" s="419" t="s">
        <v>637</v>
      </c>
      <c r="B30" s="424"/>
      <c r="C30" s="402"/>
      <c r="D30" s="420"/>
      <c r="E30" s="420"/>
      <c r="F30" s="421">
        <v>0</v>
      </c>
      <c r="G30" s="421">
        <v>700</v>
      </c>
      <c r="H30" s="421">
        <v>0</v>
      </c>
    </row>
    <row r="31" spans="1:8" s="401" customFormat="1" ht="45" customHeight="1">
      <c r="A31" s="415" t="s">
        <v>516</v>
      </c>
      <c r="B31" s="416" t="s">
        <v>515</v>
      </c>
      <c r="C31" s="416"/>
      <c r="D31" s="417"/>
      <c r="E31" s="417"/>
      <c r="F31" s="418">
        <f aca="true" t="shared" si="3" ref="F31:H33">F32</f>
        <v>2000</v>
      </c>
      <c r="G31" s="418">
        <f t="shared" si="3"/>
        <v>2000</v>
      </c>
      <c r="H31" s="418">
        <f t="shared" si="3"/>
        <v>0</v>
      </c>
    </row>
    <row r="32" spans="1:8" s="401" customFormat="1" ht="30" customHeight="1">
      <c r="A32" s="419" t="s">
        <v>57</v>
      </c>
      <c r="B32" s="424" t="s">
        <v>515</v>
      </c>
      <c r="C32" s="424">
        <v>200</v>
      </c>
      <c r="D32" s="420"/>
      <c r="E32" s="420"/>
      <c r="F32" s="421">
        <f t="shared" si="3"/>
        <v>2000</v>
      </c>
      <c r="G32" s="421">
        <f t="shared" si="3"/>
        <v>2000</v>
      </c>
      <c r="H32" s="421">
        <f t="shared" si="3"/>
        <v>0</v>
      </c>
    </row>
    <row r="33" spans="1:8" s="401" customFormat="1" ht="30" customHeight="1">
      <c r="A33" s="422" t="s">
        <v>58</v>
      </c>
      <c r="B33" s="424" t="s">
        <v>515</v>
      </c>
      <c r="C33" s="402">
        <v>240</v>
      </c>
      <c r="D33" s="420"/>
      <c r="E33" s="420"/>
      <c r="F33" s="421">
        <f t="shared" si="3"/>
        <v>2000</v>
      </c>
      <c r="G33" s="421">
        <f t="shared" si="3"/>
        <v>2000</v>
      </c>
      <c r="H33" s="421">
        <f t="shared" si="3"/>
        <v>0</v>
      </c>
    </row>
    <row r="34" spans="1:8" s="401" customFormat="1" ht="15" customHeight="1">
      <c r="A34" s="419" t="s">
        <v>130</v>
      </c>
      <c r="B34" s="424" t="s">
        <v>515</v>
      </c>
      <c r="C34" s="402">
        <v>240</v>
      </c>
      <c r="D34" s="420" t="s">
        <v>633</v>
      </c>
      <c r="E34" s="420" t="s">
        <v>634</v>
      </c>
      <c r="F34" s="423">
        <v>2000</v>
      </c>
      <c r="G34" s="421">
        <v>2000</v>
      </c>
      <c r="H34" s="421">
        <v>0</v>
      </c>
    </row>
    <row r="35" spans="1:8" s="401" customFormat="1" ht="15" customHeight="1">
      <c r="A35" s="425" t="s">
        <v>635</v>
      </c>
      <c r="B35" s="426"/>
      <c r="C35" s="426"/>
      <c r="D35" s="427"/>
      <c r="E35" s="427"/>
      <c r="F35" s="428">
        <f>SUM(F36:F37)</f>
        <v>2000</v>
      </c>
      <c r="G35" s="428">
        <f>SUM(G36:G37)</f>
        <v>2000</v>
      </c>
      <c r="H35" s="428">
        <f>SUM(H36:H37)</f>
        <v>0</v>
      </c>
    </row>
    <row r="36" spans="1:8" s="401" customFormat="1" ht="45" customHeight="1">
      <c r="A36" s="419" t="s">
        <v>638</v>
      </c>
      <c r="B36" s="424"/>
      <c r="C36" s="402"/>
      <c r="D36" s="420"/>
      <c r="E36" s="420"/>
      <c r="F36" s="421">
        <v>2000</v>
      </c>
      <c r="G36" s="421">
        <v>0</v>
      </c>
      <c r="H36" s="421">
        <v>0</v>
      </c>
    </row>
    <row r="37" spans="1:8" s="401" customFormat="1" ht="60" customHeight="1">
      <c r="A37" s="419" t="s">
        <v>639</v>
      </c>
      <c r="B37" s="424"/>
      <c r="C37" s="402"/>
      <c r="D37" s="420"/>
      <c r="E37" s="420"/>
      <c r="F37" s="421">
        <v>0</v>
      </c>
      <c r="G37" s="421">
        <v>2000</v>
      </c>
      <c r="H37" s="421">
        <v>0</v>
      </c>
    </row>
    <row r="38" spans="1:8" s="401" customFormat="1" ht="45" customHeight="1">
      <c r="A38" s="407" t="s">
        <v>507</v>
      </c>
      <c r="B38" s="408" t="s">
        <v>439</v>
      </c>
      <c r="C38" s="408"/>
      <c r="D38" s="409"/>
      <c r="E38" s="409"/>
      <c r="F38" s="410">
        <f aca="true" t="shared" si="4" ref="F38:H39">F39</f>
        <v>2300</v>
      </c>
      <c r="G38" s="410">
        <f t="shared" si="4"/>
        <v>2300</v>
      </c>
      <c r="H38" s="410">
        <f t="shared" si="4"/>
        <v>5000</v>
      </c>
    </row>
    <row r="39" spans="1:8" ht="30" customHeight="1">
      <c r="A39" s="411" t="s">
        <v>441</v>
      </c>
      <c r="B39" s="412" t="s">
        <v>440</v>
      </c>
      <c r="C39" s="412"/>
      <c r="D39" s="413"/>
      <c r="E39" s="413"/>
      <c r="F39" s="414">
        <f t="shared" si="4"/>
        <v>2300</v>
      </c>
      <c r="G39" s="414">
        <f t="shared" si="4"/>
        <v>2300</v>
      </c>
      <c r="H39" s="414">
        <f t="shared" si="4"/>
        <v>5000</v>
      </c>
    </row>
    <row r="40" spans="1:8" ht="45" customHeight="1">
      <c r="A40" s="415" t="s">
        <v>134</v>
      </c>
      <c r="B40" s="416" t="s">
        <v>454</v>
      </c>
      <c r="C40" s="416"/>
      <c r="D40" s="417"/>
      <c r="E40" s="417"/>
      <c r="F40" s="418">
        <f>F42</f>
        <v>2300</v>
      </c>
      <c r="G40" s="418">
        <f>G42</f>
        <v>2300</v>
      </c>
      <c r="H40" s="418">
        <f>H42</f>
        <v>5000</v>
      </c>
    </row>
    <row r="41" spans="1:8" ht="30" customHeight="1">
      <c r="A41" s="419" t="s">
        <v>57</v>
      </c>
      <c r="B41" s="402" t="s">
        <v>454</v>
      </c>
      <c r="C41" s="402">
        <v>200</v>
      </c>
      <c r="D41" s="420"/>
      <c r="E41" s="420"/>
      <c r="F41" s="421">
        <f aca="true" t="shared" si="5" ref="F41:H42">F42</f>
        <v>2300</v>
      </c>
      <c r="G41" s="421">
        <f t="shared" si="5"/>
        <v>2300</v>
      </c>
      <c r="H41" s="421">
        <f t="shared" si="5"/>
        <v>5000</v>
      </c>
    </row>
    <row r="42" spans="1:8" ht="30" customHeight="1">
      <c r="A42" s="422" t="s">
        <v>58</v>
      </c>
      <c r="B42" s="402" t="s">
        <v>454</v>
      </c>
      <c r="C42" s="402">
        <v>240</v>
      </c>
      <c r="D42" s="420"/>
      <c r="E42" s="420"/>
      <c r="F42" s="421">
        <f t="shared" si="5"/>
        <v>2300</v>
      </c>
      <c r="G42" s="421">
        <f t="shared" si="5"/>
        <v>2300</v>
      </c>
      <c r="H42" s="421">
        <f t="shared" si="5"/>
        <v>5000</v>
      </c>
    </row>
    <row r="43" spans="1:8" ht="15" customHeight="1">
      <c r="A43" s="419" t="s">
        <v>130</v>
      </c>
      <c r="B43" s="402" t="s">
        <v>454</v>
      </c>
      <c r="C43" s="402">
        <v>240</v>
      </c>
      <c r="D43" s="420" t="s">
        <v>633</v>
      </c>
      <c r="E43" s="420" t="s">
        <v>634</v>
      </c>
      <c r="F43" s="423">
        <v>2300</v>
      </c>
      <c r="G43" s="421">
        <f>4300-2000</f>
        <v>2300</v>
      </c>
      <c r="H43" s="421">
        <v>5000</v>
      </c>
    </row>
    <row r="44" spans="1:8" ht="15" customHeight="1">
      <c r="A44" s="425" t="s">
        <v>635</v>
      </c>
      <c r="B44" s="426"/>
      <c r="C44" s="426"/>
      <c r="D44" s="427"/>
      <c r="E44" s="427"/>
      <c r="F44" s="428">
        <f>SUM(F45:F47)</f>
        <v>2300</v>
      </c>
      <c r="G44" s="428">
        <f>SUM(G45:G47)</f>
        <v>2300</v>
      </c>
      <c r="H44" s="428">
        <f>SUM(H45:H47)</f>
        <v>5000</v>
      </c>
    </row>
    <row r="45" spans="1:8" ht="45" customHeight="1">
      <c r="A45" s="419" t="s">
        <v>640</v>
      </c>
      <c r="B45" s="424"/>
      <c r="C45" s="402"/>
      <c r="D45" s="420"/>
      <c r="E45" s="420"/>
      <c r="F45" s="421">
        <v>0</v>
      </c>
      <c r="G45" s="421">
        <v>1000</v>
      </c>
      <c r="H45" s="421">
        <v>0</v>
      </c>
    </row>
    <row r="46" spans="1:8" ht="45" customHeight="1">
      <c r="A46" s="419" t="s">
        <v>641</v>
      </c>
      <c r="B46" s="424"/>
      <c r="C46" s="402"/>
      <c r="D46" s="420"/>
      <c r="E46" s="420"/>
      <c r="F46" s="421">
        <v>2300</v>
      </c>
      <c r="G46" s="421">
        <v>1300</v>
      </c>
      <c r="H46" s="421">
        <v>0</v>
      </c>
    </row>
    <row r="47" spans="1:8" ht="45" customHeight="1">
      <c r="A47" s="430" t="s">
        <v>655</v>
      </c>
      <c r="B47" s="424"/>
      <c r="C47" s="402"/>
      <c r="D47" s="420"/>
      <c r="E47" s="420"/>
      <c r="F47" s="421">
        <v>0</v>
      </c>
      <c r="G47" s="421">
        <v>0</v>
      </c>
      <c r="H47" s="421">
        <v>5000</v>
      </c>
    </row>
  </sheetData>
  <sheetProtection/>
  <mergeCells count="12">
    <mergeCell ref="D11:D12"/>
    <mergeCell ref="E11:E12"/>
    <mergeCell ref="A1:H1"/>
    <mergeCell ref="F11:H11"/>
    <mergeCell ref="A2:H2"/>
    <mergeCell ref="A3:H3"/>
    <mergeCell ref="A4:H4"/>
    <mergeCell ref="A5:H5"/>
    <mergeCell ref="A9:H9"/>
    <mergeCell ref="A11:A12"/>
    <mergeCell ref="B11:B12"/>
    <mergeCell ref="C11:C12"/>
  </mergeCells>
  <printOptions/>
  <pageMargins left="0.7" right="0.7" top="0.75" bottom="0.75" header="0.3" footer="0.3"/>
  <pageSetup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Шведова</cp:lastModifiedBy>
  <cp:lastPrinted>2021-11-17T13:10:05Z</cp:lastPrinted>
  <dcterms:created xsi:type="dcterms:W3CDTF">1996-10-08T23:32:33Z</dcterms:created>
  <dcterms:modified xsi:type="dcterms:W3CDTF">2021-11-17T13:10:36Z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