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95" tabRatio="936" activeTab="4"/>
  </bookViews>
  <sheets>
    <sheet name="Доходы 2018" sheetId="1" r:id="rId1"/>
    <sheet name="Безвозмездные 2018" sheetId="2" r:id="rId2"/>
    <sheet name="Прогр. 2018" sheetId="3" r:id="rId3"/>
    <sheet name="Ведомств. 2018" sheetId="4" r:id="rId4"/>
    <sheet name="Источники 2018" sheetId="5" r:id="rId5"/>
  </sheets>
  <definedNames>
    <definedName name="_xlnm.Print_Area" localSheetId="2">'Прогр. 2018'!$A$7:$F$449</definedName>
    <definedName name="_xlnm.Print_Area" localSheetId="2">'Прогр. 2018'!$A$1:$G$449</definedName>
  </definedNames>
  <calcPr fullCalcOnLoad="1"/>
</workbook>
</file>

<file path=xl/sharedStrings.xml><?xml version="1.0" encoding="utf-8"?>
<sst xmlns="http://schemas.openxmlformats.org/spreadsheetml/2006/main" count="3180" uniqueCount="534">
  <si>
    <t>Код Гл Распор</t>
  </si>
  <si>
    <t>Рз раздел</t>
  </si>
  <si>
    <t>ПР            под-раздел</t>
  </si>
  <si>
    <t>Совет депутатов Ульяновского городского поселения Тосненского района Ленинградской области</t>
  </si>
  <si>
    <t>1.1</t>
  </si>
  <si>
    <t>Общегосударственные вопросы</t>
  </si>
  <si>
    <t>0100</t>
  </si>
  <si>
    <t>2.1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</si>
  <si>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</si>
  <si>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Выполнение других обязательств мунципальных образований</t>
  </si>
  <si>
    <t>2.2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</si>
  <si>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</si>
  <si>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</si>
  <si>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</si>
  <si>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</si>
  <si>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08 2 02 00000</t>
  </si>
  <si>
    <t>2.3</t>
  </si>
  <si>
    <t>Национальная экономика</t>
  </si>
  <si>
    <t>0400</t>
  </si>
  <si>
    <t>2.4</t>
  </si>
  <si>
    <t>Жилищно-коммунальное хозяйство</t>
  </si>
  <si>
    <t>0500</t>
  </si>
  <si>
    <t>810</t>
  </si>
  <si>
    <t>132  01 14250</t>
  </si>
  <si>
    <t>2.5</t>
  </si>
  <si>
    <t>Образование</t>
  </si>
  <si>
    <t>0700</t>
  </si>
  <si>
    <t>2.6</t>
  </si>
  <si>
    <t>Культура и кинематография</t>
  </si>
  <si>
    <t>0800</t>
  </si>
  <si>
    <t>2.7</t>
  </si>
  <si>
    <t>Социальная политика</t>
  </si>
  <si>
    <t>1000</t>
  </si>
  <si>
    <t>Основное мероприятие "Социальная поддержка отдельных категорий граждан"</t>
  </si>
  <si>
    <t>2.8</t>
  </si>
  <si>
    <t>1100</t>
  </si>
  <si>
    <t>2.9</t>
  </si>
  <si>
    <t>Средства массовой информации</t>
  </si>
  <si>
    <t>1200</t>
  </si>
  <si>
    <t>3</t>
  </si>
  <si>
    <t>МУ "Управление жилищного хозяйства и благоустройства"</t>
  </si>
  <si>
    <t>3.1</t>
  </si>
  <si>
    <t>МКУК "ТКЦ "Саблино"</t>
  </si>
  <si>
    <t>Мероприятия по обеспечению выплат стимулирующего характера работникам муниципальных учреждений культуры</t>
  </si>
  <si>
    <t>Приложение № 1</t>
  </si>
  <si>
    <t>к решению Совета депутатов</t>
  </si>
  <si>
    <t>Ульяновского городского поселения</t>
  </si>
  <si>
    <t>Тосненского района Ленинградской области</t>
  </si>
  <si>
    <t xml:space="preserve"> </t>
  </si>
  <si>
    <t>№ п/п</t>
  </si>
  <si>
    <t>1</t>
  </si>
  <si>
    <t>2</t>
  </si>
  <si>
    <t>013</t>
  </si>
  <si>
    <t>Администрация Ульяновского городского поселения Тосненского района Ленинградской области</t>
  </si>
  <si>
    <t xml:space="preserve">(муниципальным программам Ульяновского городского поселения и непрограммным направлениям </t>
  </si>
  <si>
    <t>Наименование статьи расходов</t>
  </si>
  <si>
    <t>ЦСР целевая статья</t>
  </si>
  <si>
    <t>ВР       вид расхода</t>
  </si>
  <si>
    <t>Рз ПР раздел подраздел</t>
  </si>
  <si>
    <t>МУНИЦИПАЛЬНЫЕ ПРОГРАММЫ</t>
  </si>
  <si>
    <t>Муниципальная программа "Развитие физической культуры и спорта в Ульяновском городском поселении Тосненского района Ленинградской области на 2017-2020 годы"</t>
  </si>
  <si>
    <t>04 0 00 00000</t>
  </si>
  <si>
    <t>Основное мероприятие "Развитие физической культуры и спорта"</t>
  </si>
  <si>
    <t>04 0 01 00000</t>
  </si>
  <si>
    <t>Организация и проведение физкультурных спортивно-массовых мероприятий</t>
  </si>
  <si>
    <t>04 0 01 13300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</si>
  <si>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</si>
  <si>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</si>
  <si>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</si>
  <si>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Физическая культура</t>
  </si>
  <si>
    <t>1101</t>
  </si>
  <si>
    <t>Муниципальная программа "Обеспечение качественным жильем граждан в Ульяновском городском поселении Тосненского района Ленинградской области на 2014-2018 годы"</t>
  </si>
  <si>
    <t>06 0 00 00000</t>
  </si>
  <si>
    <t/>
  </si>
  <si>
    <t>Подпрограмма "Улучшение жилищных условий граждан, признанных в установленном порядке нуждающимися в жилых помещениях в Ульяновском городском поселении"</t>
  </si>
  <si>
    <t>06 1 00 00000</t>
  </si>
  <si>
    <t>Основное мероприятие "Оказание поддержки гражданам, пострадавшим в результате пожара муниципального жилищного фонда"</t>
  </si>
  <si>
    <t>06 1 01 00000</t>
  </si>
  <si>
    <t>Приобретение объектов недвижимого имущества для оказания поддержки гражданам, пострадавшим в результате пожара муниципального жилого фонда</t>
  </si>
  <si>
    <t>06 1 01 S4800</t>
  </si>
  <si>
    <t>Капитальные вложения в объекты государственной (муниципальной) собственности</t>
  </si>
  <si>
    <t>Бюджетные инвестиции</t>
  </si>
  <si>
    <t>410</t>
  </si>
  <si>
    <t>Жилищное хозяйство</t>
  </si>
  <si>
    <t>0501</t>
  </si>
  <si>
    <t>Приобретение объектов недвижимого имущества для оказазания поддержки гражданам, пострадавшим в результате пожара муниципального жилого фонда (областной бюджет)</t>
  </si>
  <si>
    <t>06 1 01 70800</t>
  </si>
  <si>
    <t>400</t>
  </si>
  <si>
    <t>Подпрограмма "Проведение капитального ремонта многоквартирных домов, расположенных на территории Ульяновского городского поселения"</t>
  </si>
  <si>
    <t>06 2 00 00000</t>
  </si>
  <si>
    <t>Основное мероприятие "Капитальный ремонт муниципального жилищного фонда"</t>
  </si>
  <si>
    <t>06 2 01 00000</t>
  </si>
  <si>
    <t>Обеспечение мероприятий по капитальному ремонту многоквартирных домов</t>
  </si>
  <si>
    <t>06 2 01 96010</t>
  </si>
  <si>
    <t>200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</si>
  <si>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</si>
  <si>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</si>
  <si>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
государственных (муниципальных) учреждений)</t>
  </si>
  <si>
    <t>630</t>
  </si>
  <si>
    <t>Подпрограмма "Переселение граждан из аварийного жилищного фонда Ульяновского городского поселения"</t>
  </si>
  <si>
    <t>06 3 00 00000</t>
  </si>
  <si>
    <t xml:space="preserve">Основное мероприятия "Переселение граждан из аварийного жилищного фонда" </t>
  </si>
  <si>
    <t>06 3 01 00000</t>
  </si>
  <si>
    <t>Приобретение объектов недвижимого имущества для переселения граждан из аварийного жилищного фонда</t>
  </si>
  <si>
    <t>06 3 01 04770</t>
  </si>
  <si>
    <t>Обеспечение мероприятий по переселению граждан из аварийного жилищного фонда</t>
  </si>
  <si>
    <t>06 3 01 96030</t>
  </si>
  <si>
    <t>07 0 00 00000</t>
  </si>
  <si>
    <t>Основное мероприятие "Развитие культуры на территории поселения"</t>
  </si>
  <si>
    <t>07 0 01 00000</t>
  </si>
  <si>
    <t>Расходы на обеспечение деятельности муниципальных казенных учреждений</t>
  </si>
  <si>
    <t>07 0 01 00160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</si>
  <si>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</si>
  <si>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</si>
  <si>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</si>
  <si>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Культура</t>
  </si>
  <si>
    <t>0801</t>
  </si>
  <si>
    <t>Иные бюджетные ассигнования</t>
  </si>
  <si>
    <t>800</t>
  </si>
  <si>
    <t>Уплата налогов, сборов и иных платежей</t>
  </si>
  <si>
    <t>850</t>
  </si>
  <si>
    <t>Мероприятия по обеспечению выплат стимулирующего характера работникам муниципальных учреждений культуры (областной бюджет)</t>
  </si>
  <si>
    <t>07 0 01 70360</t>
  </si>
  <si>
    <t>110</t>
  </si>
  <si>
    <t>Муниципальная программа по безопасности в Ульяновском городском поселении Тосненского района Ленинградской области на 2014-2018 годы</t>
  </si>
  <si>
    <t>08 0 00 00000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</si>
  <si>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</t>
  </si>
  <si>
    <t>08 1 00 00000</t>
  </si>
  <si>
    <t xml:space="preserve"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 </t>
  </si>
  <si>
    <t>08 1 01 00000</t>
  </si>
  <si>
    <t xml:space="preserve">Мероприятия по обеспечению предупреждения и ликвидации последствий чрезвычайных ситуаций и стихийных бедствий </t>
  </si>
  <si>
    <t>08 1 01 11570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</si>
  <si>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</si>
  <si>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</si>
  <si>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Основное мероприятие "Обеспечения пожарной безопасности" </t>
  </si>
  <si>
    <t>08 1 02 00000</t>
  </si>
  <si>
    <t xml:space="preserve">Мероприятия в области пожарной безопасности </t>
  </si>
  <si>
    <t>08 1 02 11620</t>
  </si>
  <si>
    <t>Подпрограмма "Профилактика терроризма и экстремизма, минимизация и (или) ликвидация последствий проявления терроризма и экстремизма на территории Ульяновского городского поселения Тосненского района Ленинградской области"</t>
  </si>
  <si>
    <t>08 2 00 00000</t>
  </si>
  <si>
    <t>Муниципальная программа "Развитие культуры 
в муниципальном образовании Ульяновске городске поселение Тосненского района Ленинградской области на 2014-2018 годы"</t>
  </si>
  <si>
    <t>Муниципальная программа "Безопасность в Ульяновском городском поселении Тосненского района Ленинградской области на 2014-2018 годы"</t>
  </si>
  <si>
    <t>Муниципальная программа "Строительство и поддержание в надлежащем состоянии детских игровых и спортивных площадок на территории Ульяновского городского поселения Тосненского района Ленинградской области в 2015-2019 годах"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</si>
  <si>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 Ульяновском городском поселении Тосненского района Ленинградской области на 2014-2018 год"</t>
  </si>
  <si>
    <t>Муниципальная программа "Реализация Генерального плана  Ульяновского городского поселения Тосненского района Ленинградской области на 2014-2018 годы"</t>
  </si>
  <si>
    <t>Муниципальная программа "Управление муниципальным имуществом в Ульяновском городском поселении Тосненского района Ленинградской области на 2014-2018 годы"</t>
  </si>
  <si>
    <t>Основное мероприятие "Создание в населенных пунктах Ленинградской области с численностью свыше 10 тысяч человек аппаратно-программного комплекса автоматизированной информационной системы "Безопасный город"</t>
  </si>
  <si>
    <t>08 2 01 00000</t>
  </si>
  <si>
    <t>08 2 01 S0430</t>
  </si>
  <si>
    <t>Другие вопросы в области национальной безопасности и правоохранительной деятельности</t>
  </si>
  <si>
    <t>0314</t>
  </si>
  <si>
    <t>08 2 01 70430</t>
  </si>
  <si>
    <t>Основное мероприятие "Противодействие распространению идеологии терроризма и экстремизма. Совершенствование системы информационного противодействия терроризму и экстремизму"</t>
  </si>
  <si>
    <t>08 2 02 13430</t>
  </si>
  <si>
    <t>Муниципальная программа "Социальная поддержка граждан на территории Ульяновского городского поселения Тосненского района Ленинградской области на 2017-2019 годы"</t>
  </si>
  <si>
    <t>09 0 00 00000</t>
  </si>
  <si>
    <t>Основное мероприятие "Социальная поддержка граждан"</t>
  </si>
  <si>
    <t>09 0 01 00000</t>
  </si>
  <si>
    <t>Мероприятия в области социальной политики</t>
  </si>
  <si>
    <t>09 0 01 12730</t>
  </si>
  <si>
    <t>Социальное обеспечение населения</t>
  </si>
  <si>
    <t>Муниципальная программа "Развитие автомобильных дорог в МО Ульяновское городское поселение Тосненского района Ленинградской области на 2014-2018 годы"</t>
  </si>
  <si>
    <t>10 0 00 00000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</si>
  <si>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</si>
  <si>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10 0 01 00000</t>
  </si>
  <si>
    <t>Мероприятия по содержанию автомобильных дорог общего пользования местного значения</t>
  </si>
  <si>
    <t>10 0 01 10100</t>
  </si>
  <si>
    <t>Дорожное хозяйство (дорожные фонды)</t>
  </si>
  <si>
    <t>0409</t>
  </si>
  <si>
    <t>Мероприятия по капитальному ремонту и ремонту автомобильных дорог общего пользования местного значения</t>
  </si>
  <si>
    <t>10 0 01 10110</t>
  </si>
  <si>
    <t>Мероприятия по поддержанию и развитию дворовых территорий многоквартирных домов, проездов к дворовым территориям многоквартирных домов</t>
  </si>
  <si>
    <t>10 0 01 10130</t>
  </si>
  <si>
    <t>Мероприятия по капитальному ремонту и ремонту автомобильных дорог общего пользования местного значения (областной бюджет)</t>
  </si>
  <si>
    <t>10 0 01 70140</t>
  </si>
  <si>
    <t>12 0 00 00000</t>
  </si>
  <si>
    <t>Основное мероприятие "Строительство и поддержание в надлежащем состоянии детских игровых и спортивных площадок"</t>
  </si>
  <si>
    <t>12 0 01 00000</t>
  </si>
  <si>
    <t>12 0 01 13280</t>
  </si>
  <si>
    <t>Благоустройство</t>
  </si>
  <si>
    <t>0503</t>
  </si>
  <si>
    <t>13 0 00 00000</t>
  </si>
  <si>
    <t>Подпрограмма "Газификация Ульяновского городского поселения"</t>
  </si>
  <si>
    <t>13 1 00 00000</t>
  </si>
  <si>
    <t>Основное мероприятие "Организация газоснабжения"</t>
  </si>
  <si>
    <t>13 1 01 00000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</si>
  <si>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</si>
  <si>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13 1 01 04200</t>
  </si>
  <si>
    <t>Коммунальное хозяйство</t>
  </si>
  <si>
    <t>0502</t>
  </si>
  <si>
    <t>13 1 01 S4200</t>
  </si>
  <si>
    <t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</si>
  <si>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 xml:space="preserve">Мероприятия по обслуживанию объектов газификации </t>
  </si>
  <si>
    <t>13 1 01 13200</t>
  </si>
  <si>
    <t>Подпрограмма "Обеспечение населения Ульяновского городского поселения питьевой водой"</t>
  </si>
  <si>
    <t>13 2 00 00000</t>
  </si>
  <si>
    <t>Основное мероприятие "Организация водоснабжения"</t>
  </si>
  <si>
    <t>13 2 01 00000</t>
  </si>
  <si>
    <t>Мероприятия по строительству и реконструкции  объектов водоснабжения, водоотведения и очистки сточных вод</t>
  </si>
  <si>
    <t>13 2 01 14250</t>
  </si>
  <si>
    <t>Мероприятия направленные на безаварийную работу объектов водоснабжения, водоотведения и очистки сточных вод</t>
  </si>
  <si>
    <t>13 2 01 14260</t>
  </si>
  <si>
    <t>Подпрограмма "Энергосбережение и повышение энергоэффективности на территории Ульяновского городского поселения"</t>
  </si>
  <si>
    <t>13 4 00 00000</t>
  </si>
  <si>
    <t>Основное мероприятие "Реализация энергосберегающих мероприятий"</t>
  </si>
  <si>
    <t>13 4 01 00000</t>
  </si>
  <si>
    <t>Мероприятия по повышению надежности и энергетической эффективности</t>
  </si>
  <si>
    <t>13 4 01 13180</t>
  </si>
  <si>
    <t>Софинансирование расходов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</si>
  <si>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13 4 01 S4270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</si>
  <si>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</si>
  <si>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13 4 01 74270</t>
  </si>
  <si>
    <t>17 0 00 00000</t>
  </si>
  <si>
    <t>Основное мероприятие "Землеустройство, землепользование, архитектура и градостроительство"</t>
  </si>
  <si>
    <t>17 0 01 00000</t>
  </si>
  <si>
    <t>Мероприятия по землеустройству и землепользованию</t>
  </si>
  <si>
    <t>17 0 01 10350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</si>
  <si>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</si>
  <si>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</si>
  <si>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</si>
  <si>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17 0 01 10400</t>
  </si>
  <si>
    <t>18 0 00 00000</t>
  </si>
  <si>
    <t>Подпрограмма "Управление и распоряжение муниципальным имуществом"</t>
  </si>
  <si>
    <t>18 1 00 00000</t>
  </si>
  <si>
    <t xml:space="preserve">Основное мероприятие "Содержание объектов имущества муниципальной казны и приватизация муниципального имущества" </t>
  </si>
  <si>
    <t>18 1 01 00000</t>
  </si>
  <si>
    <t>Мероприятия по содержанию объектов имущества муниципальной казны и приватизации муниципального имущества</t>
  </si>
  <si>
    <t>18 1 01 10290</t>
  </si>
  <si>
    <t>Другие общегосударственные вопросы</t>
  </si>
  <si>
    <t>0113</t>
  </si>
  <si>
    <t>Подпрограмма "Содержание и ремонт муниципальных жилых помещений"</t>
  </si>
  <si>
    <t>18 2 00 00000</t>
  </si>
  <si>
    <t>Основное мероприятие "Содержание и ремонт муниципальных жилых помещений"</t>
  </si>
  <si>
    <t>18 2 01 00000</t>
  </si>
  <si>
    <t>Мероприятия в области жилищного хозяйства</t>
  </si>
  <si>
    <t>18 2 01 13770</t>
  </si>
  <si>
    <t>Подпрограмма "Содержание и ремонт памятников культурного наследия, находящихся в собственности Ульяновского городского поселения Тосненского района Ленинградской области"</t>
  </si>
  <si>
    <t>18 3 00 00000</t>
  </si>
  <si>
    <t>Основное мероприятие "Содержание и ремонт объектов культурного наследия"</t>
  </si>
  <si>
    <t>18 3 01 00000</t>
  </si>
  <si>
    <t>Мероприятия по сохранению объектов культурного наследия</t>
  </si>
  <si>
    <t>18 3 01 11090</t>
  </si>
  <si>
    <t>Муниципальная программа "Охрана окружающей среды в  Ульяновском городском поселении Тосненского района Ленинградской области на 2017-2019 годы"</t>
  </si>
  <si>
    <t>19 0 00 00000</t>
  </si>
  <si>
    <t>Основное мероприятие "Охрана окружающей среды"</t>
  </si>
  <si>
    <t>19 0 01 00000</t>
  </si>
  <si>
    <t>Мероприятия по организации сбора и вывоза бытовых отходов</t>
  </si>
  <si>
    <t>19 0 01 13320</t>
  </si>
  <si>
    <t>Муниципальная программа "Развитие молодежной политики в Ульяновском городском поселении Тосненского района Ленинградской области на 2017-2020 годы"</t>
  </si>
  <si>
    <t>20 0 00 00000</t>
  </si>
  <si>
    <t>Основное мероприятие "Обеспечение отдыха, оздоровления, занятости детей, подростков и молодежи"</t>
  </si>
  <si>
    <t>20 0 01 00000</t>
  </si>
  <si>
    <t>Организация отдыха и оздоровления детей и подростков</t>
  </si>
  <si>
    <t>20 0 01 12290</t>
  </si>
  <si>
    <t>0707</t>
  </si>
  <si>
    <t>НЕПРОГРАММНЫЕ НАПРАВЛЕНИЯ ДЕЯТЕЛЬНОСТИ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</si>
  <si>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</si>
  <si>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91 0 00 00000</t>
  </si>
  <si>
    <t xml:space="preserve">Обеспечение деятельности аппаратов органов местного самоуправления </t>
  </si>
  <si>
    <t>91 3 00 00000</t>
  </si>
  <si>
    <t>Непрограммные расходы</t>
  </si>
  <si>
    <t>91 3 01 00000</t>
  </si>
  <si>
    <t>Обеспечение функций органов местного самоуправления</t>
  </si>
  <si>
    <t>91 3 01 00040</t>
  </si>
  <si>
    <t>Расходы на выплаты персоналу государственных (муниципальных) органов</t>
  </si>
  <si>
    <t>120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</si>
  <si>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</si>
  <si>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</si>
  <si>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</si>
  <si>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</si>
  <si>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>91 3 01 60600</t>
  </si>
  <si>
    <t>Межбюджетные трансферты</t>
  </si>
  <si>
    <t>500</t>
  </si>
  <si>
    <t>Иные межбюджетные трансферты</t>
  </si>
  <si>
    <t>540</t>
  </si>
  <si>
    <t xml:space="preserve"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</t>
  </si>
  <si>
    <t>91 3 01 60620</t>
  </si>
  <si>
    <t>Иные межбюджетные трансферты бюджету района из бюджетов поселений на осуществления  полномочий по формированию архивных фондов (местный бюджет)</t>
  </si>
  <si>
    <t>91 3 01 60650</t>
  </si>
  <si>
    <t xml:space="preserve">Иные межбюджетные трансферты бюджету района из бюджетов поселений на осуществление полномочий по внешнему муниципальному финансовому контролю </t>
  </si>
  <si>
    <t>91 3 01 60640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</si>
  <si>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</si>
  <si>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</si>
  <si>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91 3 01 71340</t>
  </si>
  <si>
    <t xml:space="preserve">Обеспечение деятельности депутатов представительного органа местного самоуправления муниципального образования </t>
  </si>
  <si>
    <t>91 5 00 00000</t>
  </si>
  <si>
    <t>91 5 01 00000</t>
  </si>
  <si>
    <t>Обеспечение деятельности депутатов представительного органа муниципального образования</t>
  </si>
  <si>
    <t>91 5 01 00120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</si>
  <si>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</si>
  <si>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91 8 00 00000</t>
  </si>
  <si>
    <t>91 8 01 00000</t>
  </si>
  <si>
    <t xml:space="preserve">Обеспечение деятельности главы администрации </t>
  </si>
  <si>
    <t>91 8 01 00080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</si>
  <si>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</si>
  <si>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</si>
  <si>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</si>
  <si>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</si>
  <si>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>Выполнение других обязательств муниципальных образований</t>
  </si>
  <si>
    <t>92 9 01 00030</t>
  </si>
  <si>
    <t>Исполнение судебных актов</t>
  </si>
  <si>
    <t>830</t>
  </si>
  <si>
    <t>Учреждения по обеспечению развития жилищно-коммунального комплекса и благоустройства</t>
  </si>
  <si>
    <t>95 0 00 00000</t>
  </si>
  <si>
    <t>95 9 01 00000</t>
  </si>
  <si>
    <t>95 9 01 00160</t>
  </si>
  <si>
    <t>Другие вопросы в области жилищно-коммунального хозяйства</t>
  </si>
  <si>
    <t>0505</t>
  </si>
  <si>
    <t>Непрограммные расходы органов исполнительной власти муниципального образования Ульяновское городское поселение Тосненского района Ленинградской области</t>
  </si>
  <si>
    <t>99 0 00 00000</t>
  </si>
  <si>
    <t>99 9 00 00000</t>
  </si>
  <si>
    <t>99 9 01 00000</t>
  </si>
  <si>
    <t>99 9 01 00160</t>
  </si>
  <si>
    <t>99 9 01 72020</t>
  </si>
  <si>
    <t>Доплаты к пенсиям государственных служащих субъектов Российской Федерации и муниципальных служащих</t>
  </si>
  <si>
    <t>99 9 01 03080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</si>
  <si>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</si>
  <si>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</si>
  <si>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</si>
  <si>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>Пенсионное обеспечение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</si>
  <si>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</si>
  <si>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99 9 01 10050</t>
  </si>
  <si>
    <t>Резервные средства</t>
  </si>
  <si>
    <t>870</t>
  </si>
  <si>
    <t>Резервные фонды</t>
  </si>
  <si>
    <t>0111</t>
  </si>
  <si>
    <t>Мероприятия в области национальной экономики</t>
  </si>
  <si>
    <t>99  9 01 10360</t>
  </si>
  <si>
    <t>99 9 01 10630</t>
  </si>
  <si>
    <t xml:space="preserve">Мероприятия в сфере коммунального хозяйства, направленные на обеспечение условий проживания населения, отвечающих стандартам качества </t>
  </si>
  <si>
    <t>Мероприятия по социальной поддержке</t>
  </si>
  <si>
    <t>1003</t>
  </si>
  <si>
    <t>300</t>
  </si>
  <si>
    <t>Публичные нормативные социальные выплаты гражданам</t>
  </si>
  <si>
    <t>310</t>
  </si>
  <si>
    <t>99 9 01 13180</t>
  </si>
  <si>
    <t xml:space="preserve">Мероприятия по благоустройству территории </t>
  </si>
  <si>
    <t>99 9 01 13280</t>
  </si>
  <si>
    <t>Мероприятия в сфере поддержки издательств и периодических средств массовой информации, в том числе периодических изданий, учрежденных органами местного самоуправления</t>
  </si>
  <si>
    <t>99 9 01 13730</t>
  </si>
  <si>
    <t>Периодическая печать и издательства</t>
  </si>
  <si>
    <t>1202</t>
  </si>
  <si>
    <t>Осуществление первичного воинского учета на территориях, где отсутствуют военные комиссариаты (Федеральные средства)</t>
  </si>
  <si>
    <t>99 9 01 51180</t>
  </si>
  <si>
    <t>Мобилизационная  и вневойсковая подготовка</t>
  </si>
  <si>
    <t>0203</t>
  </si>
  <si>
    <t>ИТОГО РАСХОДОВ</t>
  </si>
  <si>
    <t>99 9 01 12730</t>
  </si>
  <si>
    <t>Код бюджетной классификации</t>
  </si>
  <si>
    <t>Источник доходов</t>
  </si>
  <si>
    <t>Приложение № 3</t>
  </si>
  <si>
    <t>06 2 01 09601</t>
  </si>
  <si>
    <t>06 2 01 72120</t>
  </si>
  <si>
    <t>Расходы за счет средств резервного фонда Правительства Ленинградской области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</si>
  <si>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</si>
  <si>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</si>
  <si>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</si>
  <si>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</si>
  <si>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</si>
  <si>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</si>
  <si>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</si>
  <si>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</si>
  <si>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</si>
  <si>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</si>
  <si>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</si>
  <si>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</si>
  <si>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</si>
  <si>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</si>
  <si>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</si>
  <si>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</si>
  <si>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</si>
  <si>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</si>
  <si>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1 06 06000 00 0000 110</t>
  </si>
  <si>
    <t>Земельный налог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</si>
  <si>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</si>
  <si>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</si>
  <si>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</si>
  <si>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</si>
  <si>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</si>
  <si>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</si>
  <si>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</si>
  <si>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</si>
  <si>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</si>
  <si>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</si>
  <si>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</si>
  <si>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</si>
  <si>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1 11 05075 13 0000 120</t>
  </si>
  <si>
    <t xml:space="preserve">Доходы от сдачи в аренду имущества, составляющего казну городских поселений (за исключением земельных участков)
</t>
  </si>
  <si>
    <t>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</si>
  <si>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</si>
  <si>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</si>
  <si>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</si>
  <si>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</si>
  <si>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</si>
  <si>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</si>
  <si>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</si>
  <si>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1 13 02995 13 0000 130</t>
  </si>
  <si>
    <t>Прочие доходы от компенсации затрат бюджетов городских поселений</t>
  </si>
  <si>
    <t>1 14 00000 00 0000 000</t>
  </si>
  <si>
    <t>ДОХОДЫ ОТ ПРОДАЖИ МАТЕРИАЛЬНЫХ И НЕМАТЕРИАЛЬНЫХ АКТИВОВ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</si>
  <si>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</si>
  <si>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</si>
  <si>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</si>
  <si>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</si>
  <si>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</si>
  <si>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</si>
  <si>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2 00 00000 00 0000 000</t>
  </si>
  <si>
    <t>БЕЗВОЗМЕЗДНЫЕ ПОСТУПЛЕНИЯ</t>
  </si>
  <si>
    <t>ВСЕГО ДОХОДОВ</t>
  </si>
  <si>
    <t>Приложение № 5</t>
  </si>
  <si>
    <t>2 02 00000 00 0000 000</t>
  </si>
  <si>
    <t>Безвозмездные поступления от других бюджетов бюджетной системы Российской Федерации</t>
  </si>
  <si>
    <t>2 02 15001 13 0000 151</t>
  </si>
  <si>
    <t>Дотации бюджетам городских поселений на выравнивание бюджетной обеспеченности</t>
  </si>
  <si>
    <t>2 02 20000 00 0000 000</t>
  </si>
  <si>
    <t>2 02 20077 13 0000 151</t>
  </si>
  <si>
    <t>2 02 20216 13 0000 151</t>
  </si>
  <si>
    <t>2 02 29999 13 0000 151</t>
  </si>
  <si>
    <t>2 02 30000 00 0000 151</t>
  </si>
  <si>
    <t>2 02 35118 13 0000 151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</si>
  <si>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</si>
  <si>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2 02 30024 13 0000 151</t>
  </si>
  <si>
    <t>2 02 40000 00 0000 151</t>
  </si>
  <si>
    <t>2 02 45160 13 0000 151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</si>
  <si>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</si>
  <si>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2 07 00000 00 0000 000</t>
  </si>
  <si>
    <t>ПРОЧИЕ БЕЗВОЗМЕЗДНЫЕ ПОСТУПЛЕНИЯ</t>
  </si>
  <si>
    <t>2 07 05030 13 0000 180</t>
  </si>
  <si>
    <t>Прочие безвозмездные поступления в бюджеты городских поселений</t>
  </si>
  <si>
    <t>1 16 00000 00 0000 000</t>
  </si>
  <si>
    <t>ШТРАФЫ, САНКЦИИ, ВОЗМЕЩЕНИЕ УЩЕРБА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</si>
  <si>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</si>
  <si>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</si>
  <si>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Мероприятия по развитию общественной инфраструктуры муниципального значения</t>
  </si>
  <si>
    <t>13 1 01 S0180</t>
  </si>
  <si>
    <t>Реализация мероприятий по повышению надежности и энергетической эффективности в системах теплоснабжения</t>
  </si>
  <si>
    <t>13 2 01 S0250</t>
  </si>
  <si>
    <t>13 2 01 S0280</t>
  </si>
  <si>
    <t>Реализация мероприятий по повышению надежности и энергетической эффективности в системах водоснабжения и водоотведения</t>
  </si>
  <si>
    <t>08 2 01 10430</t>
  </si>
  <si>
    <t>Другие вопросы в области национальной безопасности и правоохранительной деятельности (областной бюджет)</t>
  </si>
  <si>
    <t>99 9 01 10360</t>
  </si>
  <si>
    <t>13 2 01 70280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</si>
  <si>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(Ремонт автомобильных дорог общего пользования местного значения)</t>
  </si>
  <si>
    <t>13 1 01 70180</t>
  </si>
  <si>
    <t>13 1 01 70200</t>
  </si>
  <si>
    <t>13 1 01 13180</t>
  </si>
  <si>
    <t>19 0 01 13280</t>
  </si>
  <si>
    <t>Дотации бюджетам бюджетной системы Российской Федерации</t>
  </si>
  <si>
    <t>2 02 10000 00 0000 151</t>
  </si>
  <si>
    <t>Субсидии бюджетам бюджетной системы Российской Федерации (межбюджетные субсидии)</t>
  </si>
  <si>
    <t>Субсидии бюджетам городских поселений на софинансирование капитальных вложений в объекты муниципальной собственности (Бюджетные инвестиции в объекты капитального строительства объектов газификации (в том числе проектно-изыскательские работы) - Газоснабжение ИЖС)</t>
  </si>
  <si>
    <t>Прочие субсидии бюджетам городских поселений (Субсидии на обеспечение стимулирующих выплат работникам муниципальных учреждений культуры Ленинградской области)</t>
  </si>
  <si>
    <t>Субвенции бюджетам бюджетной системы Российской Федерации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</si>
  <si>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</si>
  <si>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13 2 01 70250</t>
  </si>
  <si>
    <t>Мероприятия по строительству и реконструкции  объектов водоснабжения, водоотведения и очистки сточных вод (областной бюджет)</t>
  </si>
  <si>
    <t>Муниципальная программа "Повышение квалификации кадров администрации Ульяновского городского поселения Тосненского района Ленинградской области на 2018-2022 годы"</t>
  </si>
  <si>
    <t>Основное мероприятие "Повышение профессиональной компетентности муниципальных служащих и лиц, замещающих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области, создание условий для их результативной профессиональной служебной деятельности и должностного (служебного) роста"</t>
  </si>
  <si>
    <t>Совершенствование системы дополнительного профессионального образования лиц, замещающих должности муниципальной службы и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</t>
  </si>
  <si>
    <t>02 0 01 12320</t>
  </si>
  <si>
    <t>02 0 01 00000</t>
  </si>
  <si>
    <t>02 0 00 00000</t>
  </si>
  <si>
    <t>Подпрограмма "Теплоснабжение Ульяновского городского поселения"</t>
  </si>
  <si>
    <t>Основное мероприятие "Организация теплоснабжения"</t>
  </si>
  <si>
    <t>Мероприятия по строительству и реконструкции  объектов  теплоснабжения</t>
  </si>
  <si>
    <t>13 3 01 13160</t>
  </si>
  <si>
    <t>13 3 01 00000</t>
  </si>
  <si>
    <t>13 3 00 00000</t>
  </si>
  <si>
    <t>Основное мероприятие "Улучшение жилищных условий граждан на основе принципов ипотечного кредитования"</t>
  </si>
  <si>
    <t>06 1 02 00000</t>
  </si>
  <si>
    <t>Мероприятия по предоставлению социальных выплат гражданам, нуждающимся в улучшении жилищных условий (ипотечное кредитование)</t>
  </si>
  <si>
    <t>06 1 02 S0740</t>
  </si>
  <si>
    <t>Основное мероприятие "Улучшение жилищных условий молодых граждан (молодых семей)"</t>
  </si>
  <si>
    <t>06 1 03 00000</t>
  </si>
  <si>
    <t>Мероприятия по предоставлению социальных выплат молодым гражданам и молодым семьям, нуждающимся в улучшении жилищных условий</t>
  </si>
  <si>
    <t>06 1 03 S0750</t>
  </si>
  <si>
    <t>Мероприятия по строительству и реконструкции объектов теплоснабжения</t>
  </si>
  <si>
    <t>Основное  мероприятие "Оказание поддержки гражданам, пострадавшим в результате пожара муниципального жилищного фонда"</t>
  </si>
  <si>
    <t>Приобретение объектов недвижимого имущества для оказания поддержки гражданам, пострадавшим в результате пожара муниципального жилого фонда (областной бюджет)</t>
  </si>
  <si>
    <t>95 9 00 00000</t>
  </si>
  <si>
    <t>Приложение № 2</t>
  </si>
  <si>
    <t>Приложение № 4</t>
  </si>
  <si>
    <t>Субсидии бюджетам городских поселений на софинансирование капитальных вложений в объекты муниципальной собственности (Субсидии на мероприятия по строительству и реконструкции объектов водоснабжения, водоотведения, и очистки сточных вод)</t>
  </si>
  <si>
    <t>Субвенции бюджетам городских поселений на выполнение передаваемых полномочий субъектов Российской Федерации (Субвенция бюджету поселения на осуществление отдельных государственных полномочий Ленинградской области в сфере административных правоотношений)</t>
  </si>
  <si>
    <t>Прочие субсидии бюджетам городских поселений (Субсидии на поддержку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кредитам)</t>
  </si>
  <si>
    <t>Прочие субсидии бюджетам городских поселений (Субсидии на жилье для молодежи)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</si>
  <si>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 (областной бюджет)</t>
  </si>
  <si>
    <t>Предоставление социальных выплат и дополнительных социальных выплат молодым гражданам (молодым семьям) на жилье (областной бюджет)</t>
  </si>
  <si>
    <t>06 1 02 70740</t>
  </si>
  <si>
    <t>06 1 03 70750</t>
  </si>
  <si>
    <t>Муниципальная программа «Содействие участию населения в осуществлении местного самоуправления в иных формах на территории Ульяновского городского поселения Тосненского района Ленинградской области на 2018 -2022 годы»</t>
  </si>
  <si>
    <t>Основное мероприятие "Поддержка проектов местных инициатив граждан"</t>
  </si>
  <si>
    <t>Мероприятия по развитию иных форм местного самоуправления на части территории Ульяновского городского поселения Тосненского района Ленинградской области, являющегося административным центром поселения</t>
  </si>
  <si>
    <t>15 0 01 S4660</t>
  </si>
  <si>
    <t>15 0 01 00000</t>
  </si>
  <si>
    <t>15 0 00 00000</t>
  </si>
  <si>
    <t>Прочие субсидии бюджетам городских поселений (Субсидии на реализацию областного закона от 15.01.2018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области»)</t>
  </si>
  <si>
    <t>Субсидии на реализацию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</si>
  <si>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15 0 01 74660</t>
  </si>
  <si>
    <t>10 0 01 S0140</t>
  </si>
  <si>
    <t>Ремонт автомобильных дорог общего пользования местного значения</t>
  </si>
  <si>
    <t>07 0 01 S0360</t>
  </si>
  <si>
    <t>Обеспечение стимулирующих выплат работникам муниципальных учреждений культуры Ленинградской области</t>
  </si>
  <si>
    <t>Молодежная политика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</si>
  <si>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 и услуг</t>
  </si>
  <si>
    <t>Физическая культура и спорт</t>
  </si>
  <si>
    <t>Мероприятия по строительству и реконструкции объектов водоснабжения, водоотведения и очистки сточных вод</t>
  </si>
  <si>
    <t>000 01 05 00 00 13 0000 000</t>
  </si>
  <si>
    <t>Изменение остатков средств на счетах по учету средств бюджетов городских поселений</t>
  </si>
  <si>
    <t>Всего источников внутреннего финансирования</t>
  </si>
  <si>
    <t>Утверждено на год, тыс. руб.</t>
  </si>
  <si>
    <t>Исполнено за год, тыс. руб.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</si>
  <si>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</si>
  <si>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</si>
  <si>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-</t>
  </si>
  <si>
    <t>2 19 00000 13 0000 151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</si>
  <si>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</si>
  <si>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2 19 60010 13 0000 151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</si>
  <si>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</si>
  <si>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ОТЧЕТ</t>
  </si>
  <si>
    <t xml:space="preserve"> об исполнении бюджета Ульяновского городского поселения </t>
  </si>
  <si>
    <t xml:space="preserve"> по доходам по кодам классификации доходов бюджета за 2018 год</t>
  </si>
  <si>
    <t>Безвозмездные поступления в бюджет Ульяновского городского поселения</t>
  </si>
  <si>
    <t>Тосненского района Ленинградской области за 2018 год</t>
  </si>
  <si>
    <t xml:space="preserve"> по источникам финансирования дефицита бюджета  по кодам классификации                                                               источников финансирования дефицитов бюджета за 2018 год</t>
  </si>
  <si>
    <t xml:space="preserve">  об исполнении бюджета Ульяновского городского поселения </t>
  </si>
  <si>
    <t>по расходам по ведомственной структуре расходов бюджета за 2018 год</t>
  </si>
  <si>
    <t>Утверждено на год, тыс.руб.</t>
  </si>
  <si>
    <t>Исполнено за год, тыс.руб.</t>
  </si>
  <si>
    <t xml:space="preserve"> об исполнении бюджета Ульяновского городского поселения</t>
  </si>
  <si>
    <t xml:space="preserve"> по расходам по разделам и подразделам, по целевым статьям</t>
  </si>
  <si>
    <t>деятельности), группам и подгруппам видов расходов классификации расходов бюджета за 2018 год</t>
  </si>
  <si>
    <t>от 16.07.2019  № 166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</si>
</sst>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-* #,##0.00_р_._-;\-* #,##0.00_р_._-;_-* &quot;-&quot;??_р_._-;_-@_-"/>
    <numFmt numFmtId="181" formatCode="#,##0.0_р_."/>
    <numFmt numFmtId="182" formatCode="_(* #,##0.00000_);_(* \(#,##0.00000\);_(* &quot;-&quot;?????_);_(@_)"/>
    <numFmt numFmtId="183" formatCode="_-* #,##0.00000\ _₽_-;\-* #,##0.00000\ _₽_-;_-* &quot;-&quot;?????\ _₽_-;_-@_-"/>
    <numFmt numFmtId="184" formatCode="_-* #,##0.000_р_._-;\-* #,##0.000_р_._-;_-* &quot;-&quot;???_р_._-;_-@_-"/>
    <numFmt numFmtId="185" formatCode="#,##0.0"/>
    <numFmt numFmtId="186" formatCode="#,##0.00_р_."/>
    <numFmt numFmtId="187" formatCode="0.000"/>
    <numFmt numFmtId="188" formatCode="_-* #,##0.0_р_._-;\-* #,##0.0_р_._-;_-* &quot;-&quot;?_р_._-;_-@_-"/>
    <numFmt numFmtId="189" formatCode="_-* #,##0.0000_р_._-;\-* #,##0.0000_р_._-;_-* &quot;-&quot;?_р_._-;_-@_-"/>
    <numFmt numFmtId="190" formatCode="_(* #,##0.0_);_(* \(#,##0.0\);_(* &quot;-&quot;??_);_(@_)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"/>
    <numFmt numFmtId="196" formatCode="0.00000"/>
    <numFmt numFmtId="197" formatCode="[$-FC19]d\ mmmm\ yyyy\ &quot;г.&quot;"/>
    <numFmt numFmtId="198" formatCode="#,##0.00000\ _₽;\-#,##0.00000\ _₽"/>
    <numFmt numFmtId="199" formatCode="#,##0.00000\ _₽"/>
    <numFmt numFmtId="200" formatCode="0.0%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sz val="11"/>
      <color indexed="10"/>
      <name val="Calibri"/>
      <family val="2"/>
    </font>
    <font>
      <u val="single"/>
      <sz val="8"/>
      <color indexed="12"/>
      <name val="Arial Cyr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"/>
      <color indexed="36"/>
      <name val="Arial Cyr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i/>
      <sz val="11"/>
      <color indexed="23"/>
      <name val="Calibri"/>
      <family val="2"/>
    </font>
    <font>
      <sz val="12"/>
      <name val="Arial"/>
      <family val="2"/>
    </font>
    <font>
      <sz val="10"/>
      <color indexed="10"/>
      <name val="Arial Cyr"/>
      <family val="2"/>
    </font>
    <font>
      <b/>
      <sz val="12"/>
      <name val="Arial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32" fillId="7" borderId="1" applyNumberFormat="0" applyAlignment="0" applyProtection="0"/>
    <xf numFmtId="0" fontId="28" fillId="20" borderId="2" applyNumberFormat="0" applyAlignment="0" applyProtection="0"/>
    <xf numFmtId="0" fontId="31" fillId="20" borderId="1" applyNumberFormat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35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3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285">
    <xf numFmtId="0" fontId="0" fillId="0" borderId="0" xfId="0" applyAlignment="1">
      <alignment/>
    </xf>
    <xf numFmtId="0" fontId="2" fillId="0" borderId="0" xfId="54" applyFont="1" applyAlignment="1">
      <alignment horizontal="center" vertical="center"/>
      <protection/>
    </xf>
    <xf numFmtId="0" fontId="7" fillId="0" borderId="0" xfId="54" applyFont="1">
      <alignment/>
      <protection/>
    </xf>
    <xf numFmtId="0" fontId="8" fillId="0" borderId="0" xfId="54" applyFont="1">
      <alignment/>
      <protection/>
    </xf>
    <xf numFmtId="0" fontId="9" fillId="0" borderId="0" xfId="54" applyFont="1">
      <alignment/>
      <protection/>
    </xf>
    <xf numFmtId="0" fontId="10" fillId="0" borderId="0" xfId="54" applyFont="1">
      <alignment/>
      <protection/>
    </xf>
    <xf numFmtId="0" fontId="10" fillId="0" borderId="0" xfId="54" applyFont="1" applyFill="1">
      <alignment/>
      <protection/>
    </xf>
    <xf numFmtId="0" fontId="2" fillId="0" borderId="0" xfId="54" applyFont="1" applyFill="1">
      <alignment/>
      <protection/>
    </xf>
    <xf numFmtId="0" fontId="11" fillId="0" borderId="0" xfId="54" applyFont="1">
      <alignment/>
      <protection/>
    </xf>
    <xf numFmtId="0" fontId="2" fillId="0" borderId="0" xfId="54" applyFont="1">
      <alignment/>
      <protection/>
    </xf>
    <xf numFmtId="180" fontId="2" fillId="0" borderId="0" xfId="66" applyFont="1" applyAlignment="1">
      <alignment horizontal="justify"/>
    </xf>
    <xf numFmtId="49" fontId="2" fillId="0" borderId="10" xfId="54" applyNumberFormat="1" applyFont="1" applyBorder="1" applyAlignment="1">
      <alignment horizontal="center" vertical="center" wrapText="1"/>
      <protection/>
    </xf>
    <xf numFmtId="0" fontId="8" fillId="24" borderId="10" xfId="54" applyFont="1" applyFill="1" applyBorder="1" applyAlignment="1">
      <alignment horizontal="center" vertical="center"/>
      <protection/>
    </xf>
    <xf numFmtId="0" fontId="8" fillId="24" borderId="10" xfId="54" applyFont="1" applyFill="1" applyBorder="1" applyAlignment="1">
      <alignment horizontal="center" vertical="center" wrapText="1"/>
      <protection/>
    </xf>
    <xf numFmtId="3" fontId="8" fillId="24" borderId="10" xfId="66" applyNumberFormat="1" applyFont="1" applyFill="1" applyBorder="1" applyAlignment="1">
      <alignment horizontal="center" vertical="center"/>
    </xf>
    <xf numFmtId="49" fontId="3" fillId="7" borderId="10" xfId="54" applyNumberFormat="1" applyFont="1" applyFill="1" applyBorder="1" applyAlignment="1">
      <alignment horizontal="right" vertical="top"/>
      <protection/>
    </xf>
    <xf numFmtId="49" fontId="3" fillId="7" borderId="10" xfId="54" applyNumberFormat="1" applyFont="1" applyFill="1" applyBorder="1" applyAlignment="1">
      <alignment horizontal="center" wrapText="1"/>
      <protection/>
    </xf>
    <xf numFmtId="0" fontId="8" fillId="25" borderId="10" xfId="54" applyFont="1" applyFill="1" applyBorder="1" applyAlignment="1">
      <alignment horizontal="center" vertical="center" wrapText="1"/>
      <protection/>
    </xf>
    <xf numFmtId="0" fontId="3" fillId="7" borderId="10" xfId="54" applyFont="1" applyFill="1" applyBorder="1" applyAlignment="1">
      <alignment wrapText="1"/>
      <protection/>
    </xf>
    <xf numFmtId="49" fontId="6" fillId="4" borderId="10" xfId="54" applyNumberFormat="1" applyFont="1" applyFill="1" applyBorder="1" applyAlignment="1">
      <alignment vertical="top"/>
      <protection/>
    </xf>
    <xf numFmtId="49" fontId="3" fillId="4" borderId="10" xfId="54" applyNumberFormat="1" applyFont="1" applyFill="1" applyBorder="1" applyAlignment="1">
      <alignment horizontal="center"/>
      <protection/>
    </xf>
    <xf numFmtId="0" fontId="3" fillId="4" borderId="10" xfId="54" applyFont="1" applyFill="1" applyBorder="1" applyAlignment="1">
      <alignment horizontal="center"/>
      <protection/>
    </xf>
    <xf numFmtId="0" fontId="13" fillId="20" borderId="10" xfId="54" applyFont="1" applyFill="1" applyBorder="1">
      <alignment/>
      <protection/>
    </xf>
    <xf numFmtId="49" fontId="14" fillId="20" borderId="10" xfId="54" applyNumberFormat="1" applyFont="1" applyFill="1" applyBorder="1" applyAlignment="1">
      <alignment horizontal="center" wrapText="1"/>
      <protection/>
    </xf>
    <xf numFmtId="0" fontId="14" fillId="20" borderId="10" xfId="54" applyFont="1" applyFill="1" applyBorder="1" applyAlignment="1">
      <alignment horizontal="center" wrapText="1"/>
      <protection/>
    </xf>
    <xf numFmtId="0" fontId="15" fillId="0" borderId="10" xfId="54" applyFont="1" applyBorder="1">
      <alignment/>
      <protection/>
    </xf>
    <xf numFmtId="49" fontId="10" fillId="0" borderId="10" xfId="54" applyNumberFormat="1" applyFont="1" applyFill="1" applyBorder="1" applyAlignment="1">
      <alignment horizontal="center" wrapText="1"/>
      <protection/>
    </xf>
    <xf numFmtId="0" fontId="10" fillId="0" borderId="10" xfId="54" applyFont="1" applyFill="1" applyBorder="1" applyAlignment="1">
      <alignment horizontal="center" wrapText="1"/>
      <protection/>
    </xf>
    <xf numFmtId="0" fontId="2" fillId="0" borderId="10" xfId="54" applyFont="1" applyBorder="1">
      <alignment/>
      <protection/>
    </xf>
    <xf numFmtId="0" fontId="8" fillId="0" borderId="10" xfId="54" applyFont="1" applyFill="1" applyBorder="1" applyAlignment="1">
      <alignment wrapText="1"/>
      <protection/>
    </xf>
    <xf numFmtId="49" fontId="8" fillId="0" borderId="10" xfId="54" applyNumberFormat="1" applyFont="1" applyFill="1" applyBorder="1" applyAlignment="1">
      <alignment horizontal="center" wrapText="1"/>
      <protection/>
    </xf>
    <xf numFmtId="0" fontId="8" fillId="0" borderId="10" xfId="54" applyFont="1" applyFill="1" applyBorder="1" applyAlignment="1">
      <alignment horizontal="center" wrapText="1"/>
      <protection/>
    </xf>
    <xf numFmtId="0" fontId="2" fillId="0" borderId="10" xfId="54" applyFont="1" applyFill="1" applyBorder="1" applyAlignment="1">
      <alignment wrapText="1"/>
      <protection/>
    </xf>
    <xf numFmtId="0" fontId="2" fillId="0" borderId="10" xfId="54" applyFont="1" applyFill="1" applyBorder="1" applyAlignment="1">
      <alignment horizontal="center" wrapText="1"/>
      <protection/>
    </xf>
    <xf numFmtId="49" fontId="2" fillId="0" borderId="10" xfId="54" applyNumberFormat="1" applyFont="1" applyFill="1" applyBorder="1" applyAlignment="1">
      <alignment horizontal="center" wrapText="1"/>
      <protection/>
    </xf>
    <xf numFmtId="0" fontId="14" fillId="20" borderId="10" xfId="54" applyFont="1" applyFill="1" applyBorder="1">
      <alignment/>
      <protection/>
    </xf>
    <xf numFmtId="49" fontId="15" fillId="0" borderId="10" xfId="54" applyNumberFormat="1" applyFont="1" applyFill="1" applyBorder="1" applyAlignment="1">
      <alignment horizontal="center" wrapText="1"/>
      <protection/>
    </xf>
    <xf numFmtId="49" fontId="13" fillId="20" borderId="10" xfId="54" applyNumberFormat="1" applyFont="1" applyFill="1" applyBorder="1" applyAlignment="1">
      <alignment horizontal="center" wrapText="1"/>
      <protection/>
    </xf>
    <xf numFmtId="0" fontId="14" fillId="0" borderId="10" xfId="54" applyFont="1" applyFill="1" applyBorder="1">
      <alignment/>
      <protection/>
    </xf>
    <xf numFmtId="0" fontId="14" fillId="0" borderId="10" xfId="54" applyFont="1" applyFill="1" applyBorder="1" applyAlignment="1">
      <alignment horizontal="center" wrapText="1"/>
      <protection/>
    </xf>
    <xf numFmtId="0" fontId="7" fillId="0" borderId="10" xfId="54" applyFont="1" applyBorder="1">
      <alignment/>
      <protection/>
    </xf>
    <xf numFmtId="0" fontId="15" fillId="0" borderId="10" xfId="54" applyFont="1" applyFill="1" applyBorder="1" applyAlignment="1">
      <alignment horizontal="center" wrapText="1"/>
      <protection/>
    </xf>
    <xf numFmtId="49" fontId="12" fillId="4" borderId="10" xfId="54" applyNumberFormat="1" applyFont="1" applyFill="1" applyBorder="1" applyAlignment="1">
      <alignment horizontal="center" wrapText="1"/>
      <protection/>
    </xf>
    <xf numFmtId="0" fontId="13" fillId="0" borderId="10" xfId="54" applyFont="1" applyFill="1" applyBorder="1">
      <alignment/>
      <protection/>
    </xf>
    <xf numFmtId="0" fontId="13" fillId="0" borderId="10" xfId="54" applyFont="1" applyBorder="1">
      <alignment/>
      <protection/>
    </xf>
    <xf numFmtId="0" fontId="13" fillId="21" borderId="10" xfId="54" applyFont="1" applyFill="1" applyBorder="1">
      <alignment/>
      <protection/>
    </xf>
    <xf numFmtId="49" fontId="14" fillId="21" borderId="10" xfId="54" applyNumberFormat="1" applyFont="1" applyFill="1" applyBorder="1" applyAlignment="1">
      <alignment horizontal="center" wrapText="1"/>
      <protection/>
    </xf>
    <xf numFmtId="0" fontId="14" fillId="21" borderId="10" xfId="54" applyFont="1" applyFill="1" applyBorder="1" applyAlignment="1">
      <alignment horizontal="center" wrapText="1"/>
      <protection/>
    </xf>
    <xf numFmtId="0" fontId="10" fillId="0" borderId="10" xfId="54" applyFont="1" applyBorder="1">
      <alignment/>
      <protection/>
    </xf>
    <xf numFmtId="0" fontId="12" fillId="4" borderId="10" xfId="54" applyFont="1" applyFill="1" applyBorder="1" applyAlignment="1">
      <alignment horizontal="center" wrapText="1"/>
      <protection/>
    </xf>
    <xf numFmtId="49" fontId="6" fillId="0" borderId="10" xfId="54" applyNumberFormat="1" applyFont="1" applyFill="1" applyBorder="1" applyAlignment="1">
      <alignment vertical="top"/>
      <protection/>
    </xf>
    <xf numFmtId="0" fontId="13" fillId="0" borderId="10" xfId="54" applyFont="1" applyFill="1" applyBorder="1" applyAlignment="1">
      <alignment horizontal="center" wrapText="1"/>
      <protection/>
    </xf>
    <xf numFmtId="49" fontId="13" fillId="0" borderId="10" xfId="54" applyNumberFormat="1" applyFont="1" applyFill="1" applyBorder="1" applyAlignment="1">
      <alignment horizontal="center" wrapText="1"/>
      <protection/>
    </xf>
    <xf numFmtId="49" fontId="14" fillId="0" borderId="10" xfId="54" applyNumberFormat="1" applyFont="1" applyFill="1" applyBorder="1" applyAlignment="1">
      <alignment horizontal="center" wrapText="1"/>
      <protection/>
    </xf>
    <xf numFmtId="49" fontId="10" fillId="20" borderId="10" xfId="54" applyNumberFormat="1" applyFont="1" applyFill="1" applyBorder="1" applyAlignment="1">
      <alignment horizontal="center" wrapText="1"/>
      <protection/>
    </xf>
    <xf numFmtId="49" fontId="10" fillId="0" borderId="10" xfId="54" applyNumberFormat="1" applyFont="1" applyBorder="1" applyAlignment="1">
      <alignment horizontal="center"/>
      <protection/>
    </xf>
    <xf numFmtId="0" fontId="2" fillId="0" borderId="10" xfId="0" applyFont="1" applyFill="1" applyBorder="1" applyAlignment="1">
      <alignment vertical="center" wrapText="1"/>
    </xf>
    <xf numFmtId="3" fontId="2" fillId="0" borderId="0" xfId="66" applyNumberFormat="1" applyFont="1" applyAlignment="1">
      <alignment horizontal="right"/>
    </xf>
    <xf numFmtId="3" fontId="8" fillId="24" borderId="10" xfId="66" applyNumberFormat="1" applyFont="1" applyFill="1" applyBorder="1" applyAlignment="1">
      <alignment horizontal="center" vertical="center" wrapText="1"/>
    </xf>
    <xf numFmtId="183" fontId="3" fillId="7" borderId="10" xfId="66" applyNumberFormat="1" applyFont="1" applyFill="1" applyBorder="1" applyAlignment="1">
      <alignment horizontal="justify"/>
    </xf>
    <xf numFmtId="183" fontId="3" fillId="4" borderId="10" xfId="66" applyNumberFormat="1" applyFont="1" applyFill="1" applyBorder="1" applyAlignment="1">
      <alignment horizontal="justify"/>
    </xf>
    <xf numFmtId="183" fontId="14" fillId="20" borderId="10" xfId="66" applyNumberFormat="1" applyFont="1" applyFill="1" applyBorder="1" applyAlignment="1">
      <alignment horizontal="justify" wrapText="1"/>
    </xf>
    <xf numFmtId="183" fontId="10" fillId="0" borderId="10" xfId="66" applyNumberFormat="1" applyFont="1" applyFill="1" applyBorder="1" applyAlignment="1">
      <alignment horizontal="justify" wrapText="1"/>
    </xf>
    <xf numFmtId="183" fontId="8" fillId="0" borderId="10" xfId="66" applyNumberFormat="1" applyFont="1" applyFill="1" applyBorder="1" applyAlignment="1">
      <alignment horizontal="justify" wrapText="1"/>
    </xf>
    <xf numFmtId="183" fontId="2" fillId="0" borderId="10" xfId="66" applyNumberFormat="1" applyFont="1" applyFill="1" applyBorder="1" applyAlignment="1">
      <alignment horizontal="justify" wrapText="1"/>
    </xf>
    <xf numFmtId="183" fontId="12" fillId="7" borderId="10" xfId="66" applyNumberFormat="1" applyFont="1" applyFill="1" applyBorder="1" applyAlignment="1">
      <alignment horizontal="justify" wrapText="1"/>
    </xf>
    <xf numFmtId="183" fontId="12" fillId="4" borderId="10" xfId="66" applyNumberFormat="1" applyFont="1" applyFill="1" applyBorder="1" applyAlignment="1">
      <alignment horizontal="justify" wrapText="1"/>
    </xf>
    <xf numFmtId="183" fontId="13" fillId="21" borderId="10" xfId="66" applyNumberFormat="1" applyFont="1" applyFill="1" applyBorder="1" applyAlignment="1">
      <alignment horizontal="justify" wrapText="1"/>
    </xf>
    <xf numFmtId="183" fontId="14" fillId="0" borderId="10" xfId="66" applyNumberFormat="1" applyFont="1" applyFill="1" applyBorder="1" applyAlignment="1">
      <alignment horizontal="justify" wrapText="1"/>
    </xf>
    <xf numFmtId="183" fontId="10" fillId="20" borderId="10" xfId="66" applyNumberFormat="1" applyFont="1" applyFill="1" applyBorder="1" applyAlignment="1">
      <alignment horizontal="justify" wrapText="1"/>
    </xf>
    <xf numFmtId="183" fontId="16" fillId="25" borderId="10" xfId="66" applyNumberFormat="1" applyFont="1" applyFill="1" applyBorder="1" applyAlignment="1">
      <alignment horizontal="justify"/>
    </xf>
    <xf numFmtId="0" fontId="2" fillId="0" borderId="0" xfId="54" applyFont="1" applyAlignment="1">
      <alignment horizontal="center" vertical="center" wrapText="1"/>
      <protection/>
    </xf>
    <xf numFmtId="0" fontId="2" fillId="0" borderId="0" xfId="54" applyFont="1" applyFill="1" applyAlignment="1">
      <alignment wrapText="1"/>
      <protection/>
    </xf>
    <xf numFmtId="0" fontId="7" fillId="0" borderId="0" xfId="54" applyFont="1" applyAlignment="1">
      <alignment wrapText="1"/>
      <protection/>
    </xf>
    <xf numFmtId="0" fontId="8" fillId="0" borderId="0" xfId="54" applyFont="1" applyAlignment="1">
      <alignment wrapText="1"/>
      <protection/>
    </xf>
    <xf numFmtId="0" fontId="9" fillId="0" borderId="0" xfId="54" applyFont="1" applyAlignment="1">
      <alignment wrapText="1"/>
      <protection/>
    </xf>
    <xf numFmtId="0" fontId="10" fillId="0" borderId="0" xfId="54" applyFont="1" applyAlignment="1">
      <alignment wrapText="1"/>
      <protection/>
    </xf>
    <xf numFmtId="0" fontId="11" fillId="0" borderId="0" xfId="54" applyFont="1" applyAlignment="1">
      <alignment wrapText="1"/>
      <protection/>
    </xf>
    <xf numFmtId="0" fontId="2" fillId="0" borderId="0" xfId="54" applyFont="1" applyAlignment="1">
      <alignment wrapText="1"/>
      <protection/>
    </xf>
    <xf numFmtId="180" fontId="2" fillId="0" borderId="0" xfId="66" applyFont="1" applyAlignment="1">
      <alignment horizontal="justify" wrapText="1"/>
    </xf>
    <xf numFmtId="49" fontId="2" fillId="14" borderId="10" xfId="54" applyNumberFormat="1" applyFont="1" applyFill="1" applyBorder="1" applyAlignment="1">
      <alignment horizontal="center" vertical="center" wrapText="1"/>
      <protection/>
    </xf>
    <xf numFmtId="183" fontId="9" fillId="14" borderId="10" xfId="54" applyNumberFormat="1" applyFont="1" applyFill="1" applyBorder="1" applyAlignment="1">
      <alignment wrapText="1"/>
      <protection/>
    </xf>
    <xf numFmtId="0" fontId="15" fillId="18" borderId="10" xfId="54" applyFont="1" applyFill="1" applyBorder="1" applyAlignment="1">
      <alignment vertical="top" wrapText="1"/>
      <protection/>
    </xf>
    <xf numFmtId="49" fontId="10" fillId="18" borderId="10" xfId="54" applyNumberFormat="1" applyFont="1" applyFill="1" applyBorder="1" applyAlignment="1">
      <alignment horizontal="center" wrapText="1"/>
      <protection/>
    </xf>
    <xf numFmtId="0" fontId="10" fillId="18" borderId="10" xfId="54" applyFont="1" applyFill="1" applyBorder="1" applyAlignment="1">
      <alignment horizontal="center" wrapText="1"/>
      <protection/>
    </xf>
    <xf numFmtId="183" fontId="10" fillId="18" borderId="10" xfId="66" applyNumberFormat="1" applyFont="1" applyFill="1" applyBorder="1" applyAlignment="1">
      <alignment horizontal="right" wrapText="1"/>
    </xf>
    <xf numFmtId="0" fontId="15" fillId="22" borderId="10" xfId="54" applyFont="1" applyFill="1" applyBorder="1" applyAlignment="1">
      <alignment vertical="top" wrapText="1"/>
      <protection/>
    </xf>
    <xf numFmtId="49" fontId="8" fillId="22" borderId="10" xfId="54" applyNumberFormat="1" applyFont="1" applyFill="1" applyBorder="1" applyAlignment="1">
      <alignment horizontal="center" wrapText="1"/>
      <protection/>
    </xf>
    <xf numFmtId="0" fontId="10" fillId="22" borderId="10" xfId="54" applyFont="1" applyFill="1" applyBorder="1" applyAlignment="1">
      <alignment horizontal="center" wrapText="1"/>
      <protection/>
    </xf>
    <xf numFmtId="183" fontId="8" fillId="22" borderId="10" xfId="66" applyNumberFormat="1" applyFont="1" applyFill="1" applyBorder="1" applyAlignment="1">
      <alignment horizontal="right" wrapText="1"/>
    </xf>
    <xf numFmtId="183" fontId="8" fillId="0" borderId="10" xfId="66" applyNumberFormat="1" applyFont="1" applyFill="1" applyBorder="1" applyAlignment="1">
      <alignment horizontal="right" wrapText="1"/>
    </xf>
    <xf numFmtId="183" fontId="2" fillId="0" borderId="10" xfId="66" applyNumberFormat="1" applyFont="1" applyFill="1" applyBorder="1" applyAlignment="1">
      <alignment horizontal="right" wrapText="1"/>
    </xf>
    <xf numFmtId="0" fontId="2" fillId="3" borderId="10" xfId="54" applyFont="1" applyFill="1" applyBorder="1" applyAlignment="1">
      <alignment wrapText="1"/>
      <protection/>
    </xf>
    <xf numFmtId="49" fontId="8" fillId="3" borderId="10" xfId="54" applyNumberFormat="1" applyFont="1" applyFill="1" applyBorder="1" applyAlignment="1">
      <alignment horizontal="center" wrapText="1"/>
      <protection/>
    </xf>
    <xf numFmtId="0" fontId="8" fillId="3" borderId="10" xfId="54" applyFont="1" applyFill="1" applyBorder="1" applyAlignment="1">
      <alignment horizontal="center" wrapText="1"/>
      <protection/>
    </xf>
    <xf numFmtId="183" fontId="8" fillId="3" borderId="10" xfId="66" applyNumberFormat="1" applyFont="1" applyFill="1" applyBorder="1" applyAlignment="1">
      <alignment horizontal="right" wrapText="1"/>
    </xf>
    <xf numFmtId="0" fontId="2" fillId="22" borderId="10" xfId="54" applyFont="1" applyFill="1" applyBorder="1" applyAlignment="1">
      <alignment wrapText="1"/>
      <protection/>
    </xf>
    <xf numFmtId="0" fontId="8" fillId="22" borderId="10" xfId="54" applyFont="1" applyFill="1" applyBorder="1" applyAlignment="1">
      <alignment horizontal="center" wrapText="1"/>
      <protection/>
    </xf>
    <xf numFmtId="49" fontId="8" fillId="18" borderId="10" xfId="54" applyNumberFormat="1" applyFont="1" applyFill="1" applyBorder="1" applyAlignment="1">
      <alignment horizontal="center" wrapText="1"/>
      <protection/>
    </xf>
    <xf numFmtId="49" fontId="17" fillId="18" borderId="10" xfId="54" applyNumberFormat="1" applyFont="1" applyFill="1" applyBorder="1" applyAlignment="1">
      <alignment horizontal="center" wrapText="1"/>
      <protection/>
    </xf>
    <xf numFmtId="183" fontId="2" fillId="3" borderId="10" xfId="66" applyNumberFormat="1" applyFont="1" applyFill="1" applyBorder="1" applyAlignment="1">
      <alignment horizontal="right" wrapText="1"/>
    </xf>
    <xf numFmtId="183" fontId="2" fillId="22" borderId="10" xfId="66" applyNumberFormat="1" applyFont="1" applyFill="1" applyBorder="1" applyAlignment="1">
      <alignment horizontal="right" wrapText="1"/>
    </xf>
    <xf numFmtId="49" fontId="2" fillId="0" borderId="10" xfId="54" applyNumberFormat="1" applyFont="1" applyFill="1" applyBorder="1" applyAlignment="1">
      <alignment horizontal="center" vertical="center" wrapText="1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0" fontId="17" fillId="0" borderId="10" xfId="54" applyFont="1" applyFill="1" applyBorder="1" applyAlignment="1">
      <alignment vertical="top" wrapText="1"/>
      <protection/>
    </xf>
    <xf numFmtId="49" fontId="17" fillId="0" borderId="10" xfId="54" applyNumberFormat="1" applyFont="1" applyFill="1" applyBorder="1" applyAlignment="1">
      <alignment horizontal="center" wrapText="1"/>
      <protection/>
    </xf>
    <xf numFmtId="0" fontId="8" fillId="18" borderId="10" xfId="54" applyFont="1" applyFill="1" applyBorder="1" applyAlignment="1">
      <alignment horizontal="center" wrapText="1"/>
      <protection/>
    </xf>
    <xf numFmtId="0" fontId="17" fillId="0" borderId="10" xfId="54" applyFont="1" applyFill="1" applyBorder="1" applyAlignment="1">
      <alignment wrapText="1"/>
      <protection/>
    </xf>
    <xf numFmtId="49" fontId="5" fillId="0" borderId="10" xfId="54" applyNumberFormat="1" applyFont="1" applyFill="1" applyBorder="1" applyAlignment="1">
      <alignment vertical="top" wrapText="1"/>
      <protection/>
    </xf>
    <xf numFmtId="49" fontId="5" fillId="3" borderId="10" xfId="54" applyNumberFormat="1" applyFont="1" applyFill="1" applyBorder="1" applyAlignment="1">
      <alignment vertical="top" wrapText="1"/>
      <protection/>
    </xf>
    <xf numFmtId="49" fontId="5" fillId="22" borderId="10" xfId="54" applyNumberFormat="1" applyFont="1" applyFill="1" applyBorder="1" applyAlignment="1">
      <alignment vertical="top" wrapText="1"/>
      <protection/>
    </xf>
    <xf numFmtId="49" fontId="15" fillId="18" borderId="10" xfId="54" applyNumberFormat="1" applyFont="1" applyFill="1" applyBorder="1" applyAlignment="1">
      <alignment horizontal="center" wrapText="1"/>
      <protection/>
    </xf>
    <xf numFmtId="49" fontId="2" fillId="3" borderId="10" xfId="54" applyNumberFormat="1" applyFont="1" applyFill="1" applyBorder="1" applyAlignment="1">
      <alignment horizontal="center" wrapText="1"/>
      <protection/>
    </xf>
    <xf numFmtId="49" fontId="2" fillId="22" borderId="10" xfId="54" applyNumberFormat="1" applyFont="1" applyFill="1" applyBorder="1" applyAlignment="1">
      <alignment horizontal="center" wrapText="1"/>
      <protection/>
    </xf>
    <xf numFmtId="0" fontId="7" fillId="14" borderId="10" xfId="54" applyFont="1" applyFill="1" applyBorder="1" applyAlignment="1">
      <alignment wrapText="1"/>
      <protection/>
    </xf>
    <xf numFmtId="0" fontId="4" fillId="0" borderId="10" xfId="54" applyFont="1" applyFill="1" applyBorder="1" applyAlignment="1">
      <alignment wrapText="1"/>
      <protection/>
    </xf>
    <xf numFmtId="0" fontId="4" fillId="22" borderId="10" xfId="54" applyFont="1" applyFill="1" applyBorder="1" applyAlignment="1">
      <alignment wrapText="1"/>
      <protection/>
    </xf>
    <xf numFmtId="49" fontId="2" fillId="18" borderId="10" xfId="54" applyNumberFormat="1" applyFont="1" applyFill="1" applyBorder="1" applyAlignment="1">
      <alignment horizontal="center" wrapText="1"/>
      <protection/>
    </xf>
    <xf numFmtId="0" fontId="15" fillId="0" borderId="10" xfId="54" applyFont="1" applyFill="1" applyBorder="1" applyAlignment="1">
      <alignment vertical="top" wrapText="1"/>
      <protection/>
    </xf>
    <xf numFmtId="183" fontId="10" fillId="0" borderId="10" xfId="66" applyNumberFormat="1" applyFont="1" applyFill="1" applyBorder="1" applyAlignment="1">
      <alignment horizontal="right" wrapText="1"/>
    </xf>
    <xf numFmtId="0" fontId="16" fillId="26" borderId="11" xfId="54" applyFont="1" applyFill="1" applyBorder="1" applyAlignment="1">
      <alignment horizontal="center" wrapText="1"/>
      <protection/>
    </xf>
    <xf numFmtId="183" fontId="16" fillId="26" borderId="10" xfId="66" applyNumberFormat="1" applyFont="1" applyFill="1" applyBorder="1" applyAlignment="1">
      <alignment horizontal="right" wrapText="1"/>
    </xf>
    <xf numFmtId="3" fontId="2" fillId="0" borderId="0" xfId="66" applyNumberFormat="1" applyFont="1" applyAlignment="1">
      <alignment horizontal="right" wrapText="1"/>
    </xf>
    <xf numFmtId="0" fontId="2" fillId="27" borderId="10" xfId="54" applyFont="1" applyFill="1" applyBorder="1" applyAlignment="1">
      <alignment wrapText="1"/>
      <protection/>
    </xf>
    <xf numFmtId="49" fontId="8" fillId="27" borderId="10" xfId="54" applyNumberFormat="1" applyFont="1" applyFill="1" applyBorder="1" applyAlignment="1">
      <alignment horizontal="center" wrapText="1"/>
      <protection/>
    </xf>
    <xf numFmtId="183" fontId="8" fillId="27" borderId="10" xfId="66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80" fontId="0" fillId="0" borderId="0" xfId="0" applyNumberFormat="1" applyFont="1" applyAlignment="1">
      <alignment/>
    </xf>
    <xf numFmtId="183" fontId="2" fillId="0" borderId="10" xfId="63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49" fontId="2" fillId="0" borderId="10" xfId="55" applyNumberFormat="1" applyFont="1" applyBorder="1" applyAlignment="1">
      <alignment horizontal="center" vertical="top"/>
      <protection/>
    </xf>
    <xf numFmtId="0" fontId="2" fillId="0" borderId="10" xfId="55" applyFont="1" applyBorder="1" applyAlignment="1">
      <alignment vertical="center" wrapText="1"/>
      <protection/>
    </xf>
    <xf numFmtId="0" fontId="8" fillId="0" borderId="10" xfId="0" applyNumberFormat="1" applyFont="1" applyBorder="1" applyAlignment="1">
      <alignment wrapText="1"/>
    </xf>
    <xf numFmtId="188" fontId="0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190" fontId="0" fillId="0" borderId="0" xfId="0" applyNumberFormat="1" applyFont="1" applyAlignment="1">
      <alignment/>
    </xf>
    <xf numFmtId="0" fontId="2" fillId="0" borderId="10" xfId="0" applyFont="1" applyBorder="1" applyAlignment="1">
      <alignment horizontal="left" vertical="top"/>
    </xf>
    <xf numFmtId="182" fontId="2" fillId="0" borderId="10" xfId="63" applyNumberFormat="1" applyFont="1" applyBorder="1" applyAlignment="1">
      <alignment horizontal="center"/>
    </xf>
    <xf numFmtId="0" fontId="4" fillId="28" borderId="10" xfId="54" applyFont="1" applyFill="1" applyBorder="1" applyAlignment="1">
      <alignment wrapText="1"/>
      <protection/>
    </xf>
    <xf numFmtId="49" fontId="8" fillId="28" borderId="10" xfId="54" applyNumberFormat="1" applyFont="1" applyFill="1" applyBorder="1" applyAlignment="1">
      <alignment horizontal="center" wrapText="1"/>
      <protection/>
    </xf>
    <xf numFmtId="183" fontId="2" fillId="28" borderId="10" xfId="66" applyNumberFormat="1" applyFont="1" applyFill="1" applyBorder="1" applyAlignment="1">
      <alignment horizontal="right" wrapText="1"/>
    </xf>
    <xf numFmtId="183" fontId="15" fillId="0" borderId="10" xfId="66" applyNumberFormat="1" applyFont="1" applyFill="1" applyBorder="1" applyAlignment="1">
      <alignment horizontal="justify" wrapText="1"/>
    </xf>
    <xf numFmtId="0" fontId="2" fillId="27" borderId="10" xfId="0" applyFont="1" applyFill="1" applyBorder="1" applyAlignment="1">
      <alignment horizontal="left" vertical="top"/>
    </xf>
    <xf numFmtId="0" fontId="2" fillId="27" borderId="10" xfId="0" applyFont="1" applyFill="1" applyBorder="1" applyAlignment="1">
      <alignment vertical="top" wrapText="1"/>
    </xf>
    <xf numFmtId="182" fontId="2" fillId="27" borderId="10" xfId="63" applyNumberFormat="1" applyFont="1" applyFill="1" applyBorder="1" applyAlignment="1">
      <alignment horizontal="center"/>
    </xf>
    <xf numFmtId="183" fontId="2" fillId="27" borderId="10" xfId="63" applyNumberFormat="1" applyFont="1" applyFill="1" applyBorder="1" applyAlignment="1">
      <alignment horizontal="center"/>
    </xf>
    <xf numFmtId="0" fontId="2" fillId="29" borderId="10" xfId="54" applyFont="1" applyFill="1" applyBorder="1" applyAlignment="1">
      <alignment wrapText="1"/>
      <protection/>
    </xf>
    <xf numFmtId="0" fontId="8" fillId="29" borderId="10" xfId="54" applyFont="1" applyFill="1" applyBorder="1" applyAlignment="1">
      <alignment horizontal="center" wrapText="1"/>
      <protection/>
    </xf>
    <xf numFmtId="49" fontId="8" fillId="29" borderId="10" xfId="54" applyNumberFormat="1" applyFont="1" applyFill="1" applyBorder="1" applyAlignment="1">
      <alignment horizontal="center" wrapText="1"/>
      <protection/>
    </xf>
    <xf numFmtId="183" fontId="2" fillId="29" borderId="10" xfId="66" applyNumberFormat="1" applyFont="1" applyFill="1" applyBorder="1" applyAlignment="1">
      <alignment horizontal="right" wrapText="1"/>
    </xf>
    <xf numFmtId="0" fontId="2" fillId="28" borderId="10" xfId="54" applyFont="1" applyFill="1" applyBorder="1" applyAlignment="1">
      <alignment wrapText="1"/>
      <protection/>
    </xf>
    <xf numFmtId="0" fontId="8" fillId="28" borderId="10" xfId="54" applyFont="1" applyFill="1" applyBorder="1" applyAlignment="1">
      <alignment horizontal="center" wrapText="1"/>
      <protection/>
    </xf>
    <xf numFmtId="0" fontId="2" fillId="28" borderId="0" xfId="54" applyFont="1" applyFill="1" applyAlignment="1">
      <alignment wrapText="1"/>
      <protection/>
    </xf>
    <xf numFmtId="0" fontId="13" fillId="27" borderId="10" xfId="54" applyFont="1" applyFill="1" applyBorder="1">
      <alignment/>
      <protection/>
    </xf>
    <xf numFmtId="0" fontId="14" fillId="27" borderId="10" xfId="54" applyFont="1" applyFill="1" applyBorder="1" applyAlignment="1">
      <alignment horizontal="center" wrapText="1"/>
      <protection/>
    </xf>
    <xf numFmtId="0" fontId="10" fillId="27" borderId="10" xfId="54" applyFont="1" applyFill="1" applyBorder="1" applyAlignment="1">
      <alignment horizontal="center" wrapText="1"/>
      <protection/>
    </xf>
    <xf numFmtId="0" fontId="8" fillId="27" borderId="10" xfId="54" applyFont="1" applyFill="1" applyBorder="1" applyAlignment="1">
      <alignment horizontal="center" wrapText="1"/>
      <protection/>
    </xf>
    <xf numFmtId="183" fontId="8" fillId="27" borderId="10" xfId="66" applyNumberFormat="1" applyFont="1" applyFill="1" applyBorder="1" applyAlignment="1">
      <alignment horizontal="justify" wrapText="1"/>
    </xf>
    <xf numFmtId="183" fontId="10" fillId="27" borderId="10" xfId="66" applyNumberFormat="1" applyFont="1" applyFill="1" applyBorder="1" applyAlignment="1">
      <alignment horizontal="justify" wrapText="1"/>
    </xf>
    <xf numFmtId="0" fontId="14" fillId="27" borderId="10" xfId="54" applyFont="1" applyFill="1" applyBorder="1">
      <alignment/>
      <protection/>
    </xf>
    <xf numFmtId="49" fontId="8" fillId="30" borderId="10" xfId="54" applyNumberFormat="1" applyFont="1" applyFill="1" applyBorder="1" applyAlignment="1">
      <alignment horizontal="center" wrapText="1"/>
      <protection/>
    </xf>
    <xf numFmtId="183" fontId="15" fillId="30" borderId="10" xfId="66" applyNumberFormat="1" applyFont="1" applyFill="1" applyBorder="1" applyAlignment="1">
      <alignment horizontal="right" wrapText="1"/>
    </xf>
    <xf numFmtId="0" fontId="10" fillId="30" borderId="10" xfId="54" applyFont="1" applyFill="1" applyBorder="1" applyAlignment="1">
      <alignment horizontal="center" wrapText="1"/>
      <protection/>
    </xf>
    <xf numFmtId="0" fontId="3" fillId="7" borderId="12" xfId="54" applyFont="1" applyFill="1" applyBorder="1" applyAlignment="1">
      <alignment vertical="center" wrapText="1"/>
      <protection/>
    </xf>
    <xf numFmtId="0" fontId="3" fillId="7" borderId="10" xfId="54" applyFont="1" applyFill="1" applyBorder="1" applyAlignment="1">
      <alignment vertical="center" wrapText="1"/>
      <protection/>
    </xf>
    <xf numFmtId="0" fontId="12" fillId="4" borderId="10" xfId="54" applyFont="1" applyFill="1" applyBorder="1" applyAlignment="1">
      <alignment vertical="center" wrapText="1"/>
      <protection/>
    </xf>
    <xf numFmtId="0" fontId="14" fillId="20" borderId="10" xfId="54" applyFont="1" applyFill="1" applyBorder="1" applyAlignment="1">
      <alignment vertical="center" wrapText="1"/>
      <protection/>
    </xf>
    <xf numFmtId="0" fontId="10" fillId="0" borderId="10" xfId="54" applyFont="1" applyFill="1" applyBorder="1" applyAlignment="1">
      <alignment vertical="center" wrapText="1"/>
      <protection/>
    </xf>
    <xf numFmtId="0" fontId="8" fillId="0" borderId="10" xfId="54" applyFont="1" applyFill="1" applyBorder="1" applyAlignment="1">
      <alignment vertical="center" wrapText="1"/>
      <protection/>
    </xf>
    <xf numFmtId="0" fontId="8" fillId="31" borderId="10" xfId="0" applyFont="1" applyFill="1" applyBorder="1" applyAlignment="1">
      <alignment horizontal="left" vertical="center" wrapText="1"/>
    </xf>
    <xf numFmtId="0" fontId="10" fillId="27" borderId="10" xfId="54" applyFont="1" applyFill="1" applyBorder="1" applyAlignment="1">
      <alignment vertical="center" wrapText="1"/>
      <protection/>
    </xf>
    <xf numFmtId="0" fontId="8" fillId="27" borderId="10" xfId="54" applyFont="1" applyFill="1" applyBorder="1" applyAlignment="1">
      <alignment vertical="center" wrapText="1"/>
      <protection/>
    </xf>
    <xf numFmtId="0" fontId="2" fillId="0" borderId="10" xfId="54" applyFont="1" applyFill="1" applyBorder="1" applyAlignment="1">
      <alignment vertical="center" wrapText="1"/>
      <protection/>
    </xf>
    <xf numFmtId="0" fontId="2" fillId="0" borderId="10" xfId="54" applyFont="1" applyBorder="1" applyAlignment="1">
      <alignment vertical="center" wrapText="1"/>
      <protection/>
    </xf>
    <xf numFmtId="0" fontId="15" fillId="0" borderId="10" xfId="54" applyFont="1" applyFill="1" applyBorder="1" applyAlignment="1">
      <alignment vertical="center" wrapText="1"/>
      <protection/>
    </xf>
    <xf numFmtId="0" fontId="10" fillId="0" borderId="10" xfId="54" applyFont="1" applyFill="1" applyBorder="1" applyAlignment="1">
      <alignment horizontal="left" vertical="center" wrapText="1"/>
      <protection/>
    </xf>
    <xf numFmtId="0" fontId="12" fillId="4" borderId="10" xfId="54" applyFont="1" applyFill="1" applyBorder="1" applyAlignment="1">
      <alignment horizontal="left" vertical="center" wrapText="1"/>
      <protection/>
    </xf>
    <xf numFmtId="0" fontId="14" fillId="21" borderId="10" xfId="54" applyFont="1" applyFill="1" applyBorder="1" applyAlignment="1">
      <alignment vertical="center" wrapText="1"/>
      <protection/>
    </xf>
    <xf numFmtId="0" fontId="8" fillId="0" borderId="10" xfId="0" applyFont="1" applyFill="1" applyBorder="1" applyAlignment="1">
      <alignment horizontal="left" vertical="center" wrapText="1"/>
    </xf>
    <xf numFmtId="49" fontId="2" fillId="0" borderId="10" xfId="54" applyNumberFormat="1" applyFont="1" applyFill="1" applyBorder="1" applyAlignment="1">
      <alignment vertical="center" wrapText="1"/>
      <protection/>
    </xf>
    <xf numFmtId="0" fontId="2" fillId="31" borderId="10" xfId="0" applyFont="1" applyFill="1" applyBorder="1" applyAlignment="1">
      <alignment horizontal="left" vertical="center" wrapText="1"/>
    </xf>
    <xf numFmtId="0" fontId="2" fillId="0" borderId="0" xfId="0" applyNumberFormat="1" applyFont="1" applyFill="1" applyAlignment="1">
      <alignment vertical="center" wrapText="1"/>
    </xf>
    <xf numFmtId="0" fontId="8" fillId="0" borderId="10" xfId="54" applyFont="1" applyFill="1" applyBorder="1" applyAlignment="1">
      <alignment horizontal="left" vertical="center" wrapText="1"/>
      <protection/>
    </xf>
    <xf numFmtId="0" fontId="8" fillId="0" borderId="10" xfId="54" applyFont="1" applyBorder="1" applyAlignment="1">
      <alignment vertical="center" wrapText="1"/>
      <protection/>
    </xf>
    <xf numFmtId="0" fontId="8" fillId="0" borderId="10" xfId="0" applyFont="1" applyFill="1" applyBorder="1" applyAlignment="1">
      <alignment vertical="center" wrapText="1"/>
    </xf>
    <xf numFmtId="0" fontId="10" fillId="20" borderId="10" xfId="54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10" fillId="18" borderId="10" xfId="54" applyFont="1" applyFill="1" applyBorder="1" applyAlignment="1">
      <alignment horizontal="left" vertical="center" wrapText="1"/>
      <protection/>
    </xf>
    <xf numFmtId="0" fontId="8" fillId="22" borderId="10" xfId="54" applyFont="1" applyFill="1" applyBorder="1" applyAlignment="1">
      <alignment horizontal="left" vertical="center" wrapText="1"/>
      <protection/>
    </xf>
    <xf numFmtId="0" fontId="2" fillId="3" borderId="10" xfId="54" applyFont="1" applyFill="1" applyBorder="1" applyAlignment="1">
      <alignment vertical="center" wrapText="1"/>
      <protection/>
    </xf>
    <xf numFmtId="0" fontId="2" fillId="22" borderId="10" xfId="54" applyFont="1" applyFill="1" applyBorder="1" applyAlignment="1">
      <alignment vertical="center" wrapText="1"/>
      <protection/>
    </xf>
    <xf numFmtId="0" fontId="10" fillId="18" borderId="10" xfId="54" applyFont="1" applyFill="1" applyBorder="1" applyAlignment="1">
      <alignment vertical="center" wrapText="1"/>
      <protection/>
    </xf>
    <xf numFmtId="0" fontId="8" fillId="22" borderId="10" xfId="54" applyFont="1" applyFill="1" applyBorder="1" applyAlignment="1">
      <alignment vertical="center" wrapText="1"/>
      <protection/>
    </xf>
    <xf numFmtId="0" fontId="8" fillId="3" borderId="10" xfId="54" applyFont="1" applyFill="1" applyBorder="1" applyAlignment="1">
      <alignment vertical="center" wrapText="1"/>
      <protection/>
    </xf>
    <xf numFmtId="0" fontId="8" fillId="22" borderId="10" xfId="0" applyFont="1" applyFill="1" applyBorder="1" applyAlignment="1">
      <alignment horizontal="left" vertical="center" wrapText="1"/>
    </xf>
    <xf numFmtId="0" fontId="8" fillId="29" borderId="10" xfId="54" applyFont="1" applyFill="1" applyBorder="1" applyAlignment="1">
      <alignment horizontal="left" vertical="center" wrapText="1"/>
      <protection/>
    </xf>
    <xf numFmtId="0" fontId="8" fillId="28" borderId="10" xfId="54" applyFont="1" applyFill="1" applyBorder="1" applyAlignment="1">
      <alignment horizontal="left" vertical="center" wrapText="1"/>
      <protection/>
    </xf>
    <xf numFmtId="0" fontId="10" fillId="30" borderId="10" xfId="54" applyFont="1" applyFill="1" applyBorder="1" applyAlignment="1">
      <alignment vertical="center" wrapText="1"/>
      <protection/>
    </xf>
    <xf numFmtId="0" fontId="8" fillId="28" borderId="10" xfId="54" applyFont="1" applyFill="1" applyBorder="1" applyAlignment="1">
      <alignment vertical="center" wrapText="1"/>
      <protection/>
    </xf>
    <xf numFmtId="0" fontId="15" fillId="18" borderId="10" xfId="54" applyFont="1" applyFill="1" applyBorder="1" applyAlignment="1">
      <alignment vertical="center" wrapText="1"/>
      <protection/>
    </xf>
    <xf numFmtId="0" fontId="18" fillId="0" borderId="0" xfId="53" applyFont="1" applyFill="1" applyAlignment="1">
      <alignment/>
      <protection/>
    </xf>
    <xf numFmtId="0" fontId="0" fillId="0" borderId="0" xfId="0" applyFont="1" applyFill="1" applyAlignment="1">
      <alignment/>
    </xf>
    <xf numFmtId="0" fontId="2" fillId="0" borderId="10" xfId="53" applyFont="1" applyFill="1" applyBorder="1" applyAlignment="1">
      <alignment horizontal="center" wrapText="1"/>
      <protection/>
    </xf>
    <xf numFmtId="0" fontId="2" fillId="0" borderId="13" xfId="53" applyFont="1" applyFill="1" applyBorder="1" applyAlignment="1">
      <alignment horizontal="center" wrapText="1"/>
      <protection/>
    </xf>
    <xf numFmtId="0" fontId="2" fillId="0" borderId="13" xfId="0" applyFont="1" applyBorder="1" applyAlignment="1">
      <alignment horizontal="center" wrapText="1"/>
    </xf>
    <xf numFmtId="0" fontId="2" fillId="0" borderId="10" xfId="53" applyFont="1" applyFill="1" applyBorder="1" applyAlignment="1">
      <alignment horizontal="center"/>
      <protection/>
    </xf>
    <xf numFmtId="0" fontId="2" fillId="0" borderId="10" xfId="53" applyFont="1" applyFill="1" applyBorder="1" applyAlignment="1">
      <alignment wrapText="1"/>
      <protection/>
    </xf>
    <xf numFmtId="0" fontId="38" fillId="0" borderId="0" xfId="53" applyFont="1" applyFill="1" applyAlignment="1">
      <alignment/>
      <protection/>
    </xf>
    <xf numFmtId="198" fontId="2" fillId="0" borderId="10" xfId="65" applyNumberFormat="1" applyFont="1" applyBorder="1" applyAlignment="1">
      <alignment horizontal="right"/>
    </xf>
    <xf numFmtId="198" fontId="13" fillId="0" borderId="10" xfId="65" applyNumberFormat="1" applyFont="1" applyBorder="1" applyAlignment="1">
      <alignment horizontal="right"/>
    </xf>
    <xf numFmtId="0" fontId="13" fillId="32" borderId="10" xfId="0" applyFont="1" applyFill="1" applyBorder="1" applyAlignment="1">
      <alignment horizontal="center"/>
    </xf>
    <xf numFmtId="0" fontId="13" fillId="32" borderId="10" xfId="0" applyFont="1" applyFill="1" applyBorder="1" applyAlignment="1">
      <alignment/>
    </xf>
    <xf numFmtId="183" fontId="13" fillId="32" borderId="10" xfId="63" applyNumberFormat="1" applyFont="1" applyFill="1" applyBorder="1" applyAlignment="1">
      <alignment horizontal="center"/>
    </xf>
    <xf numFmtId="183" fontId="13" fillId="33" borderId="10" xfId="63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83" fontId="2" fillId="34" borderId="10" xfId="63" applyNumberFormat="1" applyFont="1" applyFill="1" applyBorder="1" applyAlignment="1">
      <alignment horizontal="center"/>
    </xf>
    <xf numFmtId="0" fontId="8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vertical="top"/>
    </xf>
    <xf numFmtId="0" fontId="2" fillId="34" borderId="10" xfId="0" applyFont="1" applyFill="1" applyBorder="1" applyAlignment="1">
      <alignment vertical="top" wrapText="1"/>
    </xf>
    <xf numFmtId="0" fontId="13" fillId="33" borderId="10" xfId="0" applyFont="1" applyFill="1" applyBorder="1" applyAlignment="1">
      <alignment horizontal="left"/>
    </xf>
    <xf numFmtId="0" fontId="13" fillId="33" borderId="10" xfId="0" applyFont="1" applyFill="1" applyBorder="1" applyAlignment="1">
      <alignment/>
    </xf>
    <xf numFmtId="182" fontId="13" fillId="33" borderId="10" xfId="63" applyNumberFormat="1" applyFont="1" applyFill="1" applyBorder="1" applyAlignment="1">
      <alignment horizontal="center"/>
    </xf>
    <xf numFmtId="0" fontId="13" fillId="32" borderId="10" xfId="0" applyFont="1" applyFill="1" applyBorder="1" applyAlignment="1">
      <alignment horizontal="left" vertical="top"/>
    </xf>
    <xf numFmtId="0" fontId="13" fillId="32" borderId="10" xfId="0" applyFont="1" applyFill="1" applyBorder="1" applyAlignment="1">
      <alignment wrapText="1"/>
    </xf>
    <xf numFmtId="182" fontId="13" fillId="32" borderId="10" xfId="63" applyNumberFormat="1" applyFont="1" applyFill="1" applyBorder="1" applyAlignment="1">
      <alignment horizontal="center"/>
    </xf>
    <xf numFmtId="0" fontId="13" fillId="32" borderId="10" xfId="0" applyFont="1" applyFill="1" applyBorder="1" applyAlignment="1">
      <alignment vertical="top" wrapText="1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 wrapText="1"/>
    </xf>
    <xf numFmtId="183" fontId="2" fillId="0" borderId="10" xfId="0" applyNumberFormat="1" applyFont="1" applyBorder="1" applyAlignment="1">
      <alignment horizontal="right"/>
    </xf>
    <xf numFmtId="49" fontId="6" fillId="32" borderId="10" xfId="0" applyNumberFormat="1" applyFont="1" applyFill="1" applyBorder="1" applyAlignment="1">
      <alignment horizontal="center"/>
    </xf>
    <xf numFmtId="49" fontId="6" fillId="32" borderId="10" xfId="0" applyNumberFormat="1" applyFont="1" applyFill="1" applyBorder="1" applyAlignment="1">
      <alignment horizontal="left" wrapText="1"/>
    </xf>
    <xf numFmtId="183" fontId="5" fillId="32" borderId="10" xfId="0" applyNumberFormat="1" applyFont="1" applyFill="1" applyBorder="1" applyAlignment="1">
      <alignment horizontal="right"/>
    </xf>
    <xf numFmtId="183" fontId="6" fillId="32" borderId="10" xfId="0" applyNumberFormat="1" applyFont="1" applyFill="1" applyBorder="1" applyAlignment="1">
      <alignment horizontal="right"/>
    </xf>
    <xf numFmtId="0" fontId="13" fillId="34" borderId="10" xfId="0" applyFont="1" applyFill="1" applyBorder="1" applyAlignment="1">
      <alignment horizontal="left" vertical="top"/>
    </xf>
    <xf numFmtId="0" fontId="13" fillId="34" borderId="10" xfId="0" applyFont="1" applyFill="1" applyBorder="1" applyAlignment="1">
      <alignment wrapText="1"/>
    </xf>
    <xf numFmtId="182" fontId="13" fillId="34" borderId="10" xfId="63" applyNumberFormat="1" applyFont="1" applyFill="1" applyBorder="1" applyAlignment="1">
      <alignment horizontal="center"/>
    </xf>
    <xf numFmtId="0" fontId="13" fillId="34" borderId="10" xfId="0" applyFont="1" applyFill="1" applyBorder="1" applyAlignment="1">
      <alignment vertical="top" wrapText="1"/>
    </xf>
    <xf numFmtId="49" fontId="13" fillId="34" borderId="10" xfId="0" applyNumberFormat="1" applyFont="1" applyFill="1" applyBorder="1" applyAlignment="1">
      <alignment horizontal="center"/>
    </xf>
    <xf numFmtId="49" fontId="13" fillId="34" borderId="10" xfId="0" applyNumberFormat="1" applyFont="1" applyFill="1" applyBorder="1" applyAlignment="1">
      <alignment horizontal="left" wrapText="1"/>
    </xf>
    <xf numFmtId="183" fontId="13" fillId="34" borderId="10" xfId="0" applyNumberFormat="1" applyFont="1" applyFill="1" applyBorder="1" applyAlignment="1">
      <alignment horizontal="right"/>
    </xf>
    <xf numFmtId="0" fontId="13" fillId="33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53" applyFont="1" applyAlignment="1">
      <alignment horizontal="right"/>
      <protection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3" fillId="0" borderId="15" xfId="0" applyFont="1" applyBorder="1" applyAlignment="1">
      <alignment horizontal="center"/>
    </xf>
    <xf numFmtId="0" fontId="37" fillId="0" borderId="15" xfId="0" applyFont="1" applyBorder="1" applyAlignment="1">
      <alignment/>
    </xf>
    <xf numFmtId="0" fontId="3" fillId="0" borderId="0" xfId="54" applyFont="1" applyAlignment="1">
      <alignment horizontal="center"/>
      <protection/>
    </xf>
    <xf numFmtId="0" fontId="37" fillId="0" borderId="0" xfId="0" applyFont="1" applyAlignment="1">
      <alignment horizontal="center"/>
    </xf>
    <xf numFmtId="0" fontId="3" fillId="0" borderId="0" xfId="54" applyFont="1" applyAlignment="1">
      <alignment horizontal="center" wrapText="1"/>
      <protection/>
    </xf>
    <xf numFmtId="0" fontId="9" fillId="14" borderId="12" xfId="54" applyFont="1" applyFill="1" applyBorder="1" applyAlignment="1">
      <alignment wrapText="1"/>
      <protection/>
    </xf>
    <xf numFmtId="0" fontId="9" fillId="14" borderId="16" xfId="54" applyFont="1" applyFill="1" applyBorder="1" applyAlignment="1">
      <alignment wrapText="1"/>
      <protection/>
    </xf>
    <xf numFmtId="0" fontId="9" fillId="14" borderId="11" xfId="54" applyFont="1" applyFill="1" applyBorder="1" applyAlignment="1">
      <alignment wrapText="1"/>
      <protection/>
    </xf>
    <xf numFmtId="0" fontId="16" fillId="26" borderId="12" xfId="54" applyFont="1" applyFill="1" applyBorder="1" applyAlignment="1">
      <alignment horizontal="center" wrapText="1"/>
      <protection/>
    </xf>
    <xf numFmtId="0" fontId="16" fillId="26" borderId="16" xfId="54" applyFont="1" applyFill="1" applyBorder="1" applyAlignment="1">
      <alignment horizontal="center" wrapText="1"/>
      <protection/>
    </xf>
    <xf numFmtId="0" fontId="16" fillId="26" borderId="11" xfId="54" applyFont="1" applyFill="1" applyBorder="1" applyAlignment="1">
      <alignment horizontal="center" wrapText="1"/>
      <protection/>
    </xf>
    <xf numFmtId="180" fontId="2" fillId="0" borderId="0" xfId="66" applyFont="1" applyAlignment="1">
      <alignment horizontal="right" wrapText="1"/>
    </xf>
    <xf numFmtId="0" fontId="0" fillId="0" borderId="0" xfId="0" applyAlignment="1">
      <alignment wrapText="1"/>
    </xf>
    <xf numFmtId="0" fontId="2" fillId="0" borderId="0" xfId="53" applyFont="1" applyAlignment="1">
      <alignment horizontal="right" wrapText="1"/>
      <protection/>
    </xf>
    <xf numFmtId="0" fontId="39" fillId="0" borderId="0" xfId="0" applyFont="1" applyAlignment="1">
      <alignment horizontal="center"/>
    </xf>
    <xf numFmtId="0" fontId="16" fillId="25" borderId="12" xfId="54" applyFont="1" applyFill="1" applyBorder="1" applyAlignment="1">
      <alignment horizontal="center"/>
      <protection/>
    </xf>
    <xf numFmtId="0" fontId="16" fillId="25" borderId="16" xfId="54" applyFont="1" applyFill="1" applyBorder="1" applyAlignment="1">
      <alignment horizontal="center"/>
      <protection/>
    </xf>
    <xf numFmtId="0" fontId="16" fillId="25" borderId="11" xfId="54" applyFont="1" applyFill="1" applyBorder="1" applyAlignment="1">
      <alignment horizontal="center"/>
      <protection/>
    </xf>
    <xf numFmtId="180" fontId="3" fillId="0" borderId="0" xfId="66" applyFont="1" applyAlignment="1">
      <alignment horizontal="center"/>
    </xf>
    <xf numFmtId="0" fontId="3" fillId="0" borderId="15" xfId="54" applyFont="1" applyBorder="1" applyAlignment="1">
      <alignment horizontal="center"/>
      <protection/>
    </xf>
    <xf numFmtId="0" fontId="0" fillId="0" borderId="15" xfId="0" applyBorder="1" applyAlignment="1">
      <alignment/>
    </xf>
    <xf numFmtId="180" fontId="2" fillId="0" borderId="0" xfId="66" applyFont="1" applyAlignment="1">
      <alignment horizontal="right"/>
    </xf>
    <xf numFmtId="0" fontId="2" fillId="0" borderId="14" xfId="53" applyFont="1" applyFill="1" applyBorder="1" applyAlignment="1">
      <alignment horizontal="center" wrapText="1"/>
      <protection/>
    </xf>
    <xf numFmtId="0" fontId="2" fillId="0" borderId="13" xfId="53" applyFont="1" applyFill="1" applyBorder="1" applyAlignment="1">
      <alignment horizontal="center" wrapText="1"/>
      <protection/>
    </xf>
    <xf numFmtId="0" fontId="2" fillId="0" borderId="10" xfId="53" applyFont="1" applyFill="1" applyBorder="1" applyAlignment="1">
      <alignment horizontal="center" wrapText="1"/>
      <protection/>
    </xf>
    <xf numFmtId="0" fontId="13" fillId="0" borderId="12" xfId="53" applyFont="1" applyFill="1" applyBorder="1" applyAlignment="1">
      <alignment horizontal="left"/>
      <protection/>
    </xf>
    <xf numFmtId="0" fontId="13" fillId="0" borderId="11" xfId="53" applyFont="1" applyFill="1" applyBorder="1" applyAlignment="1">
      <alignment horizontal="left"/>
      <protection/>
    </xf>
    <xf numFmtId="0" fontId="3" fillId="0" borderId="15" xfId="0" applyFont="1" applyBorder="1" applyAlignment="1">
      <alignment horizont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4-источники (август 2010)" xfId="53"/>
    <cellStyle name="Обычный_Приложения 2,3-расходы (август 2010)" xfId="54"/>
    <cellStyle name="Обычный_Проект бюджета 2010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_Приложение 4-источники (август 2010)" xfId="65"/>
    <cellStyle name="Финансовый_Приложения 2,3-расходы (август 2010)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view="pageBreakPreview" zoomScaleSheetLayoutView="100" zoomScalePageLayoutView="0" workbookViewId="0" topLeftCell="A1">
      <selection activeCell="A5" sqref="A5:D5"/>
    </sheetView>
  </sheetViews>
  <sheetFormatPr defaultColWidth="9.140625" defaultRowHeight="12.75"/>
  <cols>
    <col min="1" max="1" width="24.421875" style="126" customWidth="1"/>
    <col min="2" max="2" width="66.140625" style="126" customWidth="1"/>
    <col min="3" max="4" width="15.7109375" style="126" customWidth="1"/>
    <col min="5" max="5" width="14.57421875" style="126" customWidth="1"/>
    <col min="6" max="6" width="9.7109375" style="126" bestFit="1" customWidth="1"/>
    <col min="7" max="16384" width="9.140625" style="126" customWidth="1"/>
  </cols>
  <sheetData>
    <row r="1" spans="1:4" ht="15" customHeight="1">
      <c r="A1" s="250" t="s">
        <v>44</v>
      </c>
      <c r="B1" s="250"/>
      <c r="C1" s="250"/>
      <c r="D1" s="251"/>
    </row>
    <row r="2" spans="1:4" ht="15" customHeight="1">
      <c r="A2" s="250" t="s">
        <v>45</v>
      </c>
      <c r="B2" s="250"/>
      <c r="C2" s="250"/>
      <c r="D2" s="251"/>
    </row>
    <row r="3" spans="1:4" ht="15" customHeight="1">
      <c r="A3" s="250" t="s">
        <v>46</v>
      </c>
      <c r="B3" s="250"/>
      <c r="C3" s="250"/>
      <c r="D3" s="251"/>
    </row>
    <row r="4" spans="1:4" ht="15" customHeight="1">
      <c r="A4" s="250" t="s">
        <v>47</v>
      </c>
      <c r="B4" s="250"/>
      <c r="C4" s="250"/>
      <c r="D4" s="251"/>
    </row>
    <row r="5" spans="1:4" ht="15" customHeight="1">
      <c r="A5" s="254" t="s">
        <v>533</v>
      </c>
      <c r="B5" s="254"/>
      <c r="C5" s="254"/>
      <c r="D5" s="251"/>
    </row>
    <row r="6" ht="15" customHeight="1"/>
    <row r="7" spans="1:4" ht="15" customHeight="1">
      <c r="A7" s="247" t="s">
        <v>520</v>
      </c>
      <c r="B7" s="247"/>
      <c r="C7" s="247"/>
      <c r="D7" s="247"/>
    </row>
    <row r="8" spans="1:4" s="127" customFormat="1" ht="15" customHeight="1">
      <c r="A8" s="247" t="s">
        <v>521</v>
      </c>
      <c r="B8" s="247"/>
      <c r="C8" s="247"/>
      <c r="D8" s="247"/>
    </row>
    <row r="9" spans="1:4" s="127" customFormat="1" ht="15" customHeight="1">
      <c r="A9" s="247" t="s">
        <v>47</v>
      </c>
      <c r="B9" s="247"/>
      <c r="C9" s="247"/>
      <c r="D9" s="247"/>
    </row>
    <row r="10" spans="1:4" s="127" customFormat="1" ht="15" customHeight="1">
      <c r="A10" s="248" t="s">
        <v>522</v>
      </c>
      <c r="B10" s="248"/>
      <c r="C10" s="248"/>
      <c r="D10" s="248"/>
    </row>
    <row r="11" spans="1:4" ht="12.75" customHeight="1">
      <c r="A11" s="252" t="s">
        <v>348</v>
      </c>
      <c r="B11" s="249" t="s">
        <v>349</v>
      </c>
      <c r="C11" s="249" t="s">
        <v>511</v>
      </c>
      <c r="D11" s="249" t="s">
        <v>512</v>
      </c>
    </row>
    <row r="12" spans="1:4" ht="12.75">
      <c r="A12" s="253"/>
      <c r="B12" s="249"/>
      <c r="C12" s="249"/>
      <c r="D12" s="249"/>
    </row>
    <row r="13" spans="1:4" ht="12.75">
      <c r="A13" s="128">
        <v>1</v>
      </c>
      <c r="B13" s="128">
        <v>2</v>
      </c>
      <c r="C13" s="128">
        <v>3</v>
      </c>
      <c r="D13" s="128">
        <v>4</v>
      </c>
    </row>
    <row r="14" spans="1:4" ht="12.75">
      <c r="A14" s="215" t="s">
        <v>354</v>
      </c>
      <c r="B14" s="216" t="s">
        <v>355</v>
      </c>
      <c r="C14" s="217">
        <f>C15+C17+C19+C21+C24+C26+C33+C36+C40</f>
        <v>56629.72409</v>
      </c>
      <c r="D14" s="217">
        <f>D15+D17+D19+D21+D24+D26+D33+D36+D40</f>
        <v>41884.274719999994</v>
      </c>
    </row>
    <row r="15" spans="1:4" ht="12.75">
      <c r="A15" s="219" t="s">
        <v>356</v>
      </c>
      <c r="B15" s="220" t="s">
        <v>357</v>
      </c>
      <c r="C15" s="221">
        <f>C16</f>
        <v>11000</v>
      </c>
      <c r="D15" s="221">
        <f>D16</f>
        <v>12471.39075</v>
      </c>
    </row>
    <row r="16" spans="1:4" ht="12.75">
      <c r="A16" s="128" t="s">
        <v>358</v>
      </c>
      <c r="B16" s="131" t="s">
        <v>359</v>
      </c>
      <c r="C16" s="150">
        <v>11000</v>
      </c>
      <c r="D16" s="150">
        <v>12471.39075</v>
      </c>
    </row>
    <row r="17" spans="1:4" ht="25.5">
      <c r="A17" s="219" t="s">
        <v>360</v>
      </c>
      <c r="B17" s="222" t="s">
        <v>361</v>
      </c>
      <c r="C17" s="221">
        <f>C18</f>
        <v>5000</v>
      </c>
      <c r="D17" s="221">
        <f>D18</f>
        <v>4497.9556</v>
      </c>
    </row>
    <row r="18" spans="1:4" ht="25.5">
      <c r="A18" s="132" t="s">
        <v>362</v>
      </c>
      <c r="B18" s="133" t="s">
        <v>363</v>
      </c>
      <c r="C18" s="150">
        <v>5000</v>
      </c>
      <c r="D18" s="150">
        <v>4497.9556</v>
      </c>
    </row>
    <row r="19" spans="1:4" ht="12.75" hidden="1">
      <c r="A19" s="128" t="s">
        <v>364</v>
      </c>
      <c r="B19" s="131" t="s">
        <v>365</v>
      </c>
      <c r="C19" s="130">
        <f>C20</f>
        <v>0</v>
      </c>
      <c r="D19" s="130">
        <f>D20</f>
        <v>0</v>
      </c>
    </row>
    <row r="20" spans="1:4" ht="12.75" hidden="1">
      <c r="A20" s="128" t="s">
        <v>366</v>
      </c>
      <c r="B20" s="131" t="s">
        <v>367</v>
      </c>
      <c r="C20" s="150">
        <f>0.5-0.5</f>
        <v>0</v>
      </c>
      <c r="D20" s="150">
        <f>0.5-0.5</f>
        <v>0</v>
      </c>
    </row>
    <row r="21" spans="1:4" ht="12.75">
      <c r="A21" s="219" t="s">
        <v>368</v>
      </c>
      <c r="B21" s="220" t="s">
        <v>369</v>
      </c>
      <c r="C21" s="221">
        <f>C22+C23</f>
        <v>15000</v>
      </c>
      <c r="D21" s="221">
        <f>D22+D23</f>
        <v>16121.83568</v>
      </c>
    </row>
    <row r="22" spans="1:4" ht="25.5">
      <c r="A22" s="132" t="s">
        <v>370</v>
      </c>
      <c r="B22" s="133" t="s">
        <v>371</v>
      </c>
      <c r="C22" s="150">
        <f>4000-2000</f>
        <v>2000</v>
      </c>
      <c r="D22" s="150">
        <v>1358.70483</v>
      </c>
    </row>
    <row r="23" spans="1:4" ht="12.75">
      <c r="A23" s="128" t="s">
        <v>372</v>
      </c>
      <c r="B23" s="133" t="s">
        <v>373</v>
      </c>
      <c r="C23" s="150">
        <f>14000-1000</f>
        <v>13000</v>
      </c>
      <c r="D23" s="150">
        <v>14763.13085</v>
      </c>
    </row>
    <row r="24" spans="1:4" ht="12.75" hidden="1">
      <c r="A24" s="128" t="s">
        <v>374</v>
      </c>
      <c r="B24" s="131" t="s">
        <v>375</v>
      </c>
      <c r="C24" s="130">
        <f>C25</f>
        <v>0</v>
      </c>
      <c r="D24" s="130">
        <f>D25</f>
        <v>0</v>
      </c>
    </row>
    <row r="25" spans="1:4" ht="39" customHeight="1" hidden="1">
      <c r="A25" s="132" t="s">
        <v>376</v>
      </c>
      <c r="B25" s="131" t="s">
        <v>377</v>
      </c>
      <c r="C25" s="130">
        <f>14.5-14.5</f>
        <v>0</v>
      </c>
      <c r="D25" s="130">
        <f>14.5-14.5</f>
        <v>0</v>
      </c>
    </row>
    <row r="26" spans="1:4" ht="25.5">
      <c r="A26" s="223" t="s">
        <v>378</v>
      </c>
      <c r="B26" s="222" t="s">
        <v>379</v>
      </c>
      <c r="C26" s="221">
        <f>C27+C28+C29+C30+C31+C32</f>
        <v>12210</v>
      </c>
      <c r="D26" s="221">
        <f>D27+D28+D29+D30+D31+D32</f>
        <v>1951.76951</v>
      </c>
    </row>
    <row r="27" spans="1:4" ht="51">
      <c r="A27" s="132" t="s">
        <v>380</v>
      </c>
      <c r="B27" s="134" t="s">
        <v>381</v>
      </c>
      <c r="C27" s="150">
        <v>2500</v>
      </c>
      <c r="D27" s="150">
        <v>1253.11512</v>
      </c>
    </row>
    <row r="28" spans="1:4" ht="51">
      <c r="A28" s="132" t="s">
        <v>382</v>
      </c>
      <c r="B28" s="134" t="s">
        <v>383</v>
      </c>
      <c r="C28" s="150">
        <f>7000+2000</f>
        <v>9000</v>
      </c>
      <c r="D28" s="150">
        <v>0</v>
      </c>
    </row>
    <row r="29" spans="1:4" ht="51" customHeight="1">
      <c r="A29" s="132" t="s">
        <v>384</v>
      </c>
      <c r="B29" s="134" t="s">
        <v>385</v>
      </c>
      <c r="C29" s="150">
        <v>200</v>
      </c>
      <c r="D29" s="150">
        <v>231.922</v>
      </c>
    </row>
    <row r="30" spans="1:4" ht="25.5" customHeight="1" hidden="1">
      <c r="A30" s="132" t="s">
        <v>386</v>
      </c>
      <c r="B30" s="134" t="s">
        <v>387</v>
      </c>
      <c r="C30" s="150">
        <v>0</v>
      </c>
      <c r="D30" s="150">
        <v>0</v>
      </c>
    </row>
    <row r="31" spans="1:4" ht="39" customHeight="1">
      <c r="A31" s="132" t="s">
        <v>388</v>
      </c>
      <c r="B31" s="134" t="s">
        <v>389</v>
      </c>
      <c r="C31" s="150">
        <v>10</v>
      </c>
      <c r="D31" s="150">
        <v>0</v>
      </c>
    </row>
    <row r="32" spans="1:4" ht="51">
      <c r="A32" s="132" t="s">
        <v>390</v>
      </c>
      <c r="B32" s="134" t="s">
        <v>391</v>
      </c>
      <c r="C32" s="150">
        <v>500</v>
      </c>
      <c r="D32" s="150">
        <v>466.73239</v>
      </c>
    </row>
    <row r="33" spans="1:4" ht="25.5">
      <c r="A33" s="223" t="s">
        <v>392</v>
      </c>
      <c r="B33" s="222" t="s">
        <v>393</v>
      </c>
      <c r="C33" s="221">
        <f>C34+C35</f>
        <v>600</v>
      </c>
      <c r="D33" s="221">
        <f>D34+D35</f>
        <v>36.068000000000005</v>
      </c>
    </row>
    <row r="34" spans="1:4" ht="25.5" customHeight="1">
      <c r="A34" s="135" t="s">
        <v>394</v>
      </c>
      <c r="B34" s="136" t="s">
        <v>395</v>
      </c>
      <c r="C34" s="150">
        <v>100</v>
      </c>
      <c r="D34" s="150">
        <v>1.6</v>
      </c>
    </row>
    <row r="35" spans="1:4" ht="12.75">
      <c r="A35" s="135" t="s">
        <v>396</v>
      </c>
      <c r="B35" s="136" t="s">
        <v>397</v>
      </c>
      <c r="C35" s="150">
        <v>500</v>
      </c>
      <c r="D35" s="150">
        <v>34.468</v>
      </c>
    </row>
    <row r="36" spans="1:4" ht="12.75" customHeight="1">
      <c r="A36" s="223" t="s">
        <v>398</v>
      </c>
      <c r="B36" s="222" t="s">
        <v>399</v>
      </c>
      <c r="C36" s="221">
        <f>C37+C38+C39</f>
        <v>11132</v>
      </c>
      <c r="D36" s="221">
        <f>D37+D38+D39</f>
        <v>5113.1669999999995</v>
      </c>
    </row>
    <row r="37" spans="1:4" ht="63" customHeight="1">
      <c r="A37" s="135" t="s">
        <v>400</v>
      </c>
      <c r="B37" s="137" t="s">
        <v>401</v>
      </c>
      <c r="C37" s="150">
        <f>1500+300</f>
        <v>1800</v>
      </c>
      <c r="D37" s="150">
        <v>1470.4</v>
      </c>
    </row>
    <row r="38" spans="1:4" ht="41.25" customHeight="1">
      <c r="A38" s="132" t="s">
        <v>402</v>
      </c>
      <c r="B38" s="134" t="s">
        <v>403</v>
      </c>
      <c r="C38" s="150">
        <f>3500+1000</f>
        <v>4500</v>
      </c>
      <c r="D38" s="150">
        <v>3642.767</v>
      </c>
    </row>
    <row r="39" spans="1:4" ht="38.25">
      <c r="A39" s="132" t="s">
        <v>404</v>
      </c>
      <c r="B39" s="134" t="s">
        <v>405</v>
      </c>
      <c r="C39" s="150">
        <f>1200+500+332+1600+300+900</f>
        <v>4832</v>
      </c>
      <c r="D39" s="150">
        <v>0</v>
      </c>
    </row>
    <row r="40" spans="1:4" ht="12.75">
      <c r="A40" s="223" t="s">
        <v>429</v>
      </c>
      <c r="B40" s="224" t="s">
        <v>430</v>
      </c>
      <c r="C40" s="221">
        <f>C41</f>
        <v>1687.7240900000002</v>
      </c>
      <c r="D40" s="221">
        <f>D41</f>
        <v>1692.08818</v>
      </c>
    </row>
    <row r="41" spans="1:4" ht="25.5">
      <c r="A41" s="132" t="s">
        <v>431</v>
      </c>
      <c r="B41" s="134" t="s">
        <v>432</v>
      </c>
      <c r="C41" s="150">
        <f>800+887.72409</f>
        <v>1687.7240900000002</v>
      </c>
      <c r="D41" s="150">
        <v>1692.08818</v>
      </c>
    </row>
    <row r="42" spans="1:4" ht="12.75">
      <c r="A42" s="215" t="s">
        <v>406</v>
      </c>
      <c r="B42" s="216" t="s">
        <v>407</v>
      </c>
      <c r="C42" s="217">
        <f>(23584+2926+2007.9+1817.5+2+448.7+7093+7110.88+10)-7093-7110.88+7000+2304.07254+1075.23385+38.3+7093+250+3500+6000+1889+2078+2127.5+449.7-1000-18089</f>
        <v>45511.906390000004</v>
      </c>
      <c r="D42" s="217">
        <v>44790.41173</v>
      </c>
    </row>
    <row r="43" spans="1:6" ht="12.75">
      <c r="A43" s="246" t="s">
        <v>408</v>
      </c>
      <c r="B43" s="246"/>
      <c r="C43" s="218">
        <f>C14+C42</f>
        <v>102141.63048</v>
      </c>
      <c r="D43" s="218">
        <f>D14+D42</f>
        <v>86674.68645</v>
      </c>
      <c r="F43" s="139"/>
    </row>
    <row r="44" spans="3:4" ht="12.75">
      <c r="C44" s="129"/>
      <c r="D44" s="129"/>
    </row>
    <row r="45" spans="3:4" ht="12.75">
      <c r="C45" s="140"/>
      <c r="D45" s="140"/>
    </row>
    <row r="46" spans="3:4" ht="12.75">
      <c r="C46" s="129"/>
      <c r="D46" s="129"/>
    </row>
    <row r="47" spans="3:4" ht="12.75">
      <c r="C47" s="129"/>
      <c r="D47" s="129"/>
    </row>
    <row r="48" spans="2:4" ht="12.75">
      <c r="B48" s="138"/>
      <c r="C48" s="129"/>
      <c r="D48" s="129"/>
    </row>
    <row r="49" spans="3:4" ht="12.75">
      <c r="C49" s="129"/>
      <c r="D49" s="129"/>
    </row>
  </sheetData>
  <sheetProtection/>
  <mergeCells count="14">
    <mergeCell ref="A1:D1"/>
    <mergeCell ref="A2:D2"/>
    <mergeCell ref="A3:D3"/>
    <mergeCell ref="A4:D4"/>
    <mergeCell ref="A11:A12"/>
    <mergeCell ref="B11:B12"/>
    <mergeCell ref="C11:C12"/>
    <mergeCell ref="A5:D5"/>
    <mergeCell ref="A43:B43"/>
    <mergeCell ref="A7:D7"/>
    <mergeCell ref="A8:D8"/>
    <mergeCell ref="A9:D9"/>
    <mergeCell ref="A10:D10"/>
    <mergeCell ref="D11:D12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23.7109375" style="0" customWidth="1"/>
    <col min="2" max="2" width="65.7109375" style="0" customWidth="1"/>
    <col min="3" max="4" width="14.7109375" style="0" customWidth="1"/>
  </cols>
  <sheetData>
    <row r="1" spans="1:4" ht="15" customHeight="1">
      <c r="A1" s="250" t="s">
        <v>481</v>
      </c>
      <c r="B1" s="250"/>
      <c r="C1" s="250"/>
      <c r="D1" s="251"/>
    </row>
    <row r="2" spans="1:4" ht="15" customHeight="1">
      <c r="A2" s="250" t="s">
        <v>45</v>
      </c>
      <c r="B2" s="250"/>
      <c r="C2" s="250"/>
      <c r="D2" s="251"/>
    </row>
    <row r="3" spans="1:4" ht="15" customHeight="1">
      <c r="A3" s="250" t="s">
        <v>46</v>
      </c>
      <c r="B3" s="250"/>
      <c r="C3" s="250"/>
      <c r="D3" s="251"/>
    </row>
    <row r="4" spans="1:4" ht="15" customHeight="1">
      <c r="A4" s="250" t="s">
        <v>47</v>
      </c>
      <c r="B4" s="250"/>
      <c r="C4" s="250"/>
      <c r="D4" s="251"/>
    </row>
    <row r="5" spans="1:4" ht="15" customHeight="1">
      <c r="A5" s="254" t="s">
        <v>533</v>
      </c>
      <c r="B5" s="254"/>
      <c r="C5" s="254"/>
      <c r="D5" s="251"/>
    </row>
    <row r="6" ht="15" customHeight="1"/>
    <row r="7" spans="1:4" ht="15" customHeight="1">
      <c r="A7" s="247" t="s">
        <v>520</v>
      </c>
      <c r="B7" s="255"/>
      <c r="C7" s="255"/>
      <c r="D7" s="255"/>
    </row>
    <row r="8" spans="1:4" ht="15" customHeight="1">
      <c r="A8" s="247" t="s">
        <v>523</v>
      </c>
      <c r="B8" s="247"/>
      <c r="C8" s="247"/>
      <c r="D8" s="256"/>
    </row>
    <row r="9" spans="1:4" ht="15" customHeight="1">
      <c r="A9" s="257" t="s">
        <v>524</v>
      </c>
      <c r="B9" s="257"/>
      <c r="C9" s="257"/>
      <c r="D9" s="258"/>
    </row>
    <row r="10" spans="1:4" ht="12.75" customHeight="1">
      <c r="A10" s="252" t="s">
        <v>348</v>
      </c>
      <c r="B10" s="249" t="s">
        <v>349</v>
      </c>
      <c r="C10" s="249" t="s">
        <v>511</v>
      </c>
      <c r="D10" s="249" t="s">
        <v>512</v>
      </c>
    </row>
    <row r="11" spans="1:4" ht="12.75">
      <c r="A11" s="253"/>
      <c r="B11" s="249"/>
      <c r="C11" s="249"/>
      <c r="D11" s="249"/>
    </row>
    <row r="12" spans="1:4" ht="12.75">
      <c r="A12" s="128">
        <v>1</v>
      </c>
      <c r="B12" s="128">
        <v>2</v>
      </c>
      <c r="C12" s="128">
        <v>3</v>
      </c>
      <c r="D12" s="128">
        <v>4</v>
      </c>
    </row>
    <row r="13" spans="1:4" ht="24.75" customHeight="1">
      <c r="A13" s="225" t="s">
        <v>406</v>
      </c>
      <c r="B13" s="226" t="s">
        <v>407</v>
      </c>
      <c r="C13" s="218">
        <f>C14+C30</f>
        <v>45511.906390000004</v>
      </c>
      <c r="D13" s="227">
        <f>D14+D30+D32</f>
        <v>44790.41173</v>
      </c>
    </row>
    <row r="14" spans="1:4" ht="24.75" customHeight="1">
      <c r="A14" s="228" t="s">
        <v>410</v>
      </c>
      <c r="B14" s="229" t="s">
        <v>411</v>
      </c>
      <c r="C14" s="230">
        <f>C15+C17+C25+C28</f>
        <v>45501.906390000004</v>
      </c>
      <c r="D14" s="230">
        <f>D15+D17+D25+D28</f>
        <v>44986.23839</v>
      </c>
    </row>
    <row r="15" spans="1:4" ht="24" customHeight="1">
      <c r="A15" s="239" t="s">
        <v>449</v>
      </c>
      <c r="B15" s="240" t="s">
        <v>448</v>
      </c>
      <c r="C15" s="241">
        <f>C16</f>
        <v>26510</v>
      </c>
      <c r="D15" s="241">
        <f>D16</f>
        <v>26510</v>
      </c>
    </row>
    <row r="16" spans="1:4" ht="27" customHeight="1">
      <c r="A16" s="141" t="s">
        <v>412</v>
      </c>
      <c r="B16" s="134" t="s">
        <v>413</v>
      </c>
      <c r="C16" s="149">
        <f>23584+2926</f>
        <v>26510</v>
      </c>
      <c r="D16" s="149">
        <f>23584+2926</f>
        <v>26510</v>
      </c>
    </row>
    <row r="17" spans="1:4" ht="24.75" customHeight="1">
      <c r="A17" s="239" t="s">
        <v>414</v>
      </c>
      <c r="B17" s="240" t="s">
        <v>450</v>
      </c>
      <c r="C17" s="241">
        <f>C18+C20+C22+C21+C19+C23+C24</f>
        <v>18252.90639</v>
      </c>
      <c r="D17" s="241">
        <f>D18+D20+D22+D21+D19+D23+D24</f>
        <v>17737.238390000002</v>
      </c>
    </row>
    <row r="18" spans="1:4" ht="51" customHeight="1">
      <c r="A18" s="141" t="s">
        <v>415</v>
      </c>
      <c r="B18" s="133" t="s">
        <v>451</v>
      </c>
      <c r="C18" s="149">
        <f>7093-7093+7093+2078-1000</f>
        <v>8171</v>
      </c>
      <c r="D18" s="149">
        <f>6669+84.385+23.274+0.673+899.39389+178.60611</f>
        <v>7855.332</v>
      </c>
    </row>
    <row r="19" spans="1:4" ht="51" customHeight="1">
      <c r="A19" s="141" t="s">
        <v>415</v>
      </c>
      <c r="B19" s="148" t="s">
        <v>483</v>
      </c>
      <c r="C19" s="149">
        <f>(1500+1500+4110.88)-1500-1500-4110.88+1500+1500+4000+3500+6000+1889-18089</f>
        <v>300</v>
      </c>
      <c r="D19" s="149">
        <v>100</v>
      </c>
    </row>
    <row r="20" spans="1:4" ht="65.25" customHeight="1">
      <c r="A20" s="147" t="s">
        <v>416</v>
      </c>
      <c r="B20" s="148" t="s">
        <v>443</v>
      </c>
      <c r="C20" s="149">
        <v>2007.9</v>
      </c>
      <c r="D20" s="149">
        <v>2007.9</v>
      </c>
    </row>
    <row r="21" spans="1:4" ht="41.25" customHeight="1">
      <c r="A21" s="147" t="s">
        <v>417</v>
      </c>
      <c r="B21" s="148" t="s">
        <v>452</v>
      </c>
      <c r="C21" s="149">
        <f>1817.5+449.7</f>
        <v>2267.2</v>
      </c>
      <c r="D21" s="149">
        <f>1817.5+449.7</f>
        <v>2267.2</v>
      </c>
    </row>
    <row r="22" spans="1:4" ht="56.25" customHeight="1">
      <c r="A22" s="147" t="s">
        <v>417</v>
      </c>
      <c r="B22" s="148" t="s">
        <v>485</v>
      </c>
      <c r="C22" s="149">
        <v>2304.07254</v>
      </c>
      <c r="D22" s="149">
        <v>2304.07254</v>
      </c>
    </row>
    <row r="23" spans="1:4" ht="28.5" customHeight="1">
      <c r="A23" s="147" t="s">
        <v>417</v>
      </c>
      <c r="B23" s="148" t="s">
        <v>486</v>
      </c>
      <c r="C23" s="149">
        <v>1075.23385</v>
      </c>
      <c r="D23" s="149">
        <v>1075.23385</v>
      </c>
    </row>
    <row r="24" spans="1:4" ht="63" customHeight="1">
      <c r="A24" s="147" t="s">
        <v>417</v>
      </c>
      <c r="B24" s="148" t="s">
        <v>497</v>
      </c>
      <c r="C24" s="149">
        <v>2127.5</v>
      </c>
      <c r="D24" s="149">
        <v>2127.5</v>
      </c>
    </row>
    <row r="25" spans="1:4" ht="27.75" customHeight="1">
      <c r="A25" s="239" t="s">
        <v>418</v>
      </c>
      <c r="B25" s="242" t="s">
        <v>453</v>
      </c>
      <c r="C25" s="241">
        <f>C27+C26</f>
        <v>489</v>
      </c>
      <c r="D25" s="241">
        <f>D27+D26</f>
        <v>489</v>
      </c>
    </row>
    <row r="26" spans="1:4" ht="54" customHeight="1">
      <c r="A26" s="141" t="s">
        <v>421</v>
      </c>
      <c r="B26" s="134" t="s">
        <v>484</v>
      </c>
      <c r="C26" s="149">
        <v>2</v>
      </c>
      <c r="D26" s="149">
        <v>2</v>
      </c>
    </row>
    <row r="27" spans="1:4" ht="25.5" customHeight="1">
      <c r="A27" s="141" t="s">
        <v>419</v>
      </c>
      <c r="B27" s="134" t="s">
        <v>420</v>
      </c>
      <c r="C27" s="149">
        <f>448.3+0.4+38.3</f>
        <v>487</v>
      </c>
      <c r="D27" s="149">
        <f>448.3+0.4+38.3</f>
        <v>487</v>
      </c>
    </row>
    <row r="28" spans="1:4" ht="25.5" customHeight="1">
      <c r="A28" s="239" t="s">
        <v>422</v>
      </c>
      <c r="B28" s="242" t="s">
        <v>273</v>
      </c>
      <c r="C28" s="241">
        <f>C29</f>
        <v>250</v>
      </c>
      <c r="D28" s="241">
        <f>D29</f>
        <v>250</v>
      </c>
    </row>
    <row r="29" spans="1:4" ht="43.5" customHeight="1">
      <c r="A29" s="141" t="s">
        <v>423</v>
      </c>
      <c r="B29" s="134" t="s">
        <v>424</v>
      </c>
      <c r="C29" s="142">
        <v>250</v>
      </c>
      <c r="D29" s="142">
        <v>250</v>
      </c>
    </row>
    <row r="30" spans="1:4" ht="16.5" customHeight="1">
      <c r="A30" s="228" t="s">
        <v>425</v>
      </c>
      <c r="B30" s="231" t="s">
        <v>426</v>
      </c>
      <c r="C30" s="230">
        <f>C31</f>
        <v>10</v>
      </c>
      <c r="D30" s="230">
        <f>D31</f>
        <v>10</v>
      </c>
    </row>
    <row r="31" spans="1:4" ht="16.5" customHeight="1">
      <c r="A31" s="141" t="s">
        <v>427</v>
      </c>
      <c r="B31" s="134" t="s">
        <v>428</v>
      </c>
      <c r="C31" s="149">
        <v>10</v>
      </c>
      <c r="D31" s="149">
        <v>10</v>
      </c>
    </row>
    <row r="32" spans="1:4" ht="43.5">
      <c r="A32" s="235" t="s">
        <v>513</v>
      </c>
      <c r="B32" s="236" t="s">
        <v>514</v>
      </c>
      <c r="C32" s="237" t="s">
        <v>515</v>
      </c>
      <c r="D32" s="238">
        <f>D33</f>
        <v>-205.82666</v>
      </c>
    </row>
    <row r="33" spans="1:4" ht="38.25">
      <c r="A33" s="243" t="s">
        <v>516</v>
      </c>
      <c r="B33" s="244" t="s">
        <v>517</v>
      </c>
      <c r="C33" s="245" t="s">
        <v>515</v>
      </c>
      <c r="D33" s="245">
        <f>D34</f>
        <v>-205.82666</v>
      </c>
    </row>
    <row r="34" spans="1:4" ht="38.25">
      <c r="A34" s="232" t="s">
        <v>518</v>
      </c>
      <c r="B34" s="233" t="s">
        <v>519</v>
      </c>
      <c r="C34" s="234" t="s">
        <v>515</v>
      </c>
      <c r="D34" s="234">
        <f>-205.82666</f>
        <v>-205.82666</v>
      </c>
    </row>
  </sheetData>
  <sheetProtection/>
  <mergeCells count="12">
    <mergeCell ref="A9:D9"/>
    <mergeCell ref="C10:C11"/>
    <mergeCell ref="A10:A11"/>
    <mergeCell ref="B10:B11"/>
    <mergeCell ref="D10:D11"/>
    <mergeCell ref="A1:D1"/>
    <mergeCell ref="A2:D2"/>
    <mergeCell ref="A3:D3"/>
    <mergeCell ref="A4:D4"/>
    <mergeCell ref="A5:D5"/>
    <mergeCell ref="A7:D7"/>
    <mergeCell ref="A8:D8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8"/>
  <sheetViews>
    <sheetView view="pageBreakPreview" zoomScale="115" zoomScaleNormal="115" zoomScaleSheetLayoutView="115" zoomScalePageLayoutView="0" workbookViewId="0" topLeftCell="A1">
      <selection activeCell="A1" sqref="A1:G1"/>
    </sheetView>
  </sheetViews>
  <sheetFormatPr defaultColWidth="9.140625" defaultRowHeight="12.75"/>
  <cols>
    <col min="1" max="1" width="3.7109375" style="78" customWidth="1"/>
    <col min="2" max="2" width="58.7109375" style="78" customWidth="1"/>
    <col min="3" max="3" width="13.7109375" style="78" customWidth="1"/>
    <col min="4" max="4" width="7.7109375" style="78" customWidth="1"/>
    <col min="5" max="5" width="9.7109375" style="78" customWidth="1"/>
    <col min="6" max="7" width="17.7109375" style="79" customWidth="1"/>
    <col min="8" max="16384" width="9.140625" style="78" customWidth="1"/>
  </cols>
  <sheetData>
    <row r="1" spans="1:7" ht="12.75" customHeight="1">
      <c r="A1" s="268" t="s">
        <v>350</v>
      </c>
      <c r="B1" s="269"/>
      <c r="C1" s="269"/>
      <c r="D1" s="269"/>
      <c r="E1" s="269"/>
      <c r="F1" s="269"/>
      <c r="G1" s="269"/>
    </row>
    <row r="2" spans="1:7" ht="12.75" customHeight="1">
      <c r="A2" s="268" t="s">
        <v>45</v>
      </c>
      <c r="B2" s="269"/>
      <c r="C2" s="269"/>
      <c r="D2" s="269"/>
      <c r="E2" s="269"/>
      <c r="F2" s="269"/>
      <c r="G2" s="269"/>
    </row>
    <row r="3" spans="1:7" ht="12.75" customHeight="1">
      <c r="A3" s="268" t="s">
        <v>46</v>
      </c>
      <c r="B3" s="269"/>
      <c r="C3" s="269"/>
      <c r="D3" s="269"/>
      <c r="E3" s="269"/>
      <c r="F3" s="269"/>
      <c r="G3" s="269"/>
    </row>
    <row r="4" spans="1:7" ht="12.75" customHeight="1">
      <c r="A4" s="268" t="s">
        <v>47</v>
      </c>
      <c r="B4" s="269"/>
      <c r="C4" s="269"/>
      <c r="D4" s="269"/>
      <c r="E4" s="269"/>
      <c r="F4" s="269"/>
      <c r="G4" s="269"/>
    </row>
    <row r="5" spans="1:7" ht="12.75" customHeight="1">
      <c r="A5" s="270" t="s">
        <v>533</v>
      </c>
      <c r="B5" s="269"/>
      <c r="C5" s="269"/>
      <c r="D5" s="269"/>
      <c r="E5" s="269"/>
      <c r="F5" s="269"/>
      <c r="G5" s="269"/>
    </row>
    <row r="7" spans="1:7" ht="12.75" customHeight="1">
      <c r="A7" s="259" t="s">
        <v>520</v>
      </c>
      <c r="B7" s="271"/>
      <c r="C7" s="271"/>
      <c r="D7" s="271"/>
      <c r="E7" s="271"/>
      <c r="F7" s="271"/>
      <c r="G7" s="256"/>
    </row>
    <row r="8" spans="1:7" ht="15.75">
      <c r="A8" s="259" t="s">
        <v>530</v>
      </c>
      <c r="B8" s="260"/>
      <c r="C8" s="260"/>
      <c r="D8" s="260"/>
      <c r="E8" s="260"/>
      <c r="F8" s="260"/>
      <c r="G8" s="256"/>
    </row>
    <row r="9" spans="1:7" ht="15.75" customHeight="1">
      <c r="A9" s="259" t="s">
        <v>47</v>
      </c>
      <c r="B9" s="260"/>
      <c r="C9" s="260"/>
      <c r="D9" s="260"/>
      <c r="E9" s="260"/>
      <c r="F9" s="260"/>
      <c r="G9" s="256"/>
    </row>
    <row r="10" spans="1:7" ht="15.75" customHeight="1">
      <c r="A10" s="259" t="s">
        <v>531</v>
      </c>
      <c r="B10" s="260"/>
      <c r="C10" s="260"/>
      <c r="D10" s="260"/>
      <c r="E10" s="260"/>
      <c r="F10" s="260"/>
      <c r="G10" s="256"/>
    </row>
    <row r="11" spans="1:7" ht="15.75">
      <c r="A11" s="261" t="s">
        <v>54</v>
      </c>
      <c r="B11" s="259"/>
      <c r="C11" s="259"/>
      <c r="D11" s="259"/>
      <c r="E11" s="259"/>
      <c r="F11" s="259"/>
      <c r="G11" s="256"/>
    </row>
    <row r="12" spans="1:7" ht="15.75">
      <c r="A12" s="261" t="s">
        <v>532</v>
      </c>
      <c r="B12" s="261"/>
      <c r="C12" s="261"/>
      <c r="D12" s="261"/>
      <c r="E12" s="261"/>
      <c r="F12" s="261"/>
      <c r="G12" s="256"/>
    </row>
    <row r="13" spans="1:7" s="71" customFormat="1" ht="38.25">
      <c r="A13" s="11" t="s">
        <v>49</v>
      </c>
      <c r="B13" s="13" t="s">
        <v>55</v>
      </c>
      <c r="C13" s="13" t="s">
        <v>56</v>
      </c>
      <c r="D13" s="13" t="s">
        <v>57</v>
      </c>
      <c r="E13" s="13" t="s">
        <v>58</v>
      </c>
      <c r="F13" s="58" t="s">
        <v>511</v>
      </c>
      <c r="G13" s="58" t="s">
        <v>512</v>
      </c>
    </row>
    <row r="14" spans="1:7" s="71" customFormat="1" ht="12.75">
      <c r="A14" s="11" t="s">
        <v>50</v>
      </c>
      <c r="B14" s="13">
        <v>2</v>
      </c>
      <c r="C14" s="13">
        <v>3</v>
      </c>
      <c r="D14" s="13">
        <v>4</v>
      </c>
      <c r="E14" s="13">
        <v>5</v>
      </c>
      <c r="F14" s="58">
        <v>6</v>
      </c>
      <c r="G14" s="58">
        <v>7</v>
      </c>
    </row>
    <row r="15" spans="1:7" s="71" customFormat="1" ht="15" customHeight="1">
      <c r="A15" s="80"/>
      <c r="B15" s="262" t="s">
        <v>59</v>
      </c>
      <c r="C15" s="263"/>
      <c r="D15" s="263"/>
      <c r="E15" s="264"/>
      <c r="F15" s="81">
        <f>F16+F22+F28+F84+F107+F137+F143+F165+F171+F257+F267+F278+F297+F307</f>
        <v>76093.58139</v>
      </c>
      <c r="G15" s="81">
        <f>G16+G22+G28+G84+G107+G137+G143+G165+G171+G257+G267+G278+G297+G307</f>
        <v>62870.587080000005</v>
      </c>
    </row>
    <row r="16" spans="1:7" s="71" customFormat="1" ht="38.25" customHeight="1">
      <c r="A16" s="82">
        <v>1</v>
      </c>
      <c r="B16" s="192" t="s">
        <v>457</v>
      </c>
      <c r="C16" s="83" t="s">
        <v>462</v>
      </c>
      <c r="D16" s="84"/>
      <c r="E16" s="84"/>
      <c r="F16" s="85">
        <f aca="true" t="shared" si="0" ref="F16:G20">F17</f>
        <v>130</v>
      </c>
      <c r="G16" s="85">
        <f t="shared" si="0"/>
        <v>110.6</v>
      </c>
    </row>
    <row r="17" spans="1:7" s="71" customFormat="1" ht="76.5" customHeight="1">
      <c r="A17" s="86"/>
      <c r="B17" s="193" t="s">
        <v>458</v>
      </c>
      <c r="C17" s="87" t="s">
        <v>461</v>
      </c>
      <c r="D17" s="88"/>
      <c r="E17" s="88"/>
      <c r="F17" s="89">
        <f t="shared" si="0"/>
        <v>130</v>
      </c>
      <c r="G17" s="89">
        <f t="shared" si="0"/>
        <v>110.6</v>
      </c>
    </row>
    <row r="18" spans="1:7" s="71" customFormat="1" ht="63.75" customHeight="1">
      <c r="A18" s="32"/>
      <c r="B18" s="173" t="s">
        <v>459</v>
      </c>
      <c r="C18" s="30" t="s">
        <v>460</v>
      </c>
      <c r="D18" s="31"/>
      <c r="E18" s="31"/>
      <c r="F18" s="90">
        <f t="shared" si="0"/>
        <v>130</v>
      </c>
      <c r="G18" s="90">
        <f t="shared" si="0"/>
        <v>110.6</v>
      </c>
    </row>
    <row r="19" spans="1:7" s="71" customFormat="1" ht="25.5" customHeight="1">
      <c r="A19" s="32"/>
      <c r="B19" s="174" t="s">
        <v>66</v>
      </c>
      <c r="C19" s="30" t="s">
        <v>460</v>
      </c>
      <c r="D19" s="31">
        <v>200</v>
      </c>
      <c r="E19" s="31"/>
      <c r="F19" s="90">
        <f t="shared" si="0"/>
        <v>130</v>
      </c>
      <c r="G19" s="90">
        <f t="shared" si="0"/>
        <v>110.6</v>
      </c>
    </row>
    <row r="20" spans="1:7" s="71" customFormat="1" ht="25.5" customHeight="1">
      <c r="A20" s="32"/>
      <c r="B20" s="173" t="s">
        <v>67</v>
      </c>
      <c r="C20" s="30" t="s">
        <v>460</v>
      </c>
      <c r="D20" s="30" t="s">
        <v>68</v>
      </c>
      <c r="E20" s="30"/>
      <c r="F20" s="91">
        <f t="shared" si="0"/>
        <v>130</v>
      </c>
      <c r="G20" s="91">
        <f t="shared" si="0"/>
        <v>110.6</v>
      </c>
    </row>
    <row r="21" spans="1:7" s="71" customFormat="1" ht="38.25" customHeight="1">
      <c r="A21" s="32"/>
      <c r="B21" s="173" t="s">
        <v>8</v>
      </c>
      <c r="C21" s="30" t="s">
        <v>460</v>
      </c>
      <c r="D21" s="30" t="s">
        <v>68</v>
      </c>
      <c r="E21" s="30" t="s">
        <v>266</v>
      </c>
      <c r="F21" s="91">
        <v>130</v>
      </c>
      <c r="G21" s="91">
        <v>110.6</v>
      </c>
    </row>
    <row r="22" spans="1:7" ht="38.25" customHeight="1">
      <c r="A22" s="82">
        <v>2</v>
      </c>
      <c r="B22" s="192" t="s">
        <v>60</v>
      </c>
      <c r="C22" s="83" t="s">
        <v>61</v>
      </c>
      <c r="D22" s="84"/>
      <c r="E22" s="84"/>
      <c r="F22" s="85">
        <f aca="true" t="shared" si="1" ref="F22:G26">F23</f>
        <v>334</v>
      </c>
      <c r="G22" s="85">
        <f t="shared" si="1"/>
        <v>318.242</v>
      </c>
    </row>
    <row r="23" spans="1:7" ht="12.75" customHeight="1">
      <c r="A23" s="86"/>
      <c r="B23" s="193" t="s">
        <v>62</v>
      </c>
      <c r="C23" s="87" t="s">
        <v>63</v>
      </c>
      <c r="D23" s="88"/>
      <c r="E23" s="88"/>
      <c r="F23" s="89">
        <f t="shared" si="1"/>
        <v>334</v>
      </c>
      <c r="G23" s="89">
        <f t="shared" si="1"/>
        <v>318.242</v>
      </c>
    </row>
    <row r="24" spans="1:7" ht="25.5" customHeight="1">
      <c r="A24" s="32"/>
      <c r="B24" s="173" t="s">
        <v>64</v>
      </c>
      <c r="C24" s="30" t="s">
        <v>65</v>
      </c>
      <c r="D24" s="31"/>
      <c r="E24" s="31"/>
      <c r="F24" s="90">
        <f t="shared" si="1"/>
        <v>334</v>
      </c>
      <c r="G24" s="90">
        <f t="shared" si="1"/>
        <v>318.242</v>
      </c>
    </row>
    <row r="25" spans="1:7" ht="25.5" customHeight="1">
      <c r="A25" s="32"/>
      <c r="B25" s="174" t="s">
        <v>66</v>
      </c>
      <c r="C25" s="30" t="s">
        <v>65</v>
      </c>
      <c r="D25" s="31">
        <v>200</v>
      </c>
      <c r="E25" s="31"/>
      <c r="F25" s="90">
        <f t="shared" si="1"/>
        <v>334</v>
      </c>
      <c r="G25" s="90">
        <f t="shared" si="1"/>
        <v>318.242</v>
      </c>
    </row>
    <row r="26" spans="1:7" ht="25.5" customHeight="1">
      <c r="A26" s="32"/>
      <c r="B26" s="173" t="s">
        <v>67</v>
      </c>
      <c r="C26" s="30" t="s">
        <v>65</v>
      </c>
      <c r="D26" s="30" t="s">
        <v>68</v>
      </c>
      <c r="E26" s="30"/>
      <c r="F26" s="91">
        <f t="shared" si="1"/>
        <v>334</v>
      </c>
      <c r="G26" s="91">
        <f t="shared" si="1"/>
        <v>318.242</v>
      </c>
    </row>
    <row r="27" spans="1:7" ht="12.75">
      <c r="A27" s="32"/>
      <c r="B27" s="173" t="s">
        <v>69</v>
      </c>
      <c r="C27" s="30" t="s">
        <v>65</v>
      </c>
      <c r="D27" s="30" t="s">
        <v>68</v>
      </c>
      <c r="E27" s="30" t="s">
        <v>70</v>
      </c>
      <c r="F27" s="91">
        <f>350-16</f>
        <v>334</v>
      </c>
      <c r="G27" s="91">
        <v>318.242</v>
      </c>
    </row>
    <row r="28" spans="1:7" ht="39" customHeight="1">
      <c r="A28" s="82">
        <v>3</v>
      </c>
      <c r="B28" s="192" t="s">
        <v>71</v>
      </c>
      <c r="C28" s="83" t="s">
        <v>72</v>
      </c>
      <c r="D28" s="84" t="s">
        <v>73</v>
      </c>
      <c r="E28" s="84"/>
      <c r="F28" s="85">
        <f>F29+F57+F74</f>
        <v>4329.30639</v>
      </c>
      <c r="G28" s="85">
        <f>G29+G57+G74</f>
        <v>4116.8217700000005</v>
      </c>
    </row>
    <row r="29" spans="1:7" ht="38.25">
      <c r="A29" s="92"/>
      <c r="B29" s="194" t="s">
        <v>74</v>
      </c>
      <c r="C29" s="93" t="s">
        <v>75</v>
      </c>
      <c r="D29" s="94"/>
      <c r="E29" s="94"/>
      <c r="F29" s="95">
        <f>F30+F39+F48</f>
        <v>3529.30639</v>
      </c>
      <c r="G29" s="95">
        <f>G30+G39+G48</f>
        <v>3413.4408000000003</v>
      </c>
    </row>
    <row r="30" spans="1:7" ht="26.25" customHeight="1" hidden="1">
      <c r="A30" s="96"/>
      <c r="B30" s="195" t="s">
        <v>76</v>
      </c>
      <c r="C30" s="87" t="s">
        <v>77</v>
      </c>
      <c r="D30" s="97"/>
      <c r="E30" s="97"/>
      <c r="F30" s="89">
        <f>F31+F35</f>
        <v>0</v>
      </c>
      <c r="G30" s="89">
        <f>G31+G35</f>
        <v>0</v>
      </c>
    </row>
    <row r="31" spans="1:7" ht="38.25" hidden="1">
      <c r="A31" s="32"/>
      <c r="B31" s="184" t="s">
        <v>85</v>
      </c>
      <c r="C31" s="30" t="s">
        <v>86</v>
      </c>
      <c r="D31" s="30"/>
      <c r="E31" s="30"/>
      <c r="F31" s="91">
        <f aca="true" t="shared" si="2" ref="F31:G33">F32</f>
        <v>0</v>
      </c>
      <c r="G31" s="91">
        <f t="shared" si="2"/>
        <v>0</v>
      </c>
    </row>
    <row r="32" spans="1:7" ht="25.5" hidden="1">
      <c r="A32" s="32"/>
      <c r="B32" s="184" t="s">
        <v>80</v>
      </c>
      <c r="C32" s="30" t="s">
        <v>86</v>
      </c>
      <c r="D32" s="30" t="s">
        <v>87</v>
      </c>
      <c r="E32" s="30"/>
      <c r="F32" s="91">
        <f t="shared" si="2"/>
        <v>0</v>
      </c>
      <c r="G32" s="91">
        <f t="shared" si="2"/>
        <v>0</v>
      </c>
    </row>
    <row r="33" spans="1:7" ht="12.75" hidden="1">
      <c r="A33" s="32"/>
      <c r="B33" s="184" t="s">
        <v>81</v>
      </c>
      <c r="C33" s="30" t="s">
        <v>86</v>
      </c>
      <c r="D33" s="30" t="s">
        <v>82</v>
      </c>
      <c r="E33" s="30"/>
      <c r="F33" s="91">
        <f t="shared" si="2"/>
        <v>0</v>
      </c>
      <c r="G33" s="91">
        <f t="shared" si="2"/>
        <v>0</v>
      </c>
    </row>
    <row r="34" spans="1:7" ht="12.75" hidden="1">
      <c r="A34" s="32"/>
      <c r="B34" s="173" t="s">
        <v>83</v>
      </c>
      <c r="C34" s="30" t="s">
        <v>86</v>
      </c>
      <c r="D34" s="30" t="s">
        <v>82</v>
      </c>
      <c r="E34" s="30" t="s">
        <v>84</v>
      </c>
      <c r="F34" s="91">
        <v>0</v>
      </c>
      <c r="G34" s="91">
        <v>0</v>
      </c>
    </row>
    <row r="35" spans="1:7" ht="38.25" hidden="1">
      <c r="A35" s="32"/>
      <c r="B35" s="177" t="s">
        <v>78</v>
      </c>
      <c r="C35" s="30" t="s">
        <v>79</v>
      </c>
      <c r="D35" s="31"/>
      <c r="E35" s="31"/>
      <c r="F35" s="90">
        <f aca="true" t="shared" si="3" ref="F35:G37">F36</f>
        <v>0</v>
      </c>
      <c r="G35" s="90">
        <f t="shared" si="3"/>
        <v>0</v>
      </c>
    </row>
    <row r="36" spans="1:7" ht="25.5" hidden="1">
      <c r="A36" s="32"/>
      <c r="B36" s="177" t="s">
        <v>80</v>
      </c>
      <c r="C36" s="30" t="s">
        <v>79</v>
      </c>
      <c r="D36" s="31">
        <v>400</v>
      </c>
      <c r="E36" s="31"/>
      <c r="F36" s="90">
        <f t="shared" si="3"/>
        <v>0</v>
      </c>
      <c r="G36" s="90">
        <f t="shared" si="3"/>
        <v>0</v>
      </c>
    </row>
    <row r="37" spans="1:7" ht="12.75" hidden="1">
      <c r="A37" s="32"/>
      <c r="B37" s="184" t="s">
        <v>81</v>
      </c>
      <c r="C37" s="30" t="s">
        <v>79</v>
      </c>
      <c r="D37" s="30" t="s">
        <v>82</v>
      </c>
      <c r="E37" s="31"/>
      <c r="F37" s="90">
        <f t="shared" si="3"/>
        <v>0</v>
      </c>
      <c r="G37" s="90">
        <f t="shared" si="3"/>
        <v>0</v>
      </c>
    </row>
    <row r="38" spans="1:7" ht="12.75" hidden="1">
      <c r="A38" s="32"/>
      <c r="B38" s="173" t="s">
        <v>83</v>
      </c>
      <c r="C38" s="30" t="s">
        <v>79</v>
      </c>
      <c r="D38" s="30" t="s">
        <v>82</v>
      </c>
      <c r="E38" s="30" t="s">
        <v>84</v>
      </c>
      <c r="F38" s="90">
        <v>0</v>
      </c>
      <c r="G38" s="90">
        <v>0</v>
      </c>
    </row>
    <row r="39" spans="1:7" s="157" customFormat="1" ht="25.5">
      <c r="A39" s="155"/>
      <c r="B39" s="195" t="s">
        <v>469</v>
      </c>
      <c r="C39" s="87" t="s">
        <v>470</v>
      </c>
      <c r="D39" s="144"/>
      <c r="E39" s="144"/>
      <c r="F39" s="145">
        <f>F40+F44</f>
        <v>2384.07254</v>
      </c>
      <c r="G39" s="145">
        <f>G40+G44</f>
        <v>2327.346</v>
      </c>
    </row>
    <row r="40" spans="1:7" s="157" customFormat="1" ht="51">
      <c r="A40" s="123"/>
      <c r="B40" s="173" t="s">
        <v>487</v>
      </c>
      <c r="C40" s="30" t="s">
        <v>489</v>
      </c>
      <c r="D40" s="30"/>
      <c r="E40" s="30"/>
      <c r="F40" s="91">
        <f aca="true" t="shared" si="4" ref="F40:G42">F41</f>
        <v>2304.07254</v>
      </c>
      <c r="G40" s="91">
        <f t="shared" si="4"/>
        <v>2304.07254</v>
      </c>
    </row>
    <row r="41" spans="1:7" s="157" customFormat="1" ht="12.75">
      <c r="A41" s="123"/>
      <c r="B41" s="173" t="s">
        <v>316</v>
      </c>
      <c r="C41" s="30" t="s">
        <v>489</v>
      </c>
      <c r="D41" s="31">
        <v>300</v>
      </c>
      <c r="E41" s="30"/>
      <c r="F41" s="91">
        <f t="shared" si="4"/>
        <v>2304.07254</v>
      </c>
      <c r="G41" s="91">
        <f t="shared" si="4"/>
        <v>2304.07254</v>
      </c>
    </row>
    <row r="42" spans="1:7" s="157" customFormat="1" ht="25.5">
      <c r="A42" s="123"/>
      <c r="B42" s="173" t="s">
        <v>317</v>
      </c>
      <c r="C42" s="30" t="s">
        <v>489</v>
      </c>
      <c r="D42" s="30" t="s">
        <v>318</v>
      </c>
      <c r="E42" s="30"/>
      <c r="F42" s="91">
        <f t="shared" si="4"/>
        <v>2304.07254</v>
      </c>
      <c r="G42" s="91">
        <f t="shared" si="4"/>
        <v>2304.07254</v>
      </c>
    </row>
    <row r="43" spans="1:7" s="157" customFormat="1" ht="12.75">
      <c r="A43" s="123"/>
      <c r="B43" s="187" t="s">
        <v>160</v>
      </c>
      <c r="C43" s="30" t="s">
        <v>489</v>
      </c>
      <c r="D43" s="30" t="s">
        <v>318</v>
      </c>
      <c r="E43" s="30" t="s">
        <v>331</v>
      </c>
      <c r="F43" s="91">
        <v>2304.07254</v>
      </c>
      <c r="G43" s="91">
        <v>2304.07254</v>
      </c>
    </row>
    <row r="44" spans="1:7" ht="25.5" customHeight="1">
      <c r="A44" s="32"/>
      <c r="B44" s="173" t="s">
        <v>471</v>
      </c>
      <c r="C44" s="30" t="s">
        <v>472</v>
      </c>
      <c r="D44" s="30"/>
      <c r="E44" s="30"/>
      <c r="F44" s="91">
        <f aca="true" t="shared" si="5" ref="F44:G46">F45</f>
        <v>80</v>
      </c>
      <c r="G44" s="91">
        <f t="shared" si="5"/>
        <v>23.27346</v>
      </c>
    </row>
    <row r="45" spans="1:7" ht="12.75" customHeight="1">
      <c r="A45" s="118"/>
      <c r="B45" s="173" t="s">
        <v>316</v>
      </c>
      <c r="C45" s="30" t="s">
        <v>472</v>
      </c>
      <c r="D45" s="31">
        <v>300</v>
      </c>
      <c r="E45" s="30"/>
      <c r="F45" s="91">
        <f t="shared" si="5"/>
        <v>80</v>
      </c>
      <c r="G45" s="91">
        <f t="shared" si="5"/>
        <v>23.27346</v>
      </c>
    </row>
    <row r="46" spans="1:7" ht="25.5">
      <c r="A46" s="118"/>
      <c r="B46" s="173" t="s">
        <v>317</v>
      </c>
      <c r="C46" s="30" t="s">
        <v>472</v>
      </c>
      <c r="D46" s="30" t="s">
        <v>318</v>
      </c>
      <c r="E46" s="30"/>
      <c r="F46" s="91">
        <f t="shared" si="5"/>
        <v>80</v>
      </c>
      <c r="G46" s="91">
        <f t="shared" si="5"/>
        <v>23.27346</v>
      </c>
    </row>
    <row r="47" spans="1:7" ht="12.75" customHeight="1">
      <c r="A47" s="118"/>
      <c r="B47" s="187" t="s">
        <v>160</v>
      </c>
      <c r="C47" s="30" t="s">
        <v>472</v>
      </c>
      <c r="D47" s="30" t="s">
        <v>318</v>
      </c>
      <c r="E47" s="30" t="s">
        <v>331</v>
      </c>
      <c r="F47" s="91">
        <v>80</v>
      </c>
      <c r="G47" s="91">
        <v>23.27346</v>
      </c>
    </row>
    <row r="48" spans="1:7" ht="25.5">
      <c r="A48" s="155"/>
      <c r="B48" s="195" t="s">
        <v>473</v>
      </c>
      <c r="C48" s="87" t="s">
        <v>474</v>
      </c>
      <c r="D48" s="144"/>
      <c r="E48" s="144"/>
      <c r="F48" s="145">
        <f>F49+F53</f>
        <v>1145.23385</v>
      </c>
      <c r="G48" s="145">
        <f>G49+G53</f>
        <v>1086.0948</v>
      </c>
    </row>
    <row r="49" spans="1:7" ht="38.25">
      <c r="A49" s="123"/>
      <c r="B49" s="173" t="s">
        <v>488</v>
      </c>
      <c r="C49" s="30" t="s">
        <v>490</v>
      </c>
      <c r="D49" s="30"/>
      <c r="E49" s="30"/>
      <c r="F49" s="91">
        <f aca="true" t="shared" si="6" ref="F49:G51">F50</f>
        <v>1075.23385</v>
      </c>
      <c r="G49" s="91">
        <f t="shared" si="6"/>
        <v>1075.23385</v>
      </c>
    </row>
    <row r="50" spans="1:7" ht="12.75">
      <c r="A50" s="123"/>
      <c r="B50" s="173" t="s">
        <v>316</v>
      </c>
      <c r="C50" s="30" t="s">
        <v>490</v>
      </c>
      <c r="D50" s="31">
        <v>300</v>
      </c>
      <c r="E50" s="30"/>
      <c r="F50" s="91">
        <f t="shared" si="6"/>
        <v>1075.23385</v>
      </c>
      <c r="G50" s="91">
        <f t="shared" si="6"/>
        <v>1075.23385</v>
      </c>
    </row>
    <row r="51" spans="1:7" ht="25.5">
      <c r="A51" s="123"/>
      <c r="B51" s="173" t="s">
        <v>317</v>
      </c>
      <c r="C51" s="30" t="s">
        <v>490</v>
      </c>
      <c r="D51" s="30" t="s">
        <v>318</v>
      </c>
      <c r="E51" s="30"/>
      <c r="F51" s="91">
        <f t="shared" si="6"/>
        <v>1075.23385</v>
      </c>
      <c r="G51" s="91">
        <f t="shared" si="6"/>
        <v>1075.23385</v>
      </c>
    </row>
    <row r="52" spans="1:7" ht="12.75">
      <c r="A52" s="123"/>
      <c r="B52" s="187" t="s">
        <v>160</v>
      </c>
      <c r="C52" s="30" t="s">
        <v>490</v>
      </c>
      <c r="D52" s="30" t="s">
        <v>318</v>
      </c>
      <c r="E52" s="30" t="s">
        <v>331</v>
      </c>
      <c r="F52" s="91">
        <v>1075.23385</v>
      </c>
      <c r="G52" s="91">
        <v>1075.23385</v>
      </c>
    </row>
    <row r="53" spans="1:7" ht="38.25">
      <c r="A53" s="32"/>
      <c r="B53" s="173" t="s">
        <v>475</v>
      </c>
      <c r="C53" s="30" t="s">
        <v>476</v>
      </c>
      <c r="D53" s="30"/>
      <c r="E53" s="30"/>
      <c r="F53" s="91">
        <f aca="true" t="shared" si="7" ref="F53:G55">F54</f>
        <v>70</v>
      </c>
      <c r="G53" s="91">
        <f t="shared" si="7"/>
        <v>10.86095</v>
      </c>
    </row>
    <row r="54" spans="1:7" ht="12.75" customHeight="1">
      <c r="A54" s="118"/>
      <c r="B54" s="173" t="s">
        <v>316</v>
      </c>
      <c r="C54" s="30" t="s">
        <v>476</v>
      </c>
      <c r="D54" s="31">
        <v>300</v>
      </c>
      <c r="E54" s="30"/>
      <c r="F54" s="91">
        <f t="shared" si="7"/>
        <v>70</v>
      </c>
      <c r="G54" s="91">
        <f t="shared" si="7"/>
        <v>10.86095</v>
      </c>
    </row>
    <row r="55" spans="1:7" ht="25.5">
      <c r="A55" s="118"/>
      <c r="B55" s="173" t="s">
        <v>317</v>
      </c>
      <c r="C55" s="30" t="s">
        <v>476</v>
      </c>
      <c r="D55" s="30" t="s">
        <v>318</v>
      </c>
      <c r="E55" s="30"/>
      <c r="F55" s="91">
        <f t="shared" si="7"/>
        <v>70</v>
      </c>
      <c r="G55" s="91">
        <f t="shared" si="7"/>
        <v>10.86095</v>
      </c>
    </row>
    <row r="56" spans="1:7" ht="12.75" customHeight="1">
      <c r="A56" s="118"/>
      <c r="B56" s="187" t="s">
        <v>160</v>
      </c>
      <c r="C56" s="30" t="s">
        <v>476</v>
      </c>
      <c r="D56" s="30" t="s">
        <v>318</v>
      </c>
      <c r="E56" s="30" t="s">
        <v>331</v>
      </c>
      <c r="F56" s="91">
        <v>70</v>
      </c>
      <c r="G56" s="91">
        <v>10.86095</v>
      </c>
    </row>
    <row r="57" spans="1:7" ht="38.25">
      <c r="A57" s="92"/>
      <c r="B57" s="194" t="s">
        <v>88</v>
      </c>
      <c r="C57" s="93" t="s">
        <v>89</v>
      </c>
      <c r="D57" s="93"/>
      <c r="E57" s="93"/>
      <c r="F57" s="95">
        <f>F58</f>
        <v>800</v>
      </c>
      <c r="G57" s="95">
        <f>G58</f>
        <v>703.38097</v>
      </c>
    </row>
    <row r="58" spans="1:7" ht="25.5">
      <c r="A58" s="96"/>
      <c r="B58" s="195" t="s">
        <v>90</v>
      </c>
      <c r="C58" s="87" t="s">
        <v>91</v>
      </c>
      <c r="D58" s="87"/>
      <c r="E58" s="87"/>
      <c r="F58" s="89">
        <f>F67+F59+F63</f>
        <v>800</v>
      </c>
      <c r="G58" s="89">
        <f>G67+G59+G63</f>
        <v>703.38097</v>
      </c>
    </row>
    <row r="59" spans="1:7" ht="25.5" hidden="1">
      <c r="A59" s="123"/>
      <c r="B59" s="177" t="s">
        <v>92</v>
      </c>
      <c r="C59" s="124" t="s">
        <v>351</v>
      </c>
      <c r="D59" s="124"/>
      <c r="E59" s="124"/>
      <c r="F59" s="125">
        <f aca="true" t="shared" si="8" ref="F59:G61">F60</f>
        <v>0</v>
      </c>
      <c r="G59" s="125">
        <f t="shared" si="8"/>
        <v>0</v>
      </c>
    </row>
    <row r="60" spans="1:7" ht="25.5" hidden="1">
      <c r="A60" s="123"/>
      <c r="B60" s="186" t="s">
        <v>95</v>
      </c>
      <c r="C60" s="30" t="s">
        <v>351</v>
      </c>
      <c r="D60" s="30" t="s">
        <v>96</v>
      </c>
      <c r="E60" s="30"/>
      <c r="F60" s="90">
        <f t="shared" si="8"/>
        <v>0</v>
      </c>
      <c r="G60" s="90">
        <f t="shared" si="8"/>
        <v>0</v>
      </c>
    </row>
    <row r="61" spans="1:7" ht="25.5" hidden="1">
      <c r="A61" s="123"/>
      <c r="B61" s="173" t="s">
        <v>97</v>
      </c>
      <c r="C61" s="30" t="s">
        <v>351</v>
      </c>
      <c r="D61" s="30" t="s">
        <v>98</v>
      </c>
      <c r="E61" s="30"/>
      <c r="F61" s="90">
        <f t="shared" si="8"/>
        <v>0</v>
      </c>
      <c r="G61" s="90">
        <f t="shared" si="8"/>
        <v>0</v>
      </c>
    </row>
    <row r="62" spans="1:7" ht="12.75" hidden="1">
      <c r="A62" s="123"/>
      <c r="B62" s="173" t="s">
        <v>83</v>
      </c>
      <c r="C62" s="30" t="s">
        <v>351</v>
      </c>
      <c r="D62" s="30" t="s">
        <v>98</v>
      </c>
      <c r="E62" s="30" t="s">
        <v>84</v>
      </c>
      <c r="F62" s="90">
        <v>0</v>
      </c>
      <c r="G62" s="90">
        <v>0</v>
      </c>
    </row>
    <row r="63" spans="1:7" ht="25.5" hidden="1">
      <c r="A63" s="123"/>
      <c r="B63" s="177" t="s">
        <v>353</v>
      </c>
      <c r="C63" s="30" t="s">
        <v>352</v>
      </c>
      <c r="D63" s="124"/>
      <c r="E63" s="124"/>
      <c r="F63" s="125">
        <f aca="true" t="shared" si="9" ref="F63:G65">F64</f>
        <v>0</v>
      </c>
      <c r="G63" s="125">
        <f t="shared" si="9"/>
        <v>0</v>
      </c>
    </row>
    <row r="64" spans="1:7" ht="25.5" hidden="1">
      <c r="A64" s="123"/>
      <c r="B64" s="183" t="s">
        <v>66</v>
      </c>
      <c r="C64" s="30" t="s">
        <v>352</v>
      </c>
      <c r="D64" s="30" t="s">
        <v>94</v>
      </c>
      <c r="E64" s="30"/>
      <c r="F64" s="90">
        <f t="shared" si="9"/>
        <v>0</v>
      </c>
      <c r="G64" s="90">
        <f t="shared" si="9"/>
        <v>0</v>
      </c>
    </row>
    <row r="65" spans="1:7" ht="25.5" hidden="1">
      <c r="A65" s="123"/>
      <c r="B65" s="173" t="s">
        <v>67</v>
      </c>
      <c r="C65" s="30" t="s">
        <v>352</v>
      </c>
      <c r="D65" s="30" t="s">
        <v>68</v>
      </c>
      <c r="E65" s="30"/>
      <c r="F65" s="90">
        <f t="shared" si="9"/>
        <v>0</v>
      </c>
      <c r="G65" s="90">
        <f t="shared" si="9"/>
        <v>0</v>
      </c>
    </row>
    <row r="66" spans="1:7" ht="12.75" hidden="1">
      <c r="A66" s="123"/>
      <c r="B66" s="173" t="s">
        <v>83</v>
      </c>
      <c r="C66" s="30" t="s">
        <v>352</v>
      </c>
      <c r="D66" s="30" t="s">
        <v>68</v>
      </c>
      <c r="E66" s="30" t="s">
        <v>84</v>
      </c>
      <c r="F66" s="90">
        <v>0</v>
      </c>
      <c r="G66" s="90">
        <v>0</v>
      </c>
    </row>
    <row r="67" spans="1:7" ht="25.5">
      <c r="A67" s="32"/>
      <c r="B67" s="177" t="s">
        <v>92</v>
      </c>
      <c r="C67" s="30" t="s">
        <v>93</v>
      </c>
      <c r="D67" s="30"/>
      <c r="E67" s="30"/>
      <c r="F67" s="90">
        <f>F68+F71</f>
        <v>800</v>
      </c>
      <c r="G67" s="90">
        <f>G68+G71</f>
        <v>703.38097</v>
      </c>
    </row>
    <row r="68" spans="1:7" ht="25.5">
      <c r="A68" s="32"/>
      <c r="B68" s="183" t="s">
        <v>66</v>
      </c>
      <c r="C68" s="30" t="s">
        <v>93</v>
      </c>
      <c r="D68" s="30" t="s">
        <v>94</v>
      </c>
      <c r="E68" s="30"/>
      <c r="F68" s="90">
        <f>F69</f>
        <v>800</v>
      </c>
      <c r="G68" s="90">
        <f>G69</f>
        <v>703.38097</v>
      </c>
    </row>
    <row r="69" spans="1:7" ht="25.5">
      <c r="A69" s="32"/>
      <c r="B69" s="173" t="s">
        <v>67</v>
      </c>
      <c r="C69" s="30" t="s">
        <v>93</v>
      </c>
      <c r="D69" s="30" t="s">
        <v>68</v>
      </c>
      <c r="E69" s="30"/>
      <c r="F69" s="90">
        <f>F70</f>
        <v>800</v>
      </c>
      <c r="G69" s="90">
        <f>G70</f>
        <v>703.38097</v>
      </c>
    </row>
    <row r="70" spans="1:7" ht="12.75">
      <c r="A70" s="32"/>
      <c r="B70" s="173" t="s">
        <v>83</v>
      </c>
      <c r="C70" s="30" t="s">
        <v>93</v>
      </c>
      <c r="D70" s="30" t="s">
        <v>68</v>
      </c>
      <c r="E70" s="30" t="s">
        <v>84</v>
      </c>
      <c r="F70" s="90">
        <v>800</v>
      </c>
      <c r="G70" s="90">
        <v>703.38097</v>
      </c>
    </row>
    <row r="71" spans="1:7" ht="25.5" hidden="1">
      <c r="A71" s="32"/>
      <c r="B71" s="186" t="s">
        <v>95</v>
      </c>
      <c r="C71" s="30" t="s">
        <v>93</v>
      </c>
      <c r="D71" s="30" t="s">
        <v>96</v>
      </c>
      <c r="E71" s="30"/>
      <c r="F71" s="90">
        <f aca="true" t="shared" si="10" ref="F71:G78">F72</f>
        <v>0</v>
      </c>
      <c r="G71" s="90">
        <f t="shared" si="10"/>
        <v>0</v>
      </c>
    </row>
    <row r="72" spans="1:7" ht="25.5" hidden="1">
      <c r="A72" s="32"/>
      <c r="B72" s="173" t="s">
        <v>97</v>
      </c>
      <c r="C72" s="30" t="s">
        <v>93</v>
      </c>
      <c r="D72" s="30" t="s">
        <v>98</v>
      </c>
      <c r="E72" s="30"/>
      <c r="F72" s="90">
        <f t="shared" si="10"/>
        <v>0</v>
      </c>
      <c r="G72" s="90">
        <f t="shared" si="10"/>
        <v>0</v>
      </c>
    </row>
    <row r="73" spans="1:7" ht="15" customHeight="1" hidden="1">
      <c r="A73" s="32"/>
      <c r="B73" s="173" t="s">
        <v>83</v>
      </c>
      <c r="C73" s="30" t="s">
        <v>93</v>
      </c>
      <c r="D73" s="30" t="s">
        <v>98</v>
      </c>
      <c r="E73" s="30" t="s">
        <v>84</v>
      </c>
      <c r="F73" s="90">
        <v>0</v>
      </c>
      <c r="G73" s="90">
        <v>0</v>
      </c>
    </row>
    <row r="74" spans="1:7" ht="23.25" customHeight="1" hidden="1">
      <c r="A74" s="92"/>
      <c r="B74" s="194" t="s">
        <v>99</v>
      </c>
      <c r="C74" s="93" t="s">
        <v>100</v>
      </c>
      <c r="D74" s="94" t="s">
        <v>73</v>
      </c>
      <c r="E74" s="94"/>
      <c r="F74" s="95">
        <f t="shared" si="10"/>
        <v>0</v>
      </c>
      <c r="G74" s="95">
        <f t="shared" si="10"/>
        <v>0</v>
      </c>
    </row>
    <row r="75" spans="1:7" ht="25.5" customHeight="1" hidden="1">
      <c r="A75" s="96"/>
      <c r="B75" s="195" t="s">
        <v>101</v>
      </c>
      <c r="C75" s="87" t="s">
        <v>102</v>
      </c>
      <c r="D75" s="97"/>
      <c r="E75" s="97"/>
      <c r="F75" s="89">
        <f>F76+F80</f>
        <v>0</v>
      </c>
      <c r="G75" s="89">
        <f>G76+G80</f>
        <v>0</v>
      </c>
    </row>
    <row r="76" spans="1:7" ht="25.5" customHeight="1" hidden="1">
      <c r="A76" s="32"/>
      <c r="B76" s="177" t="s">
        <v>103</v>
      </c>
      <c r="C76" s="30" t="s">
        <v>104</v>
      </c>
      <c r="D76" s="31"/>
      <c r="E76" s="31"/>
      <c r="F76" s="91">
        <f t="shared" si="10"/>
        <v>0</v>
      </c>
      <c r="G76" s="91">
        <f t="shared" si="10"/>
        <v>0</v>
      </c>
    </row>
    <row r="77" spans="1:7" ht="24.75" customHeight="1" hidden="1">
      <c r="A77" s="32"/>
      <c r="B77" s="183" t="s">
        <v>80</v>
      </c>
      <c r="C77" s="30" t="s">
        <v>104</v>
      </c>
      <c r="D77" s="31">
        <v>400</v>
      </c>
      <c r="E77" s="31"/>
      <c r="F77" s="91">
        <f t="shared" si="10"/>
        <v>0</v>
      </c>
      <c r="G77" s="91">
        <f t="shared" si="10"/>
        <v>0</v>
      </c>
    </row>
    <row r="78" spans="1:7" ht="14.25" customHeight="1" hidden="1">
      <c r="A78" s="32"/>
      <c r="B78" s="173" t="s">
        <v>81</v>
      </c>
      <c r="C78" s="30" t="s">
        <v>104</v>
      </c>
      <c r="D78" s="30" t="s">
        <v>82</v>
      </c>
      <c r="E78" s="30"/>
      <c r="F78" s="90">
        <f t="shared" si="10"/>
        <v>0</v>
      </c>
      <c r="G78" s="90">
        <f t="shared" si="10"/>
        <v>0</v>
      </c>
    </row>
    <row r="79" spans="1:7" ht="12.75" customHeight="1" hidden="1">
      <c r="A79" s="32"/>
      <c r="B79" s="173" t="s">
        <v>83</v>
      </c>
      <c r="C79" s="30" t="s">
        <v>104</v>
      </c>
      <c r="D79" s="30" t="s">
        <v>82</v>
      </c>
      <c r="E79" s="30" t="s">
        <v>84</v>
      </c>
      <c r="F79" s="91">
        <v>0</v>
      </c>
      <c r="G79" s="91">
        <v>0</v>
      </c>
    </row>
    <row r="80" spans="1:7" ht="25.5" customHeight="1" hidden="1">
      <c r="A80" s="32"/>
      <c r="B80" s="177" t="s">
        <v>105</v>
      </c>
      <c r="C80" s="30" t="s">
        <v>106</v>
      </c>
      <c r="D80" s="31"/>
      <c r="E80" s="31"/>
      <c r="F80" s="91">
        <f aca="true" t="shared" si="11" ref="F80:G82">F81</f>
        <v>0</v>
      </c>
      <c r="G80" s="91">
        <f t="shared" si="11"/>
        <v>0</v>
      </c>
    </row>
    <row r="81" spans="1:7" ht="25.5" customHeight="1" hidden="1">
      <c r="A81" s="32"/>
      <c r="B81" s="183" t="s">
        <v>66</v>
      </c>
      <c r="C81" s="30" t="s">
        <v>106</v>
      </c>
      <c r="D81" s="31">
        <v>200</v>
      </c>
      <c r="E81" s="31"/>
      <c r="F81" s="91">
        <f t="shared" si="11"/>
        <v>0</v>
      </c>
      <c r="G81" s="91">
        <f t="shared" si="11"/>
        <v>0</v>
      </c>
    </row>
    <row r="82" spans="1:7" ht="25.5" customHeight="1" hidden="1">
      <c r="A82" s="32"/>
      <c r="B82" s="173" t="s">
        <v>67</v>
      </c>
      <c r="C82" s="30" t="s">
        <v>106</v>
      </c>
      <c r="D82" s="30" t="s">
        <v>68</v>
      </c>
      <c r="E82" s="30"/>
      <c r="F82" s="90">
        <f t="shared" si="11"/>
        <v>0</v>
      </c>
      <c r="G82" s="90">
        <f t="shared" si="11"/>
        <v>0</v>
      </c>
    </row>
    <row r="83" spans="1:7" ht="13.5" customHeight="1" hidden="1">
      <c r="A83" s="32"/>
      <c r="B83" s="173" t="s">
        <v>83</v>
      </c>
      <c r="C83" s="30" t="s">
        <v>106</v>
      </c>
      <c r="D83" s="30" t="s">
        <v>68</v>
      </c>
      <c r="E83" s="30" t="s">
        <v>84</v>
      </c>
      <c r="F83" s="91">
        <f>2000-1000-1000</f>
        <v>0</v>
      </c>
      <c r="G83" s="91">
        <f>2000-1000-1000</f>
        <v>0</v>
      </c>
    </row>
    <row r="84" spans="1:7" ht="39" customHeight="1">
      <c r="A84" s="82">
        <v>4</v>
      </c>
      <c r="B84" s="196" t="s">
        <v>140</v>
      </c>
      <c r="C84" s="83" t="s">
        <v>107</v>
      </c>
      <c r="D84" s="98"/>
      <c r="E84" s="98"/>
      <c r="F84" s="85">
        <f>F85</f>
        <v>15620.995</v>
      </c>
      <c r="G84" s="85">
        <f>G85</f>
        <v>14438.48128</v>
      </c>
    </row>
    <row r="85" spans="1:7" ht="12.75" customHeight="1">
      <c r="A85" s="96"/>
      <c r="B85" s="197" t="s">
        <v>108</v>
      </c>
      <c r="C85" s="87" t="s">
        <v>109</v>
      </c>
      <c r="D85" s="87"/>
      <c r="E85" s="87"/>
      <c r="F85" s="89">
        <f>F86+F99+F103</f>
        <v>15620.995</v>
      </c>
      <c r="G85" s="89">
        <f>G86+G99+G103</f>
        <v>14438.48128</v>
      </c>
    </row>
    <row r="86" spans="1:7" ht="25.5">
      <c r="A86" s="32"/>
      <c r="B86" s="173" t="s">
        <v>110</v>
      </c>
      <c r="C86" s="30" t="s">
        <v>111</v>
      </c>
      <c r="D86" s="30"/>
      <c r="E86" s="30"/>
      <c r="F86" s="91">
        <f>F87+F90+F93+F97</f>
        <v>11086.595000000001</v>
      </c>
      <c r="G86" s="91">
        <f>G87+G90+G93+G97</f>
        <v>9932.355440000001</v>
      </c>
    </row>
    <row r="87" spans="1:7" ht="51">
      <c r="A87" s="32"/>
      <c r="B87" s="191" t="s">
        <v>112</v>
      </c>
      <c r="C87" s="30" t="s">
        <v>111</v>
      </c>
      <c r="D87" s="30" t="s">
        <v>113</v>
      </c>
      <c r="E87" s="30"/>
      <c r="F87" s="91">
        <f>F88</f>
        <v>7046.095</v>
      </c>
      <c r="G87" s="91">
        <f>G88</f>
        <v>6487.86145</v>
      </c>
    </row>
    <row r="88" spans="1:7" ht="12.75">
      <c r="A88" s="29"/>
      <c r="B88" s="173" t="s">
        <v>114</v>
      </c>
      <c r="C88" s="30" t="s">
        <v>111</v>
      </c>
      <c r="D88" s="31">
        <v>110</v>
      </c>
      <c r="E88" s="31"/>
      <c r="F88" s="90">
        <f>F89</f>
        <v>7046.095</v>
      </c>
      <c r="G88" s="90">
        <f>G89</f>
        <v>6487.86145</v>
      </c>
    </row>
    <row r="89" spans="1:7" ht="12.75">
      <c r="A89" s="32"/>
      <c r="B89" s="173" t="s">
        <v>115</v>
      </c>
      <c r="C89" s="30" t="s">
        <v>111</v>
      </c>
      <c r="D89" s="31">
        <v>110</v>
      </c>
      <c r="E89" s="30" t="s">
        <v>116</v>
      </c>
      <c r="F89" s="90">
        <f>9313.295-2267.2</f>
        <v>7046.095</v>
      </c>
      <c r="G89" s="90">
        <v>6487.86145</v>
      </c>
    </row>
    <row r="90" spans="1:7" ht="25.5">
      <c r="A90" s="32"/>
      <c r="B90" s="174" t="s">
        <v>66</v>
      </c>
      <c r="C90" s="30" t="s">
        <v>111</v>
      </c>
      <c r="D90" s="31">
        <v>200</v>
      </c>
      <c r="E90" s="30"/>
      <c r="F90" s="90">
        <f>F91</f>
        <v>3060.5</v>
      </c>
      <c r="G90" s="90">
        <f>G91</f>
        <v>2477.61491</v>
      </c>
    </row>
    <row r="91" spans="1:7" ht="25.5">
      <c r="A91" s="32"/>
      <c r="B91" s="173" t="s">
        <v>67</v>
      </c>
      <c r="C91" s="30" t="s">
        <v>111</v>
      </c>
      <c r="D91" s="30" t="s">
        <v>68</v>
      </c>
      <c r="E91" s="30"/>
      <c r="F91" s="91">
        <f>F92</f>
        <v>3060.5</v>
      </c>
      <c r="G91" s="91">
        <f>G92</f>
        <v>2477.61491</v>
      </c>
    </row>
    <row r="92" spans="1:7" ht="12.75" customHeight="1">
      <c r="A92" s="32"/>
      <c r="B92" s="173" t="s">
        <v>115</v>
      </c>
      <c r="C92" s="30" t="s">
        <v>111</v>
      </c>
      <c r="D92" s="30" t="s">
        <v>68</v>
      </c>
      <c r="E92" s="30" t="s">
        <v>116</v>
      </c>
      <c r="F92" s="91">
        <f>2860.5+100+200-100</f>
        <v>3060.5</v>
      </c>
      <c r="G92" s="91">
        <v>2477.61491</v>
      </c>
    </row>
    <row r="93" spans="1:7" ht="25.5" customHeight="1">
      <c r="A93" s="32"/>
      <c r="B93" s="185" t="s">
        <v>80</v>
      </c>
      <c r="C93" s="30" t="s">
        <v>111</v>
      </c>
      <c r="D93" s="30" t="s">
        <v>87</v>
      </c>
      <c r="E93" s="30"/>
      <c r="F93" s="91">
        <f>F94</f>
        <v>955</v>
      </c>
      <c r="G93" s="91">
        <f>G94</f>
        <v>952.35942</v>
      </c>
    </row>
    <row r="94" spans="1:7" ht="12.75" customHeight="1">
      <c r="A94" s="32"/>
      <c r="B94" s="173" t="s">
        <v>81</v>
      </c>
      <c r="C94" s="30" t="s">
        <v>111</v>
      </c>
      <c r="D94" s="30" t="s">
        <v>82</v>
      </c>
      <c r="E94" s="30"/>
      <c r="F94" s="91">
        <f>F95</f>
        <v>955</v>
      </c>
      <c r="G94" s="91">
        <f>G95</f>
        <v>952.35942</v>
      </c>
    </row>
    <row r="95" spans="1:7" ht="12.75" customHeight="1">
      <c r="A95" s="32"/>
      <c r="B95" s="173" t="s">
        <v>115</v>
      </c>
      <c r="C95" s="30" t="s">
        <v>111</v>
      </c>
      <c r="D95" s="30" t="s">
        <v>82</v>
      </c>
      <c r="E95" s="30" t="s">
        <v>116</v>
      </c>
      <c r="F95" s="91">
        <f>855+100</f>
        <v>955</v>
      </c>
      <c r="G95" s="91">
        <v>952.35942</v>
      </c>
    </row>
    <row r="96" spans="1:7" ht="12.75" customHeight="1">
      <c r="A96" s="32"/>
      <c r="B96" s="173" t="s">
        <v>117</v>
      </c>
      <c r="C96" s="30" t="s">
        <v>111</v>
      </c>
      <c r="D96" s="30" t="s">
        <v>118</v>
      </c>
      <c r="E96" s="30"/>
      <c r="F96" s="91">
        <f aca="true" t="shared" si="12" ref="F96:G105">F97</f>
        <v>25</v>
      </c>
      <c r="G96" s="91">
        <f t="shared" si="12"/>
        <v>14.51966</v>
      </c>
    </row>
    <row r="97" spans="1:7" ht="12.75">
      <c r="A97" s="32"/>
      <c r="B97" s="173" t="s">
        <v>119</v>
      </c>
      <c r="C97" s="30" t="s">
        <v>111</v>
      </c>
      <c r="D97" s="30" t="s">
        <v>120</v>
      </c>
      <c r="E97" s="30"/>
      <c r="F97" s="90">
        <f t="shared" si="12"/>
        <v>25</v>
      </c>
      <c r="G97" s="90">
        <f t="shared" si="12"/>
        <v>14.51966</v>
      </c>
    </row>
    <row r="98" spans="1:7" s="72" customFormat="1" ht="12.75" customHeight="1">
      <c r="A98" s="32"/>
      <c r="B98" s="173" t="s">
        <v>115</v>
      </c>
      <c r="C98" s="30" t="s">
        <v>111</v>
      </c>
      <c r="D98" s="30" t="s">
        <v>120</v>
      </c>
      <c r="E98" s="30" t="s">
        <v>116</v>
      </c>
      <c r="F98" s="91">
        <v>25</v>
      </c>
      <c r="G98" s="91">
        <v>14.51966</v>
      </c>
    </row>
    <row r="99" spans="1:7" s="72" customFormat="1" ht="25.5" customHeight="1" hidden="1">
      <c r="A99" s="32"/>
      <c r="B99" s="56" t="s">
        <v>121</v>
      </c>
      <c r="C99" s="30" t="s">
        <v>122</v>
      </c>
      <c r="D99" s="30"/>
      <c r="E99" s="30"/>
      <c r="F99" s="91">
        <f t="shared" si="12"/>
        <v>0</v>
      </c>
      <c r="G99" s="91">
        <f t="shared" si="12"/>
        <v>0</v>
      </c>
    </row>
    <row r="100" spans="1:7" s="72" customFormat="1" ht="25.5" customHeight="1" hidden="1">
      <c r="A100" s="32"/>
      <c r="B100" s="191" t="s">
        <v>112</v>
      </c>
      <c r="C100" s="30" t="s">
        <v>122</v>
      </c>
      <c r="D100" s="30" t="s">
        <v>113</v>
      </c>
      <c r="E100" s="30"/>
      <c r="F100" s="91">
        <f t="shared" si="12"/>
        <v>0</v>
      </c>
      <c r="G100" s="91">
        <f t="shared" si="12"/>
        <v>0</v>
      </c>
    </row>
    <row r="101" spans="1:7" s="72" customFormat="1" ht="12.75" customHeight="1" hidden="1">
      <c r="A101" s="32"/>
      <c r="B101" s="173" t="s">
        <v>114</v>
      </c>
      <c r="C101" s="30" t="s">
        <v>122</v>
      </c>
      <c r="D101" s="30" t="s">
        <v>123</v>
      </c>
      <c r="E101" s="30"/>
      <c r="F101" s="91">
        <f t="shared" si="12"/>
        <v>0</v>
      </c>
      <c r="G101" s="91">
        <f t="shared" si="12"/>
        <v>0</v>
      </c>
    </row>
    <row r="102" spans="1:7" s="72" customFormat="1" ht="12.75" customHeight="1" hidden="1">
      <c r="A102" s="32"/>
      <c r="B102" s="173" t="s">
        <v>115</v>
      </c>
      <c r="C102" s="30" t="s">
        <v>122</v>
      </c>
      <c r="D102" s="30" t="s">
        <v>123</v>
      </c>
      <c r="E102" s="30" t="s">
        <v>116</v>
      </c>
      <c r="F102" s="91">
        <f>1817.5-1817.5</f>
        <v>0</v>
      </c>
      <c r="G102" s="91">
        <f>1817.5-1817.5</f>
        <v>0</v>
      </c>
    </row>
    <row r="103" spans="1:7" s="72" customFormat="1" ht="25.5" customHeight="1">
      <c r="A103" s="32"/>
      <c r="B103" s="56" t="s">
        <v>503</v>
      </c>
      <c r="C103" s="30" t="s">
        <v>502</v>
      </c>
      <c r="D103" s="30"/>
      <c r="E103" s="30"/>
      <c r="F103" s="91">
        <f t="shared" si="12"/>
        <v>4534.4</v>
      </c>
      <c r="G103" s="91">
        <f t="shared" si="12"/>
        <v>4506.12584</v>
      </c>
    </row>
    <row r="104" spans="1:7" s="72" customFormat="1" ht="25.5" customHeight="1">
      <c r="A104" s="32"/>
      <c r="B104" s="191" t="s">
        <v>112</v>
      </c>
      <c r="C104" s="30" t="s">
        <v>502</v>
      </c>
      <c r="D104" s="30" t="s">
        <v>113</v>
      </c>
      <c r="E104" s="30"/>
      <c r="F104" s="91">
        <f t="shared" si="12"/>
        <v>4534.4</v>
      </c>
      <c r="G104" s="91">
        <f t="shared" si="12"/>
        <v>4506.12584</v>
      </c>
    </row>
    <row r="105" spans="1:7" s="72" customFormat="1" ht="12.75" customHeight="1">
      <c r="A105" s="32"/>
      <c r="B105" s="173" t="s">
        <v>114</v>
      </c>
      <c r="C105" s="30" t="s">
        <v>502</v>
      </c>
      <c r="D105" s="30" t="s">
        <v>123</v>
      </c>
      <c r="E105" s="30"/>
      <c r="F105" s="91">
        <f t="shared" si="12"/>
        <v>4534.4</v>
      </c>
      <c r="G105" s="91">
        <f t="shared" si="12"/>
        <v>4506.12584</v>
      </c>
    </row>
    <row r="106" spans="1:7" s="72" customFormat="1" ht="12.75" customHeight="1">
      <c r="A106" s="32"/>
      <c r="B106" s="173" t="s">
        <v>115</v>
      </c>
      <c r="C106" s="30" t="s">
        <v>502</v>
      </c>
      <c r="D106" s="30" t="s">
        <v>123</v>
      </c>
      <c r="E106" s="30" t="s">
        <v>116</v>
      </c>
      <c r="F106" s="91">
        <f>1817.5+449.7+2267.2</f>
        <v>4534.4</v>
      </c>
      <c r="G106" s="91">
        <v>4506.12584</v>
      </c>
    </row>
    <row r="107" spans="1:7" s="73" customFormat="1" ht="39" customHeight="1">
      <c r="A107" s="82">
        <v>5</v>
      </c>
      <c r="B107" s="196" t="s">
        <v>141</v>
      </c>
      <c r="C107" s="83" t="s">
        <v>125</v>
      </c>
      <c r="D107" s="99"/>
      <c r="E107" s="99"/>
      <c r="F107" s="85">
        <f>F108+F119</f>
        <v>699</v>
      </c>
      <c r="G107" s="85">
        <f>G108+G119</f>
        <v>196.308</v>
      </c>
    </row>
    <row r="108" spans="1:7" ht="51">
      <c r="A108" s="92"/>
      <c r="B108" s="198" t="s">
        <v>126</v>
      </c>
      <c r="C108" s="93" t="s">
        <v>127</v>
      </c>
      <c r="D108" s="93"/>
      <c r="E108" s="93"/>
      <c r="F108" s="100">
        <f>F109+F114</f>
        <v>550</v>
      </c>
      <c r="G108" s="100">
        <f>G109+G114</f>
        <v>97.308</v>
      </c>
    </row>
    <row r="109" spans="1:7" ht="38.25">
      <c r="A109" s="96"/>
      <c r="B109" s="197" t="s">
        <v>128</v>
      </c>
      <c r="C109" s="87" t="s">
        <v>129</v>
      </c>
      <c r="D109" s="87"/>
      <c r="E109" s="87"/>
      <c r="F109" s="101">
        <f aca="true" t="shared" si="13" ref="F109:G112">F110</f>
        <v>150</v>
      </c>
      <c r="G109" s="101">
        <f t="shared" si="13"/>
        <v>8.75</v>
      </c>
    </row>
    <row r="110" spans="1:7" ht="25.5">
      <c r="A110" s="32"/>
      <c r="B110" s="173" t="s">
        <v>130</v>
      </c>
      <c r="C110" s="30" t="s">
        <v>131</v>
      </c>
      <c r="D110" s="30"/>
      <c r="E110" s="30"/>
      <c r="F110" s="91">
        <f t="shared" si="13"/>
        <v>150</v>
      </c>
      <c r="G110" s="91">
        <f t="shared" si="13"/>
        <v>8.75</v>
      </c>
    </row>
    <row r="111" spans="1:7" ht="25.5">
      <c r="A111" s="32"/>
      <c r="B111" s="174" t="s">
        <v>66</v>
      </c>
      <c r="C111" s="30" t="s">
        <v>131</v>
      </c>
      <c r="D111" s="30" t="s">
        <v>94</v>
      </c>
      <c r="E111" s="30"/>
      <c r="F111" s="91">
        <f t="shared" si="13"/>
        <v>150</v>
      </c>
      <c r="G111" s="91">
        <f t="shared" si="13"/>
        <v>8.75</v>
      </c>
    </row>
    <row r="112" spans="1:7" ht="25.5">
      <c r="A112" s="32"/>
      <c r="B112" s="173" t="s">
        <v>67</v>
      </c>
      <c r="C112" s="30" t="s">
        <v>131</v>
      </c>
      <c r="D112" s="30" t="s">
        <v>68</v>
      </c>
      <c r="E112" s="30"/>
      <c r="F112" s="91">
        <f t="shared" si="13"/>
        <v>150</v>
      </c>
      <c r="G112" s="91">
        <f t="shared" si="13"/>
        <v>8.75</v>
      </c>
    </row>
    <row r="113" spans="1:7" ht="25.5">
      <c r="A113" s="32"/>
      <c r="B113" s="173" t="s">
        <v>132</v>
      </c>
      <c r="C113" s="30" t="s">
        <v>131</v>
      </c>
      <c r="D113" s="30" t="s">
        <v>68</v>
      </c>
      <c r="E113" s="30" t="s">
        <v>133</v>
      </c>
      <c r="F113" s="91">
        <v>150</v>
      </c>
      <c r="G113" s="91">
        <v>8.75</v>
      </c>
    </row>
    <row r="114" spans="1:7" ht="12.75">
      <c r="A114" s="96"/>
      <c r="B114" s="197" t="s">
        <v>134</v>
      </c>
      <c r="C114" s="87" t="s">
        <v>135</v>
      </c>
      <c r="D114" s="87"/>
      <c r="E114" s="87"/>
      <c r="F114" s="101">
        <f aca="true" t="shared" si="14" ref="F114:G117">F115</f>
        <v>400</v>
      </c>
      <c r="G114" s="101">
        <f t="shared" si="14"/>
        <v>88.558</v>
      </c>
    </row>
    <row r="115" spans="1:7" ht="12.75">
      <c r="A115" s="102"/>
      <c r="B115" s="173" t="s">
        <v>136</v>
      </c>
      <c r="C115" s="30" t="s">
        <v>137</v>
      </c>
      <c r="D115" s="103"/>
      <c r="E115" s="103"/>
      <c r="F115" s="91">
        <f t="shared" si="14"/>
        <v>400</v>
      </c>
      <c r="G115" s="91">
        <f t="shared" si="14"/>
        <v>88.558</v>
      </c>
    </row>
    <row r="116" spans="1:7" ht="25.5">
      <c r="A116" s="102"/>
      <c r="B116" s="174" t="s">
        <v>66</v>
      </c>
      <c r="C116" s="30" t="s">
        <v>137</v>
      </c>
      <c r="D116" s="103">
        <v>200</v>
      </c>
      <c r="E116" s="103"/>
      <c r="F116" s="91">
        <f t="shared" si="14"/>
        <v>400</v>
      </c>
      <c r="G116" s="91">
        <f t="shared" si="14"/>
        <v>88.558</v>
      </c>
    </row>
    <row r="117" spans="1:7" s="73" customFormat="1" ht="25.5" customHeight="1">
      <c r="A117" s="104"/>
      <c r="B117" s="173" t="s">
        <v>67</v>
      </c>
      <c r="C117" s="30" t="s">
        <v>137</v>
      </c>
      <c r="D117" s="30" t="s">
        <v>68</v>
      </c>
      <c r="E117" s="105"/>
      <c r="F117" s="91">
        <f t="shared" si="14"/>
        <v>400</v>
      </c>
      <c r="G117" s="91">
        <f t="shared" si="14"/>
        <v>88.558</v>
      </c>
    </row>
    <row r="118" spans="1:7" ht="25.5">
      <c r="A118" s="32"/>
      <c r="B118" s="173" t="s">
        <v>132</v>
      </c>
      <c r="C118" s="30" t="s">
        <v>137</v>
      </c>
      <c r="D118" s="30" t="s">
        <v>68</v>
      </c>
      <c r="E118" s="30" t="s">
        <v>133</v>
      </c>
      <c r="F118" s="91">
        <f>850-100-100-250</f>
        <v>400</v>
      </c>
      <c r="G118" s="91">
        <v>88.558</v>
      </c>
    </row>
    <row r="119" spans="1:7" ht="51">
      <c r="A119" s="92"/>
      <c r="B119" s="198" t="s">
        <v>138</v>
      </c>
      <c r="C119" s="93" t="s">
        <v>139</v>
      </c>
      <c r="D119" s="93"/>
      <c r="E119" s="93"/>
      <c r="F119" s="100">
        <f>F120+F133</f>
        <v>149</v>
      </c>
      <c r="G119" s="100">
        <f>G120+G133</f>
        <v>99</v>
      </c>
    </row>
    <row r="120" spans="1:7" ht="51">
      <c r="A120" s="96"/>
      <c r="B120" s="197" t="s">
        <v>146</v>
      </c>
      <c r="C120" s="87" t="s">
        <v>147</v>
      </c>
      <c r="D120" s="87"/>
      <c r="E120" s="87"/>
      <c r="F120" s="101">
        <f>F121+F125+F129</f>
        <v>99</v>
      </c>
      <c r="G120" s="101">
        <f>G121+G125+G129</f>
        <v>99</v>
      </c>
    </row>
    <row r="121" spans="1:7" ht="25.5">
      <c r="A121" s="32"/>
      <c r="B121" s="183" t="s">
        <v>149</v>
      </c>
      <c r="C121" s="30" t="s">
        <v>439</v>
      </c>
      <c r="D121" s="30"/>
      <c r="E121" s="30"/>
      <c r="F121" s="91">
        <f aca="true" t="shared" si="15" ref="F121:G123">F122</f>
        <v>99</v>
      </c>
      <c r="G121" s="91">
        <f t="shared" si="15"/>
        <v>99</v>
      </c>
    </row>
    <row r="122" spans="1:7" ht="25.5">
      <c r="A122" s="32"/>
      <c r="B122" s="174" t="s">
        <v>66</v>
      </c>
      <c r="C122" s="30" t="s">
        <v>439</v>
      </c>
      <c r="D122" s="30" t="s">
        <v>94</v>
      </c>
      <c r="E122" s="30"/>
      <c r="F122" s="91">
        <f t="shared" si="15"/>
        <v>99</v>
      </c>
      <c r="G122" s="91">
        <f t="shared" si="15"/>
        <v>99</v>
      </c>
    </row>
    <row r="123" spans="1:7" ht="25.5">
      <c r="A123" s="32"/>
      <c r="B123" s="173" t="s">
        <v>67</v>
      </c>
      <c r="C123" s="30" t="s">
        <v>439</v>
      </c>
      <c r="D123" s="30" t="s">
        <v>68</v>
      </c>
      <c r="E123" s="30"/>
      <c r="F123" s="91">
        <f t="shared" si="15"/>
        <v>99</v>
      </c>
      <c r="G123" s="91">
        <f t="shared" si="15"/>
        <v>99</v>
      </c>
    </row>
    <row r="124" spans="1:7" ht="25.5">
      <c r="A124" s="32"/>
      <c r="B124" s="183" t="s">
        <v>149</v>
      </c>
      <c r="C124" s="30" t="s">
        <v>439</v>
      </c>
      <c r="D124" s="30" t="s">
        <v>68</v>
      </c>
      <c r="E124" s="30" t="s">
        <v>150</v>
      </c>
      <c r="F124" s="91">
        <v>99</v>
      </c>
      <c r="G124" s="91">
        <v>99</v>
      </c>
    </row>
    <row r="125" spans="1:7" ht="24.75" customHeight="1" hidden="1">
      <c r="A125" s="32"/>
      <c r="B125" s="183" t="s">
        <v>440</v>
      </c>
      <c r="C125" s="30" t="s">
        <v>151</v>
      </c>
      <c r="D125" s="30"/>
      <c r="E125" s="30"/>
      <c r="F125" s="91">
        <f aca="true" t="shared" si="16" ref="F125:G127">F126</f>
        <v>0</v>
      </c>
      <c r="G125" s="91">
        <f t="shared" si="16"/>
        <v>0</v>
      </c>
    </row>
    <row r="126" spans="1:7" ht="24.75" customHeight="1" hidden="1">
      <c r="A126" s="32"/>
      <c r="B126" s="174" t="s">
        <v>66</v>
      </c>
      <c r="C126" s="30" t="s">
        <v>151</v>
      </c>
      <c r="D126" s="30" t="s">
        <v>94</v>
      </c>
      <c r="E126" s="30"/>
      <c r="F126" s="91">
        <f t="shared" si="16"/>
        <v>0</v>
      </c>
      <c r="G126" s="91">
        <f t="shared" si="16"/>
        <v>0</v>
      </c>
    </row>
    <row r="127" spans="1:7" ht="27" customHeight="1" hidden="1">
      <c r="A127" s="32"/>
      <c r="B127" s="173" t="s">
        <v>67</v>
      </c>
      <c r="C127" s="30" t="s">
        <v>151</v>
      </c>
      <c r="D127" s="30" t="s">
        <v>68</v>
      </c>
      <c r="E127" s="30"/>
      <c r="F127" s="91">
        <f t="shared" si="16"/>
        <v>0</v>
      </c>
      <c r="G127" s="91">
        <f t="shared" si="16"/>
        <v>0</v>
      </c>
    </row>
    <row r="128" spans="1:7" ht="27" customHeight="1" hidden="1">
      <c r="A128" s="32"/>
      <c r="B128" s="183" t="s">
        <v>149</v>
      </c>
      <c r="C128" s="30" t="s">
        <v>151</v>
      </c>
      <c r="D128" s="30" t="s">
        <v>68</v>
      </c>
      <c r="E128" s="30" t="s">
        <v>150</v>
      </c>
      <c r="F128" s="91">
        <v>0</v>
      </c>
      <c r="G128" s="91">
        <v>0</v>
      </c>
    </row>
    <row r="129" spans="1:7" ht="25.5" hidden="1">
      <c r="A129" s="32"/>
      <c r="B129" s="183" t="s">
        <v>149</v>
      </c>
      <c r="C129" s="30" t="s">
        <v>148</v>
      </c>
      <c r="D129" s="30"/>
      <c r="E129" s="30"/>
      <c r="F129" s="91">
        <f aca="true" t="shared" si="17" ref="F129:G131">F130</f>
        <v>0</v>
      </c>
      <c r="G129" s="91">
        <f t="shared" si="17"/>
        <v>0</v>
      </c>
    </row>
    <row r="130" spans="1:7" ht="25.5" hidden="1">
      <c r="A130" s="32"/>
      <c r="B130" s="174" t="s">
        <v>66</v>
      </c>
      <c r="C130" s="30" t="s">
        <v>148</v>
      </c>
      <c r="D130" s="30" t="s">
        <v>94</v>
      </c>
      <c r="E130" s="30"/>
      <c r="F130" s="91">
        <f t="shared" si="17"/>
        <v>0</v>
      </c>
      <c r="G130" s="91">
        <f t="shared" si="17"/>
        <v>0</v>
      </c>
    </row>
    <row r="131" spans="1:7" ht="25.5" hidden="1">
      <c r="A131" s="32"/>
      <c r="B131" s="173" t="s">
        <v>67</v>
      </c>
      <c r="C131" s="30" t="s">
        <v>148</v>
      </c>
      <c r="D131" s="30" t="s">
        <v>68</v>
      </c>
      <c r="E131" s="30"/>
      <c r="F131" s="91">
        <f t="shared" si="17"/>
        <v>0</v>
      </c>
      <c r="G131" s="91">
        <f t="shared" si="17"/>
        <v>0</v>
      </c>
    </row>
    <row r="132" spans="1:7" ht="24.75" customHeight="1" hidden="1">
      <c r="A132" s="32"/>
      <c r="B132" s="183" t="s">
        <v>149</v>
      </c>
      <c r="C132" s="30" t="s">
        <v>148</v>
      </c>
      <c r="D132" s="30" t="s">
        <v>68</v>
      </c>
      <c r="E132" s="30" t="s">
        <v>150</v>
      </c>
      <c r="F132" s="91">
        <v>0</v>
      </c>
      <c r="G132" s="91">
        <v>0</v>
      </c>
    </row>
    <row r="133" spans="1:7" ht="38.25">
      <c r="A133" s="96"/>
      <c r="B133" s="199" t="s">
        <v>152</v>
      </c>
      <c r="C133" s="87" t="s">
        <v>153</v>
      </c>
      <c r="D133" s="87"/>
      <c r="E133" s="87"/>
      <c r="F133" s="101">
        <f aca="true" t="shared" si="18" ref="F133:G135">F134</f>
        <v>50</v>
      </c>
      <c r="G133" s="101">
        <f t="shared" si="18"/>
        <v>0</v>
      </c>
    </row>
    <row r="134" spans="1:7" ht="25.5">
      <c r="A134" s="32"/>
      <c r="B134" s="174" t="s">
        <v>66</v>
      </c>
      <c r="C134" s="30" t="s">
        <v>153</v>
      </c>
      <c r="D134" s="30" t="s">
        <v>94</v>
      </c>
      <c r="E134" s="30"/>
      <c r="F134" s="91">
        <f t="shared" si="18"/>
        <v>50</v>
      </c>
      <c r="G134" s="91">
        <f t="shared" si="18"/>
        <v>0</v>
      </c>
    </row>
    <row r="135" spans="1:7" ht="25.5">
      <c r="A135" s="32"/>
      <c r="B135" s="173" t="s">
        <v>67</v>
      </c>
      <c r="C135" s="30" t="s">
        <v>153</v>
      </c>
      <c r="D135" s="30" t="s">
        <v>68</v>
      </c>
      <c r="E135" s="30"/>
      <c r="F135" s="91">
        <f t="shared" si="18"/>
        <v>50</v>
      </c>
      <c r="G135" s="91">
        <f t="shared" si="18"/>
        <v>0</v>
      </c>
    </row>
    <row r="136" spans="1:7" ht="25.5">
      <c r="A136" s="32"/>
      <c r="B136" s="183" t="s">
        <v>149</v>
      </c>
      <c r="C136" s="30" t="s">
        <v>153</v>
      </c>
      <c r="D136" s="30" t="s">
        <v>68</v>
      </c>
      <c r="E136" s="30" t="s">
        <v>150</v>
      </c>
      <c r="F136" s="91">
        <v>50</v>
      </c>
      <c r="G136" s="91">
        <v>0</v>
      </c>
    </row>
    <row r="137" spans="1:7" ht="42" customHeight="1" hidden="1">
      <c r="A137" s="82">
        <v>6</v>
      </c>
      <c r="B137" s="192" t="s">
        <v>154</v>
      </c>
      <c r="C137" s="83" t="s">
        <v>155</v>
      </c>
      <c r="D137" s="106"/>
      <c r="E137" s="106"/>
      <c r="F137" s="85">
        <f aca="true" t="shared" si="19" ref="F137:G141">F138</f>
        <v>0</v>
      </c>
      <c r="G137" s="85">
        <f t="shared" si="19"/>
        <v>0</v>
      </c>
    </row>
    <row r="138" spans="1:7" ht="12" customHeight="1" hidden="1">
      <c r="A138" s="86"/>
      <c r="B138" s="195" t="s">
        <v>156</v>
      </c>
      <c r="C138" s="87" t="s">
        <v>157</v>
      </c>
      <c r="D138" s="97"/>
      <c r="E138" s="97"/>
      <c r="F138" s="101">
        <f t="shared" si="19"/>
        <v>0</v>
      </c>
      <c r="G138" s="101">
        <f t="shared" si="19"/>
        <v>0</v>
      </c>
    </row>
    <row r="139" spans="1:7" ht="12.75" hidden="1">
      <c r="A139" s="32"/>
      <c r="B139" s="173" t="s">
        <v>158</v>
      </c>
      <c r="C139" s="30" t="s">
        <v>159</v>
      </c>
      <c r="D139" s="31"/>
      <c r="E139" s="31"/>
      <c r="F139" s="91">
        <f t="shared" si="19"/>
        <v>0</v>
      </c>
      <c r="G139" s="91">
        <f t="shared" si="19"/>
        <v>0</v>
      </c>
    </row>
    <row r="140" spans="1:7" ht="25.5" hidden="1">
      <c r="A140" s="32"/>
      <c r="B140" s="183" t="s">
        <v>66</v>
      </c>
      <c r="C140" s="30" t="s">
        <v>159</v>
      </c>
      <c r="D140" s="31">
        <v>200</v>
      </c>
      <c r="E140" s="31"/>
      <c r="F140" s="91">
        <f t="shared" si="19"/>
        <v>0</v>
      </c>
      <c r="G140" s="91">
        <f t="shared" si="19"/>
        <v>0</v>
      </c>
    </row>
    <row r="141" spans="1:7" ht="25.5" hidden="1">
      <c r="A141" s="32"/>
      <c r="B141" s="173" t="s">
        <v>67</v>
      </c>
      <c r="C141" s="30" t="s">
        <v>159</v>
      </c>
      <c r="D141" s="30" t="s">
        <v>68</v>
      </c>
      <c r="E141" s="31"/>
      <c r="F141" s="91">
        <f t="shared" si="19"/>
        <v>0</v>
      </c>
      <c r="G141" s="91">
        <f t="shared" si="19"/>
        <v>0</v>
      </c>
    </row>
    <row r="142" spans="1:7" ht="12.75" hidden="1">
      <c r="A142" s="32"/>
      <c r="B142" s="173" t="s">
        <v>160</v>
      </c>
      <c r="C142" s="30" t="s">
        <v>159</v>
      </c>
      <c r="D142" s="30" t="s">
        <v>68</v>
      </c>
      <c r="E142" s="31">
        <v>1003</v>
      </c>
      <c r="F142" s="91">
        <f>300-300</f>
        <v>0</v>
      </c>
      <c r="G142" s="91">
        <f>300-300</f>
        <v>0</v>
      </c>
    </row>
    <row r="143" spans="1:7" ht="39" customHeight="1">
      <c r="A143" s="82">
        <v>6</v>
      </c>
      <c r="B143" s="196" t="s">
        <v>161</v>
      </c>
      <c r="C143" s="83" t="s">
        <v>162</v>
      </c>
      <c r="D143" s="98"/>
      <c r="E143" s="98"/>
      <c r="F143" s="85">
        <f>F144</f>
        <v>11631.9</v>
      </c>
      <c r="G143" s="85">
        <f>G144</f>
        <v>10613.28578</v>
      </c>
    </row>
    <row r="144" spans="1:7" ht="51" customHeight="1">
      <c r="A144" s="96"/>
      <c r="B144" s="197" t="s">
        <v>163</v>
      </c>
      <c r="C144" s="87" t="s">
        <v>164</v>
      </c>
      <c r="D144" s="87"/>
      <c r="E144" s="87"/>
      <c r="F144" s="101">
        <f>F145+F149+F153+F157+F161</f>
        <v>11631.9</v>
      </c>
      <c r="G144" s="101">
        <f>G145+G149+G153+G157+G161</f>
        <v>10613.28578</v>
      </c>
    </row>
    <row r="145" spans="1:7" ht="25.5">
      <c r="A145" s="32"/>
      <c r="B145" s="173" t="s">
        <v>165</v>
      </c>
      <c r="C145" s="30" t="s">
        <v>166</v>
      </c>
      <c r="D145" s="31"/>
      <c r="E145" s="31"/>
      <c r="F145" s="91">
        <f aca="true" t="shared" si="20" ref="F145:G147">F146</f>
        <v>1374</v>
      </c>
      <c r="G145" s="91">
        <f t="shared" si="20"/>
        <v>1218.1</v>
      </c>
    </row>
    <row r="146" spans="1:7" ht="25.5">
      <c r="A146" s="32"/>
      <c r="B146" s="183" t="s">
        <v>66</v>
      </c>
      <c r="C146" s="30" t="s">
        <v>166</v>
      </c>
      <c r="D146" s="31">
        <v>200</v>
      </c>
      <c r="E146" s="31"/>
      <c r="F146" s="91">
        <f t="shared" si="20"/>
        <v>1374</v>
      </c>
      <c r="G146" s="91">
        <f t="shared" si="20"/>
        <v>1218.1</v>
      </c>
    </row>
    <row r="147" spans="1:7" s="73" customFormat="1" ht="25.5" customHeight="1">
      <c r="A147" s="107"/>
      <c r="B147" s="173" t="s">
        <v>67</v>
      </c>
      <c r="C147" s="30" t="s">
        <v>166</v>
      </c>
      <c r="D147" s="30" t="s">
        <v>68</v>
      </c>
      <c r="E147" s="105"/>
      <c r="F147" s="91">
        <f t="shared" si="20"/>
        <v>1374</v>
      </c>
      <c r="G147" s="91">
        <f t="shared" si="20"/>
        <v>1218.1</v>
      </c>
    </row>
    <row r="148" spans="1:7" ht="12.75" customHeight="1">
      <c r="A148" s="32"/>
      <c r="B148" s="173" t="s">
        <v>167</v>
      </c>
      <c r="C148" s="30" t="s">
        <v>166</v>
      </c>
      <c r="D148" s="30" t="s">
        <v>68</v>
      </c>
      <c r="E148" s="30" t="s">
        <v>168</v>
      </c>
      <c r="F148" s="91">
        <f>3350-1000+24-1000</f>
        <v>1374</v>
      </c>
      <c r="G148" s="91">
        <v>1218.1</v>
      </c>
    </row>
    <row r="149" spans="1:7" s="74" customFormat="1" ht="25.5">
      <c r="A149" s="29"/>
      <c r="B149" s="173" t="s">
        <v>169</v>
      </c>
      <c r="C149" s="30" t="s">
        <v>170</v>
      </c>
      <c r="D149" s="30"/>
      <c r="E149" s="30"/>
      <c r="F149" s="91">
        <f aca="true" t="shared" si="21" ref="F149:G151">F150</f>
        <v>2622.91</v>
      </c>
      <c r="G149" s="91">
        <f t="shared" si="21"/>
        <v>1761.11568</v>
      </c>
    </row>
    <row r="150" spans="1:7" s="74" customFormat="1" ht="25.5">
      <c r="A150" s="29"/>
      <c r="B150" s="183" t="s">
        <v>66</v>
      </c>
      <c r="C150" s="30" t="s">
        <v>170</v>
      </c>
      <c r="D150" s="30" t="s">
        <v>94</v>
      </c>
      <c r="E150" s="30"/>
      <c r="F150" s="91">
        <f t="shared" si="21"/>
        <v>2622.91</v>
      </c>
      <c r="G150" s="91">
        <f t="shared" si="21"/>
        <v>1761.11568</v>
      </c>
    </row>
    <row r="151" spans="1:7" ht="25.5">
      <c r="A151" s="32"/>
      <c r="B151" s="173" t="s">
        <v>67</v>
      </c>
      <c r="C151" s="30" t="s">
        <v>170</v>
      </c>
      <c r="D151" s="30" t="s">
        <v>68</v>
      </c>
      <c r="E151" s="30"/>
      <c r="F151" s="91">
        <f t="shared" si="21"/>
        <v>2622.91</v>
      </c>
      <c r="G151" s="91">
        <f t="shared" si="21"/>
        <v>1761.11568</v>
      </c>
    </row>
    <row r="152" spans="1:7" ht="12.75">
      <c r="A152" s="32"/>
      <c r="B152" s="173" t="s">
        <v>167</v>
      </c>
      <c r="C152" s="30" t="s">
        <v>170</v>
      </c>
      <c r="D152" s="30" t="s">
        <v>68</v>
      </c>
      <c r="E152" s="30" t="s">
        <v>168</v>
      </c>
      <c r="F152" s="91">
        <f>6000-3000+250-627.09</f>
        <v>2622.91</v>
      </c>
      <c r="G152" s="91">
        <v>1761.11568</v>
      </c>
    </row>
    <row r="153" spans="1:7" ht="38.25">
      <c r="A153" s="32"/>
      <c r="B153" s="173" t="s">
        <v>171</v>
      </c>
      <c r="C153" s="30" t="s">
        <v>172</v>
      </c>
      <c r="D153" s="31"/>
      <c r="E153" s="31"/>
      <c r="F153" s="91">
        <f aca="true" t="shared" si="22" ref="F153:G155">F154</f>
        <v>5000</v>
      </c>
      <c r="G153" s="91">
        <f t="shared" si="22"/>
        <v>4999.0801</v>
      </c>
    </row>
    <row r="154" spans="1:7" ht="25.5">
      <c r="A154" s="32"/>
      <c r="B154" s="183" t="s">
        <v>66</v>
      </c>
      <c r="C154" s="30" t="s">
        <v>172</v>
      </c>
      <c r="D154" s="31">
        <v>200</v>
      </c>
      <c r="E154" s="31"/>
      <c r="F154" s="91">
        <f t="shared" si="22"/>
        <v>5000</v>
      </c>
      <c r="G154" s="91">
        <f t="shared" si="22"/>
        <v>4999.0801</v>
      </c>
    </row>
    <row r="155" spans="1:7" ht="25.5" customHeight="1">
      <c r="A155" s="32"/>
      <c r="B155" s="173" t="s">
        <v>67</v>
      </c>
      <c r="C155" s="30" t="s">
        <v>172</v>
      </c>
      <c r="D155" s="30" t="s">
        <v>68</v>
      </c>
      <c r="E155" s="105"/>
      <c r="F155" s="91">
        <f t="shared" si="22"/>
        <v>5000</v>
      </c>
      <c r="G155" s="91">
        <f t="shared" si="22"/>
        <v>4999.0801</v>
      </c>
    </row>
    <row r="156" spans="1:7" ht="12.75" customHeight="1">
      <c r="A156" s="32"/>
      <c r="B156" s="173" t="s">
        <v>167</v>
      </c>
      <c r="C156" s="30" t="s">
        <v>172</v>
      </c>
      <c r="D156" s="30" t="s">
        <v>68</v>
      </c>
      <c r="E156" s="30" t="s">
        <v>168</v>
      </c>
      <c r="F156" s="91">
        <v>5000</v>
      </c>
      <c r="G156" s="91">
        <v>4999.0801</v>
      </c>
    </row>
    <row r="157" spans="1:7" s="71" customFormat="1" ht="25.5" customHeight="1" hidden="1">
      <c r="A157" s="102"/>
      <c r="B157" s="173" t="s">
        <v>173</v>
      </c>
      <c r="C157" s="30" t="s">
        <v>174</v>
      </c>
      <c r="D157" s="30"/>
      <c r="E157" s="30"/>
      <c r="F157" s="91">
        <f aca="true" t="shared" si="23" ref="F157:G159">F158</f>
        <v>0</v>
      </c>
      <c r="G157" s="91">
        <f t="shared" si="23"/>
        <v>0</v>
      </c>
    </row>
    <row r="158" spans="1:7" s="71" customFormat="1" ht="25.5" customHeight="1" hidden="1">
      <c r="A158" s="102"/>
      <c r="B158" s="183" t="s">
        <v>66</v>
      </c>
      <c r="C158" s="30" t="s">
        <v>174</v>
      </c>
      <c r="D158" s="30" t="s">
        <v>94</v>
      </c>
      <c r="E158" s="30"/>
      <c r="F158" s="91">
        <f t="shared" si="23"/>
        <v>0</v>
      </c>
      <c r="G158" s="91">
        <f t="shared" si="23"/>
        <v>0</v>
      </c>
    </row>
    <row r="159" spans="1:7" s="71" customFormat="1" ht="25.5" customHeight="1" hidden="1">
      <c r="A159" s="102"/>
      <c r="B159" s="173" t="s">
        <v>67</v>
      </c>
      <c r="C159" s="30" t="s">
        <v>174</v>
      </c>
      <c r="D159" s="30" t="s">
        <v>68</v>
      </c>
      <c r="E159" s="30"/>
      <c r="F159" s="91">
        <f t="shared" si="23"/>
        <v>0</v>
      </c>
      <c r="G159" s="91">
        <f t="shared" si="23"/>
        <v>0</v>
      </c>
    </row>
    <row r="160" spans="1:7" s="71" customFormat="1" ht="12" customHeight="1" hidden="1">
      <c r="A160" s="102"/>
      <c r="B160" s="173" t="s">
        <v>167</v>
      </c>
      <c r="C160" s="30" t="s">
        <v>174</v>
      </c>
      <c r="D160" s="30" t="s">
        <v>68</v>
      </c>
      <c r="E160" s="30" t="s">
        <v>168</v>
      </c>
      <c r="F160" s="91">
        <f>2007.9-2007.9</f>
        <v>0</v>
      </c>
      <c r="G160" s="91">
        <f>2007.9-2007.9</f>
        <v>0</v>
      </c>
    </row>
    <row r="161" spans="1:7" s="71" customFormat="1" ht="12.75" customHeight="1">
      <c r="A161" s="102"/>
      <c r="B161" s="173" t="s">
        <v>501</v>
      </c>
      <c r="C161" s="30" t="s">
        <v>500</v>
      </c>
      <c r="D161" s="30"/>
      <c r="E161" s="30"/>
      <c r="F161" s="91">
        <f aca="true" t="shared" si="24" ref="F161:G163">F162</f>
        <v>2634.9900000000002</v>
      </c>
      <c r="G161" s="91">
        <f t="shared" si="24"/>
        <v>2634.9900000000002</v>
      </c>
    </row>
    <row r="162" spans="1:7" s="71" customFormat="1" ht="25.5" customHeight="1">
      <c r="A162" s="102"/>
      <c r="B162" s="183" t="s">
        <v>66</v>
      </c>
      <c r="C162" s="30" t="s">
        <v>500</v>
      </c>
      <c r="D162" s="30" t="s">
        <v>94</v>
      </c>
      <c r="E162" s="30"/>
      <c r="F162" s="91">
        <f t="shared" si="24"/>
        <v>2634.9900000000002</v>
      </c>
      <c r="G162" s="91">
        <f t="shared" si="24"/>
        <v>2634.9900000000002</v>
      </c>
    </row>
    <row r="163" spans="1:7" s="71" customFormat="1" ht="25.5" customHeight="1">
      <c r="A163" s="102"/>
      <c r="B163" s="173" t="s">
        <v>67</v>
      </c>
      <c r="C163" s="30" t="s">
        <v>500</v>
      </c>
      <c r="D163" s="30" t="s">
        <v>68</v>
      </c>
      <c r="E163" s="30"/>
      <c r="F163" s="91">
        <f t="shared" si="24"/>
        <v>2634.9900000000002</v>
      </c>
      <c r="G163" s="91">
        <f t="shared" si="24"/>
        <v>2634.9900000000002</v>
      </c>
    </row>
    <row r="164" spans="1:7" s="71" customFormat="1" ht="13.5" customHeight="1">
      <c r="A164" s="102"/>
      <c r="B164" s="173" t="s">
        <v>167</v>
      </c>
      <c r="C164" s="30" t="s">
        <v>500</v>
      </c>
      <c r="D164" s="30" t="s">
        <v>68</v>
      </c>
      <c r="E164" s="30" t="s">
        <v>168</v>
      </c>
      <c r="F164" s="91">
        <f>2007.9+627.09</f>
        <v>2634.9900000000002</v>
      </c>
      <c r="G164" s="91">
        <f>2007.9+627.09</f>
        <v>2634.9900000000002</v>
      </c>
    </row>
    <row r="165" spans="1:7" ht="52.5" customHeight="1" hidden="1">
      <c r="A165" s="82">
        <v>8</v>
      </c>
      <c r="B165" s="192" t="s">
        <v>142</v>
      </c>
      <c r="C165" s="84" t="s">
        <v>175</v>
      </c>
      <c r="D165" s="106"/>
      <c r="E165" s="106"/>
      <c r="F165" s="85">
        <f aca="true" t="shared" si="25" ref="F165:G169">F166</f>
        <v>0</v>
      </c>
      <c r="G165" s="85">
        <f t="shared" si="25"/>
        <v>0</v>
      </c>
    </row>
    <row r="166" spans="1:7" ht="25.5" hidden="1">
      <c r="A166" s="86"/>
      <c r="B166" s="195" t="s">
        <v>176</v>
      </c>
      <c r="C166" s="97" t="s">
        <v>177</v>
      </c>
      <c r="D166" s="97"/>
      <c r="E166" s="97"/>
      <c r="F166" s="89">
        <f t="shared" si="25"/>
        <v>0</v>
      </c>
      <c r="G166" s="89">
        <f t="shared" si="25"/>
        <v>0</v>
      </c>
    </row>
    <row r="167" spans="1:7" ht="15" hidden="1">
      <c r="A167" s="108"/>
      <c r="B167" s="177" t="s">
        <v>336</v>
      </c>
      <c r="C167" s="31" t="s">
        <v>178</v>
      </c>
      <c r="D167" s="34"/>
      <c r="E167" s="34"/>
      <c r="F167" s="91">
        <f t="shared" si="25"/>
        <v>0</v>
      </c>
      <c r="G167" s="91">
        <f t="shared" si="25"/>
        <v>0</v>
      </c>
    </row>
    <row r="168" spans="1:7" ht="25.5" hidden="1">
      <c r="A168" s="108"/>
      <c r="B168" s="183" t="s">
        <v>66</v>
      </c>
      <c r="C168" s="31" t="s">
        <v>178</v>
      </c>
      <c r="D168" s="34" t="s">
        <v>94</v>
      </c>
      <c r="E168" s="34"/>
      <c r="F168" s="91">
        <f t="shared" si="25"/>
        <v>0</v>
      </c>
      <c r="G168" s="91">
        <f t="shared" si="25"/>
        <v>0</v>
      </c>
    </row>
    <row r="169" spans="1:7" ht="25.5" hidden="1">
      <c r="A169" s="32"/>
      <c r="B169" s="173" t="s">
        <v>67</v>
      </c>
      <c r="C169" s="31" t="s">
        <v>178</v>
      </c>
      <c r="D169" s="30" t="s">
        <v>68</v>
      </c>
      <c r="E169" s="33"/>
      <c r="F169" s="91">
        <f t="shared" si="25"/>
        <v>0</v>
      </c>
      <c r="G169" s="91">
        <f t="shared" si="25"/>
        <v>0</v>
      </c>
    </row>
    <row r="170" spans="1:7" ht="12.75" hidden="1">
      <c r="A170" s="32"/>
      <c r="B170" s="173" t="s">
        <v>179</v>
      </c>
      <c r="C170" s="31" t="s">
        <v>178</v>
      </c>
      <c r="D170" s="30" t="s">
        <v>68</v>
      </c>
      <c r="E170" s="34" t="s">
        <v>180</v>
      </c>
      <c r="F170" s="91">
        <f>1100-1100</f>
        <v>0</v>
      </c>
      <c r="G170" s="91">
        <f>1100-1100</f>
        <v>0</v>
      </c>
    </row>
    <row r="171" spans="1:7" ht="63.75" customHeight="1">
      <c r="A171" s="82">
        <v>7</v>
      </c>
      <c r="B171" s="192" t="s">
        <v>143</v>
      </c>
      <c r="C171" s="84" t="s">
        <v>181</v>
      </c>
      <c r="D171" s="106"/>
      <c r="E171" s="106"/>
      <c r="F171" s="85">
        <f>F172+F208+F237+F243</f>
        <v>22928.88</v>
      </c>
      <c r="G171" s="85">
        <f>G172+G208+G237+G243</f>
        <v>17804.43976</v>
      </c>
    </row>
    <row r="172" spans="1:7" ht="12.75" customHeight="1">
      <c r="A172" s="109"/>
      <c r="B172" s="194" t="s">
        <v>182</v>
      </c>
      <c r="C172" s="94" t="s">
        <v>183</v>
      </c>
      <c r="D172" s="93"/>
      <c r="E172" s="93"/>
      <c r="F172" s="100">
        <f>F173</f>
        <v>10080.880000000001</v>
      </c>
      <c r="G172" s="100">
        <f>G173</f>
        <v>8533.273669999999</v>
      </c>
    </row>
    <row r="173" spans="1:7" ht="12.75" customHeight="1">
      <c r="A173" s="110"/>
      <c r="B173" s="195" t="s">
        <v>184</v>
      </c>
      <c r="C173" s="97" t="s">
        <v>185</v>
      </c>
      <c r="D173" s="87"/>
      <c r="E173" s="87"/>
      <c r="F173" s="101">
        <f>F174+F185+F196+F200+F204</f>
        <v>10080.880000000001</v>
      </c>
      <c r="G173" s="101">
        <f>G174+G185+G196+G200+G204</f>
        <v>8533.273669999999</v>
      </c>
    </row>
    <row r="174" spans="1:7" ht="38.25">
      <c r="A174" s="108"/>
      <c r="B174" s="177" t="s">
        <v>186</v>
      </c>
      <c r="C174" s="31" t="s">
        <v>187</v>
      </c>
      <c r="D174" s="30"/>
      <c r="E174" s="30"/>
      <c r="F174" s="91">
        <f>F175+F178</f>
        <v>1132.6100000000001</v>
      </c>
      <c r="G174" s="91">
        <f>G175+G178</f>
        <v>311.84707999999995</v>
      </c>
    </row>
    <row r="175" spans="1:7" ht="25.5">
      <c r="A175" s="108"/>
      <c r="B175" s="177" t="s">
        <v>80</v>
      </c>
      <c r="C175" s="31" t="s">
        <v>187</v>
      </c>
      <c r="D175" s="30" t="s">
        <v>87</v>
      </c>
      <c r="E175" s="30"/>
      <c r="F175" s="91">
        <f>F176</f>
        <v>1117.5100000000002</v>
      </c>
      <c r="G175" s="91">
        <f>G176</f>
        <v>296.82012</v>
      </c>
    </row>
    <row r="176" spans="1:7" ht="12.75">
      <c r="A176" s="32"/>
      <c r="B176" s="184" t="s">
        <v>81</v>
      </c>
      <c r="C176" s="31" t="s">
        <v>187</v>
      </c>
      <c r="D176" s="31">
        <v>410</v>
      </c>
      <c r="E176" s="31"/>
      <c r="F176" s="91">
        <f>F177</f>
        <v>1117.5100000000002</v>
      </c>
      <c r="G176" s="91">
        <f>G177</f>
        <v>296.82012</v>
      </c>
    </row>
    <row r="177" spans="1:7" ht="12.75">
      <c r="A177" s="32"/>
      <c r="B177" s="187" t="s">
        <v>188</v>
      </c>
      <c r="C177" s="31" t="s">
        <v>187</v>
      </c>
      <c r="D177" s="31">
        <v>410</v>
      </c>
      <c r="E177" s="30" t="s">
        <v>189</v>
      </c>
      <c r="F177" s="91">
        <f>624+200+336-15.1+170.61-198</f>
        <v>1117.5100000000002</v>
      </c>
      <c r="G177" s="91">
        <v>296.82012</v>
      </c>
    </row>
    <row r="178" spans="1:7" ht="12.75">
      <c r="A178" s="32"/>
      <c r="B178" s="187" t="s">
        <v>117</v>
      </c>
      <c r="C178" s="31" t="s">
        <v>187</v>
      </c>
      <c r="D178" s="31">
        <v>800</v>
      </c>
      <c r="E178" s="30"/>
      <c r="F178" s="91">
        <f>F179</f>
        <v>15.1</v>
      </c>
      <c r="G178" s="91">
        <f>G179</f>
        <v>15.02696</v>
      </c>
    </row>
    <row r="179" spans="1:7" ht="12.75">
      <c r="A179" s="32"/>
      <c r="B179" s="187" t="s">
        <v>300</v>
      </c>
      <c r="C179" s="31" t="s">
        <v>187</v>
      </c>
      <c r="D179" s="31">
        <v>830</v>
      </c>
      <c r="E179" s="30"/>
      <c r="F179" s="91">
        <f>F180</f>
        <v>15.1</v>
      </c>
      <c r="G179" s="91">
        <f>G180</f>
        <v>15.02696</v>
      </c>
    </row>
    <row r="180" spans="1:7" ht="12.75">
      <c r="A180" s="32"/>
      <c r="B180" s="187" t="s">
        <v>188</v>
      </c>
      <c r="C180" s="31" t="s">
        <v>187</v>
      </c>
      <c r="D180" s="31">
        <v>830</v>
      </c>
      <c r="E180" s="30" t="s">
        <v>189</v>
      </c>
      <c r="F180" s="91">
        <v>15.1</v>
      </c>
      <c r="G180" s="91">
        <v>15.02696</v>
      </c>
    </row>
    <row r="181" spans="1:7" ht="25.5" hidden="1">
      <c r="A181" s="32"/>
      <c r="B181" s="187" t="s">
        <v>206</v>
      </c>
      <c r="C181" s="31" t="s">
        <v>446</v>
      </c>
      <c r="D181" s="30"/>
      <c r="E181" s="30"/>
      <c r="F181" s="91">
        <f aca="true" t="shared" si="26" ref="F181:G183">F182</f>
        <v>0</v>
      </c>
      <c r="G181" s="91">
        <f t="shared" si="26"/>
        <v>0</v>
      </c>
    </row>
    <row r="182" spans="1:7" ht="25.5" hidden="1">
      <c r="A182" s="32"/>
      <c r="B182" s="183" t="s">
        <v>66</v>
      </c>
      <c r="C182" s="31" t="s">
        <v>446</v>
      </c>
      <c r="D182" s="30" t="s">
        <v>94</v>
      </c>
      <c r="E182" s="30"/>
      <c r="F182" s="91">
        <f t="shared" si="26"/>
        <v>0</v>
      </c>
      <c r="G182" s="91">
        <f t="shared" si="26"/>
        <v>0</v>
      </c>
    </row>
    <row r="183" spans="1:7" ht="25.5" hidden="1">
      <c r="A183" s="32"/>
      <c r="B183" s="173" t="s">
        <v>67</v>
      </c>
      <c r="C183" s="31" t="s">
        <v>446</v>
      </c>
      <c r="D183" s="30" t="s">
        <v>68</v>
      </c>
      <c r="E183" s="30"/>
      <c r="F183" s="91">
        <f t="shared" si="26"/>
        <v>0</v>
      </c>
      <c r="G183" s="91">
        <f t="shared" si="26"/>
        <v>0</v>
      </c>
    </row>
    <row r="184" spans="1:7" ht="12.75" hidden="1">
      <c r="A184" s="32"/>
      <c r="B184" s="187" t="s">
        <v>188</v>
      </c>
      <c r="C184" s="31" t="s">
        <v>446</v>
      </c>
      <c r="D184" s="30" t="s">
        <v>68</v>
      </c>
      <c r="E184" s="30" t="s">
        <v>189</v>
      </c>
      <c r="F184" s="91">
        <f>750-750</f>
        <v>0</v>
      </c>
      <c r="G184" s="91">
        <f>750-750</f>
        <v>0</v>
      </c>
    </row>
    <row r="185" spans="1:7" ht="12.75" customHeight="1">
      <c r="A185" s="32"/>
      <c r="B185" s="177" t="s">
        <v>192</v>
      </c>
      <c r="C185" s="31" t="s">
        <v>193</v>
      </c>
      <c r="D185" s="30"/>
      <c r="E185" s="30"/>
      <c r="F185" s="91">
        <f>F186+F189</f>
        <v>203.74000000000007</v>
      </c>
      <c r="G185" s="91">
        <f>G186+G189</f>
        <v>40.20287</v>
      </c>
    </row>
    <row r="186" spans="1:7" ht="25.5">
      <c r="A186" s="32"/>
      <c r="B186" s="183" t="s">
        <v>66</v>
      </c>
      <c r="C186" s="31" t="s">
        <v>193</v>
      </c>
      <c r="D186" s="30" t="s">
        <v>94</v>
      </c>
      <c r="E186" s="30"/>
      <c r="F186" s="91">
        <f>F187</f>
        <v>194.94000000000005</v>
      </c>
      <c r="G186" s="91">
        <f>G187</f>
        <v>31.44316</v>
      </c>
    </row>
    <row r="187" spans="1:7" ht="25.5" customHeight="1">
      <c r="A187" s="32"/>
      <c r="B187" s="173" t="s">
        <v>67</v>
      </c>
      <c r="C187" s="31" t="s">
        <v>193</v>
      </c>
      <c r="D187" s="30" t="s">
        <v>68</v>
      </c>
      <c r="E187" s="30"/>
      <c r="F187" s="91">
        <f>F188</f>
        <v>194.94000000000005</v>
      </c>
      <c r="G187" s="91">
        <f>G188</f>
        <v>31.44316</v>
      </c>
    </row>
    <row r="188" spans="1:7" ht="12.75">
      <c r="A188" s="32"/>
      <c r="B188" s="187" t="s">
        <v>188</v>
      </c>
      <c r="C188" s="31" t="s">
        <v>193</v>
      </c>
      <c r="D188" s="30" t="s">
        <v>68</v>
      </c>
      <c r="E188" s="30" t="s">
        <v>189</v>
      </c>
      <c r="F188" s="91">
        <f>3000-1000-450-346.26-6.3-2.5-1000</f>
        <v>194.94000000000005</v>
      </c>
      <c r="G188" s="91">
        <v>31.44316</v>
      </c>
    </row>
    <row r="189" spans="1:7" ht="12.75">
      <c r="A189" s="32"/>
      <c r="B189" s="187" t="s">
        <v>117</v>
      </c>
      <c r="C189" s="31" t="s">
        <v>193</v>
      </c>
      <c r="D189" s="30" t="s">
        <v>118</v>
      </c>
      <c r="E189" s="30"/>
      <c r="F189" s="91">
        <f>F190</f>
        <v>8.8</v>
      </c>
      <c r="G189" s="91">
        <f>G190</f>
        <v>8.75971</v>
      </c>
    </row>
    <row r="190" spans="1:7" ht="12.75">
      <c r="A190" s="32"/>
      <c r="B190" s="187" t="s">
        <v>300</v>
      </c>
      <c r="C190" s="31" t="s">
        <v>193</v>
      </c>
      <c r="D190" s="30" t="s">
        <v>301</v>
      </c>
      <c r="E190" s="30"/>
      <c r="F190" s="91">
        <f>F191</f>
        <v>8.8</v>
      </c>
      <c r="G190" s="91">
        <f>G191</f>
        <v>8.75971</v>
      </c>
    </row>
    <row r="191" spans="1:7" ht="12.75">
      <c r="A191" s="32"/>
      <c r="B191" s="187" t="s">
        <v>188</v>
      </c>
      <c r="C191" s="31" t="s">
        <v>193</v>
      </c>
      <c r="D191" s="30" t="s">
        <v>301</v>
      </c>
      <c r="E191" s="30" t="s">
        <v>189</v>
      </c>
      <c r="F191" s="91">
        <f>6.3+2.5</f>
        <v>8.8</v>
      </c>
      <c r="G191" s="91">
        <v>8.75971</v>
      </c>
    </row>
    <row r="192" spans="1:7" ht="25.5" hidden="1">
      <c r="A192" s="32"/>
      <c r="B192" s="177" t="s">
        <v>435</v>
      </c>
      <c r="C192" s="31" t="s">
        <v>444</v>
      </c>
      <c r="D192" s="30"/>
      <c r="E192" s="30"/>
      <c r="F192" s="91">
        <f aca="true" t="shared" si="27" ref="F192:G194">F193</f>
        <v>0</v>
      </c>
      <c r="G192" s="91">
        <f t="shared" si="27"/>
        <v>0</v>
      </c>
    </row>
    <row r="193" spans="1:7" ht="12.75" hidden="1">
      <c r="A193" s="32"/>
      <c r="B193" s="187" t="s">
        <v>117</v>
      </c>
      <c r="C193" s="31" t="s">
        <v>444</v>
      </c>
      <c r="D193" s="30" t="s">
        <v>118</v>
      </c>
      <c r="E193" s="30"/>
      <c r="F193" s="91">
        <f t="shared" si="27"/>
        <v>0</v>
      </c>
      <c r="G193" s="91">
        <f t="shared" si="27"/>
        <v>0</v>
      </c>
    </row>
    <row r="194" spans="1:7" ht="38.25" hidden="1">
      <c r="A194" s="32"/>
      <c r="B194" s="187" t="s">
        <v>191</v>
      </c>
      <c r="C194" s="31" t="s">
        <v>444</v>
      </c>
      <c r="D194" s="30" t="s">
        <v>22</v>
      </c>
      <c r="E194" s="30"/>
      <c r="F194" s="91">
        <f t="shared" si="27"/>
        <v>0</v>
      </c>
      <c r="G194" s="91">
        <f t="shared" si="27"/>
        <v>0</v>
      </c>
    </row>
    <row r="195" spans="1:7" ht="12.75" hidden="1">
      <c r="A195" s="32"/>
      <c r="B195" s="187" t="s">
        <v>188</v>
      </c>
      <c r="C195" s="31" t="s">
        <v>444</v>
      </c>
      <c r="D195" s="30" t="s">
        <v>22</v>
      </c>
      <c r="E195" s="30" t="s">
        <v>189</v>
      </c>
      <c r="F195" s="91">
        <v>0</v>
      </c>
      <c r="G195" s="91">
        <v>0</v>
      </c>
    </row>
    <row r="196" spans="1:7" ht="38.25">
      <c r="A196" s="32"/>
      <c r="B196" s="177" t="s">
        <v>186</v>
      </c>
      <c r="C196" s="31" t="s">
        <v>445</v>
      </c>
      <c r="D196" s="30"/>
      <c r="E196" s="30"/>
      <c r="F196" s="91">
        <f aca="true" t="shared" si="28" ref="F196:G198">F197</f>
        <v>8171</v>
      </c>
      <c r="G196" s="91">
        <f t="shared" si="28"/>
        <v>7676.72589</v>
      </c>
    </row>
    <row r="197" spans="1:7" ht="25.5">
      <c r="A197" s="32"/>
      <c r="B197" s="177" t="s">
        <v>80</v>
      </c>
      <c r="C197" s="31" t="s">
        <v>445</v>
      </c>
      <c r="D197" s="31">
        <v>400</v>
      </c>
      <c r="E197" s="30"/>
      <c r="F197" s="91">
        <f t="shared" si="28"/>
        <v>8171</v>
      </c>
      <c r="G197" s="91">
        <f t="shared" si="28"/>
        <v>7676.72589</v>
      </c>
    </row>
    <row r="198" spans="1:7" ht="12.75">
      <c r="A198" s="32"/>
      <c r="B198" s="184" t="s">
        <v>81</v>
      </c>
      <c r="C198" s="31" t="s">
        <v>445</v>
      </c>
      <c r="D198" s="31">
        <v>410</v>
      </c>
      <c r="E198" s="30"/>
      <c r="F198" s="91">
        <f t="shared" si="28"/>
        <v>8171</v>
      </c>
      <c r="G198" s="91">
        <f t="shared" si="28"/>
        <v>7676.72589</v>
      </c>
    </row>
    <row r="199" spans="1:7" ht="12.75" customHeight="1">
      <c r="A199" s="32"/>
      <c r="B199" s="187" t="s">
        <v>188</v>
      </c>
      <c r="C199" s="31" t="s">
        <v>445</v>
      </c>
      <c r="D199" s="31">
        <v>410</v>
      </c>
      <c r="E199" s="30" t="s">
        <v>189</v>
      </c>
      <c r="F199" s="91">
        <f>7093-7093+6886+46+161+2078-1000</f>
        <v>8171</v>
      </c>
      <c r="G199" s="91">
        <v>7676.72589</v>
      </c>
    </row>
    <row r="200" spans="1:7" ht="25.5" customHeight="1">
      <c r="A200" s="32"/>
      <c r="B200" s="187" t="s">
        <v>435</v>
      </c>
      <c r="C200" s="31" t="s">
        <v>434</v>
      </c>
      <c r="D200" s="31"/>
      <c r="E200" s="30"/>
      <c r="F200" s="91">
        <f aca="true" t="shared" si="29" ref="F200:G202">F201</f>
        <v>94</v>
      </c>
      <c r="G200" s="91">
        <f t="shared" si="29"/>
        <v>93.02523</v>
      </c>
    </row>
    <row r="201" spans="1:7" ht="12.75" customHeight="1">
      <c r="A201" s="32"/>
      <c r="B201" s="187" t="s">
        <v>117</v>
      </c>
      <c r="C201" s="31" t="s">
        <v>434</v>
      </c>
      <c r="D201" s="31">
        <v>800</v>
      </c>
      <c r="E201" s="30"/>
      <c r="F201" s="91">
        <f t="shared" si="29"/>
        <v>94</v>
      </c>
      <c r="G201" s="91">
        <f t="shared" si="29"/>
        <v>93.02523</v>
      </c>
    </row>
    <row r="202" spans="1:7" ht="38.25" customHeight="1">
      <c r="A202" s="32"/>
      <c r="B202" s="187" t="s">
        <v>191</v>
      </c>
      <c r="C202" s="31" t="s">
        <v>434</v>
      </c>
      <c r="D202" s="31">
        <v>810</v>
      </c>
      <c r="E202" s="30"/>
      <c r="F202" s="91">
        <f t="shared" si="29"/>
        <v>94</v>
      </c>
      <c r="G202" s="91">
        <f t="shared" si="29"/>
        <v>93.02523</v>
      </c>
    </row>
    <row r="203" spans="1:7" ht="12.75" customHeight="1">
      <c r="A203" s="32"/>
      <c r="B203" s="187" t="s">
        <v>188</v>
      </c>
      <c r="C203" s="31" t="s">
        <v>434</v>
      </c>
      <c r="D203" s="31">
        <v>810</v>
      </c>
      <c r="E203" s="30" t="s">
        <v>189</v>
      </c>
      <c r="F203" s="91">
        <v>94</v>
      </c>
      <c r="G203" s="91">
        <v>93.02523</v>
      </c>
    </row>
    <row r="204" spans="1:7" ht="25.5" customHeight="1">
      <c r="A204" s="32"/>
      <c r="B204" s="177" t="s">
        <v>186</v>
      </c>
      <c r="C204" s="31" t="s">
        <v>190</v>
      </c>
      <c r="D204" s="31"/>
      <c r="E204" s="30"/>
      <c r="F204" s="91">
        <f>F206</f>
        <v>479.52999999999975</v>
      </c>
      <c r="G204" s="91">
        <f>G206</f>
        <v>411.4726</v>
      </c>
    </row>
    <row r="205" spans="1:7" ht="25.5" customHeight="1">
      <c r="A205" s="32"/>
      <c r="B205" s="177" t="s">
        <v>80</v>
      </c>
      <c r="C205" s="31" t="s">
        <v>190</v>
      </c>
      <c r="D205" s="31">
        <v>400</v>
      </c>
      <c r="E205" s="30"/>
      <c r="F205" s="91">
        <f>F206</f>
        <v>479.52999999999975</v>
      </c>
      <c r="G205" s="91">
        <f>G206</f>
        <v>411.4726</v>
      </c>
    </row>
    <row r="206" spans="1:7" ht="12.75" customHeight="1">
      <c r="A206" s="32"/>
      <c r="B206" s="184" t="s">
        <v>81</v>
      </c>
      <c r="C206" s="31" t="s">
        <v>190</v>
      </c>
      <c r="D206" s="31">
        <v>410</v>
      </c>
      <c r="E206" s="31"/>
      <c r="F206" s="91">
        <f>F207</f>
        <v>479.52999999999975</v>
      </c>
      <c r="G206" s="91">
        <f>G207</f>
        <v>411.4726</v>
      </c>
    </row>
    <row r="207" spans="1:7" ht="12.75" customHeight="1">
      <c r="A207" s="32"/>
      <c r="B207" s="187" t="s">
        <v>188</v>
      </c>
      <c r="C207" s="31" t="s">
        <v>190</v>
      </c>
      <c r="D207" s="31">
        <v>410</v>
      </c>
      <c r="E207" s="30" t="s">
        <v>189</v>
      </c>
      <c r="F207" s="91">
        <f>2470.14+180-2170.61</f>
        <v>479.52999999999975</v>
      </c>
      <c r="G207" s="91">
        <v>411.4726</v>
      </c>
    </row>
    <row r="208" spans="1:7" ht="25.5">
      <c r="A208" s="92"/>
      <c r="B208" s="194" t="s">
        <v>194</v>
      </c>
      <c r="C208" s="94" t="s">
        <v>195</v>
      </c>
      <c r="D208" s="94"/>
      <c r="E208" s="94"/>
      <c r="F208" s="100">
        <f>F209</f>
        <v>530</v>
      </c>
      <c r="G208" s="100">
        <f>G209</f>
        <v>110</v>
      </c>
    </row>
    <row r="209" spans="1:7" ht="12.75">
      <c r="A209" s="96"/>
      <c r="B209" s="195" t="s">
        <v>196</v>
      </c>
      <c r="C209" s="97" t="s">
        <v>197</v>
      </c>
      <c r="D209" s="97"/>
      <c r="E209" s="97"/>
      <c r="F209" s="101">
        <f>F210+F217+F221+F225+F229+F233</f>
        <v>530</v>
      </c>
      <c r="G209" s="101">
        <f>G210+G217+G221+G225+G229+G233</f>
        <v>110</v>
      </c>
    </row>
    <row r="210" spans="1:7" ht="25.5" hidden="1">
      <c r="A210" s="32"/>
      <c r="B210" s="173" t="s">
        <v>198</v>
      </c>
      <c r="C210" s="31" t="s">
        <v>199</v>
      </c>
      <c r="D210" s="30"/>
      <c r="E210" s="30"/>
      <c r="F210" s="91">
        <f>F211+F214</f>
        <v>0</v>
      </c>
      <c r="G210" s="91">
        <f>G211+G214</f>
        <v>0</v>
      </c>
    </row>
    <row r="211" spans="1:7" ht="25.5" hidden="1">
      <c r="A211" s="32"/>
      <c r="B211" s="183" t="s">
        <v>66</v>
      </c>
      <c r="C211" s="31" t="s">
        <v>199</v>
      </c>
      <c r="D211" s="30" t="s">
        <v>94</v>
      </c>
      <c r="E211" s="30"/>
      <c r="F211" s="91">
        <f>F212</f>
        <v>0</v>
      </c>
      <c r="G211" s="91">
        <f>G212</f>
        <v>0</v>
      </c>
    </row>
    <row r="212" spans="1:7" ht="25.5" hidden="1">
      <c r="A212" s="32"/>
      <c r="B212" s="173" t="s">
        <v>67</v>
      </c>
      <c r="C212" s="31" t="s">
        <v>199</v>
      </c>
      <c r="D212" s="30" t="s">
        <v>68</v>
      </c>
      <c r="E212" s="30"/>
      <c r="F212" s="91">
        <f>F213</f>
        <v>0</v>
      </c>
      <c r="G212" s="91">
        <f>G213</f>
        <v>0</v>
      </c>
    </row>
    <row r="213" spans="1:7" ht="12.75" hidden="1">
      <c r="A213" s="32"/>
      <c r="B213" s="187" t="s">
        <v>188</v>
      </c>
      <c r="C213" s="31" t="s">
        <v>199</v>
      </c>
      <c r="D213" s="30" t="s">
        <v>68</v>
      </c>
      <c r="E213" s="30" t="s">
        <v>189</v>
      </c>
      <c r="F213" s="91">
        <f>500-500</f>
        <v>0</v>
      </c>
      <c r="G213" s="91">
        <f>500-500</f>
        <v>0</v>
      </c>
    </row>
    <row r="214" spans="1:7" ht="25.5" hidden="1">
      <c r="A214" s="32"/>
      <c r="B214" s="187" t="s">
        <v>80</v>
      </c>
      <c r="C214" s="31" t="s">
        <v>199</v>
      </c>
      <c r="D214" s="30" t="s">
        <v>87</v>
      </c>
      <c r="E214" s="30"/>
      <c r="F214" s="91">
        <f>F215</f>
        <v>0</v>
      </c>
      <c r="G214" s="91">
        <f>G215</f>
        <v>0</v>
      </c>
    </row>
    <row r="215" spans="1:7" ht="12.75" hidden="1">
      <c r="A215" s="32"/>
      <c r="B215" s="187" t="s">
        <v>81</v>
      </c>
      <c r="C215" s="31" t="s">
        <v>199</v>
      </c>
      <c r="D215" s="30" t="s">
        <v>82</v>
      </c>
      <c r="E215" s="30"/>
      <c r="F215" s="91">
        <f>F216</f>
        <v>0</v>
      </c>
      <c r="G215" s="91">
        <f>G216</f>
        <v>0</v>
      </c>
    </row>
    <row r="216" spans="1:7" ht="12.75" hidden="1">
      <c r="A216" s="32"/>
      <c r="B216" s="187" t="s">
        <v>188</v>
      </c>
      <c r="C216" s="31" t="s">
        <v>199</v>
      </c>
      <c r="D216" s="30" t="s">
        <v>82</v>
      </c>
      <c r="E216" s="30" t="s">
        <v>189</v>
      </c>
      <c r="F216" s="91">
        <v>0</v>
      </c>
      <c r="G216" s="91">
        <v>0</v>
      </c>
    </row>
    <row r="217" spans="1:7" ht="25.5">
      <c r="A217" s="32"/>
      <c r="B217" s="173" t="s">
        <v>200</v>
      </c>
      <c r="C217" s="31" t="s">
        <v>201</v>
      </c>
      <c r="D217" s="30"/>
      <c r="E217" s="30"/>
      <c r="F217" s="91">
        <f>F219</f>
        <v>200</v>
      </c>
      <c r="G217" s="91">
        <f>G219</f>
        <v>0</v>
      </c>
    </row>
    <row r="218" spans="1:7" ht="25.5">
      <c r="A218" s="32"/>
      <c r="B218" s="183" t="s">
        <v>66</v>
      </c>
      <c r="C218" s="31" t="s">
        <v>201</v>
      </c>
      <c r="D218" s="30" t="s">
        <v>94</v>
      </c>
      <c r="E218" s="30"/>
      <c r="F218" s="91">
        <f>F219</f>
        <v>200</v>
      </c>
      <c r="G218" s="91">
        <f>G219</f>
        <v>0</v>
      </c>
    </row>
    <row r="219" spans="1:7" ht="25.5">
      <c r="A219" s="32"/>
      <c r="B219" s="173" t="s">
        <v>67</v>
      </c>
      <c r="C219" s="31" t="s">
        <v>201</v>
      </c>
      <c r="D219" s="30" t="s">
        <v>68</v>
      </c>
      <c r="E219" s="30"/>
      <c r="F219" s="91">
        <f>F220</f>
        <v>200</v>
      </c>
      <c r="G219" s="91">
        <f>G220</f>
        <v>0</v>
      </c>
    </row>
    <row r="220" spans="1:7" ht="12.75">
      <c r="A220" s="32"/>
      <c r="B220" s="187" t="s">
        <v>188</v>
      </c>
      <c r="C220" s="31" t="s">
        <v>201</v>
      </c>
      <c r="D220" s="30" t="s">
        <v>68</v>
      </c>
      <c r="E220" s="30" t="s">
        <v>189</v>
      </c>
      <c r="F220" s="91">
        <f>1000-500-300</f>
        <v>200</v>
      </c>
      <c r="G220" s="91">
        <v>0</v>
      </c>
    </row>
    <row r="221" spans="1:7" ht="38.25" customHeight="1" hidden="1">
      <c r="A221" s="32"/>
      <c r="B221" s="173" t="s">
        <v>456</v>
      </c>
      <c r="C221" s="31" t="s">
        <v>455</v>
      </c>
      <c r="D221" s="30"/>
      <c r="E221" s="30"/>
      <c r="F221" s="91">
        <f aca="true" t="shared" si="30" ref="F221:G223">F222</f>
        <v>0</v>
      </c>
      <c r="G221" s="91">
        <f t="shared" si="30"/>
        <v>0</v>
      </c>
    </row>
    <row r="222" spans="1:7" ht="25.5" hidden="1">
      <c r="A222" s="32"/>
      <c r="B222" s="187" t="s">
        <v>80</v>
      </c>
      <c r="C222" s="31" t="s">
        <v>455</v>
      </c>
      <c r="D222" s="30" t="s">
        <v>87</v>
      </c>
      <c r="E222" s="30"/>
      <c r="F222" s="91">
        <f t="shared" si="30"/>
        <v>0</v>
      </c>
      <c r="G222" s="91">
        <f t="shared" si="30"/>
        <v>0</v>
      </c>
    </row>
    <row r="223" spans="1:7" ht="12.75" hidden="1">
      <c r="A223" s="32"/>
      <c r="B223" s="187" t="s">
        <v>81</v>
      </c>
      <c r="C223" s="31" t="s">
        <v>455</v>
      </c>
      <c r="D223" s="30" t="s">
        <v>82</v>
      </c>
      <c r="E223" s="30"/>
      <c r="F223" s="91">
        <f t="shared" si="30"/>
        <v>0</v>
      </c>
      <c r="G223" s="91">
        <f t="shared" si="30"/>
        <v>0</v>
      </c>
    </row>
    <row r="224" spans="1:7" ht="12.75" hidden="1">
      <c r="A224" s="32"/>
      <c r="B224" s="187" t="s">
        <v>188</v>
      </c>
      <c r="C224" s="31" t="s">
        <v>455</v>
      </c>
      <c r="D224" s="30" t="s">
        <v>82</v>
      </c>
      <c r="E224" s="30" t="s">
        <v>189</v>
      </c>
      <c r="F224" s="91">
        <f>7110.88-7110.88+1500+1500+4000+3500+6000+1889-18389</f>
        <v>0</v>
      </c>
      <c r="G224" s="91">
        <f>7110.88-7110.88+1500+1500+4000+3500+6000+1889-18389</f>
        <v>0</v>
      </c>
    </row>
    <row r="225" spans="1:7" ht="38.25" hidden="1">
      <c r="A225" s="32"/>
      <c r="B225" s="173" t="s">
        <v>438</v>
      </c>
      <c r="C225" s="31" t="s">
        <v>442</v>
      </c>
      <c r="D225" s="30"/>
      <c r="E225" s="30"/>
      <c r="F225" s="91">
        <f aca="true" t="shared" si="31" ref="F225:G227">F226</f>
        <v>0</v>
      </c>
      <c r="G225" s="91">
        <f t="shared" si="31"/>
        <v>0</v>
      </c>
    </row>
    <row r="226" spans="1:7" ht="25.5" hidden="1">
      <c r="A226" s="32"/>
      <c r="B226" s="183" t="s">
        <v>66</v>
      </c>
      <c r="C226" s="31" t="s">
        <v>442</v>
      </c>
      <c r="D226" s="30" t="s">
        <v>94</v>
      </c>
      <c r="E226" s="30"/>
      <c r="F226" s="91">
        <f t="shared" si="31"/>
        <v>0</v>
      </c>
      <c r="G226" s="91">
        <f t="shared" si="31"/>
        <v>0</v>
      </c>
    </row>
    <row r="227" spans="1:7" ht="25.5" hidden="1">
      <c r="A227" s="32"/>
      <c r="B227" s="173" t="s">
        <v>67</v>
      </c>
      <c r="C227" s="31" t="s">
        <v>442</v>
      </c>
      <c r="D227" s="30" t="s">
        <v>68</v>
      </c>
      <c r="E227" s="30"/>
      <c r="F227" s="91">
        <f t="shared" si="31"/>
        <v>0</v>
      </c>
      <c r="G227" s="91">
        <f t="shared" si="31"/>
        <v>0</v>
      </c>
    </row>
    <row r="228" spans="1:7" s="75" customFormat="1" ht="14.25" hidden="1">
      <c r="A228" s="32"/>
      <c r="B228" s="187" t="s">
        <v>188</v>
      </c>
      <c r="C228" s="31" t="s">
        <v>442</v>
      </c>
      <c r="D228" s="30" t="s">
        <v>68</v>
      </c>
      <c r="E228" s="30" t="s">
        <v>189</v>
      </c>
      <c r="F228" s="91">
        <v>0</v>
      </c>
      <c r="G228" s="91">
        <v>0</v>
      </c>
    </row>
    <row r="229" spans="1:7" s="75" customFormat="1" ht="25.5">
      <c r="A229" s="32"/>
      <c r="B229" s="173" t="s">
        <v>507</v>
      </c>
      <c r="C229" s="31" t="s">
        <v>436</v>
      </c>
      <c r="D229" s="30"/>
      <c r="E229" s="30"/>
      <c r="F229" s="91">
        <f aca="true" t="shared" si="32" ref="F229:G231">F230</f>
        <v>330</v>
      </c>
      <c r="G229" s="91">
        <f t="shared" si="32"/>
        <v>110</v>
      </c>
    </row>
    <row r="230" spans="1:7" s="75" customFormat="1" ht="25.5">
      <c r="A230" s="32"/>
      <c r="B230" s="187" t="s">
        <v>80</v>
      </c>
      <c r="C230" s="31" t="s">
        <v>436</v>
      </c>
      <c r="D230" s="30" t="s">
        <v>87</v>
      </c>
      <c r="E230" s="30"/>
      <c r="F230" s="91">
        <f t="shared" si="32"/>
        <v>330</v>
      </c>
      <c r="G230" s="91">
        <f t="shared" si="32"/>
        <v>110</v>
      </c>
    </row>
    <row r="231" spans="1:7" s="75" customFormat="1" ht="12.75" customHeight="1">
      <c r="A231" s="32"/>
      <c r="B231" s="187" t="s">
        <v>81</v>
      </c>
      <c r="C231" s="31" t="s">
        <v>436</v>
      </c>
      <c r="D231" s="30" t="s">
        <v>82</v>
      </c>
      <c r="E231" s="30"/>
      <c r="F231" s="91">
        <f t="shared" si="32"/>
        <v>330</v>
      </c>
      <c r="G231" s="91">
        <f t="shared" si="32"/>
        <v>110</v>
      </c>
    </row>
    <row r="232" spans="1:7" s="75" customFormat="1" ht="12.75" customHeight="1">
      <c r="A232" s="32"/>
      <c r="B232" s="187" t="s">
        <v>188</v>
      </c>
      <c r="C232" s="31" t="s">
        <v>436</v>
      </c>
      <c r="D232" s="30" t="s">
        <v>82</v>
      </c>
      <c r="E232" s="30" t="s">
        <v>189</v>
      </c>
      <c r="F232" s="91">
        <f>213.33+25.41+102.84+198.84+44.58+18389-18089-555</f>
        <v>330</v>
      </c>
      <c r="G232" s="91">
        <v>110</v>
      </c>
    </row>
    <row r="233" spans="1:7" s="75" customFormat="1" ht="26.25" customHeight="1" hidden="1">
      <c r="A233" s="32"/>
      <c r="B233" s="173" t="s">
        <v>438</v>
      </c>
      <c r="C233" s="31" t="s">
        <v>437</v>
      </c>
      <c r="D233" s="30"/>
      <c r="E233" s="30"/>
      <c r="F233" s="91">
        <f aca="true" t="shared" si="33" ref="F233:G235">F234</f>
        <v>0</v>
      </c>
      <c r="G233" s="91">
        <f t="shared" si="33"/>
        <v>0</v>
      </c>
    </row>
    <row r="234" spans="1:7" s="75" customFormat="1" ht="25.5" hidden="1">
      <c r="A234" s="32"/>
      <c r="B234" s="183" t="s">
        <v>66</v>
      </c>
      <c r="C234" s="31" t="s">
        <v>437</v>
      </c>
      <c r="D234" s="30" t="s">
        <v>94</v>
      </c>
      <c r="E234" s="30"/>
      <c r="F234" s="91">
        <f t="shared" si="33"/>
        <v>0</v>
      </c>
      <c r="G234" s="91">
        <f t="shared" si="33"/>
        <v>0</v>
      </c>
    </row>
    <row r="235" spans="1:7" s="75" customFormat="1" ht="25.5" hidden="1">
      <c r="A235" s="32"/>
      <c r="B235" s="173" t="s">
        <v>67</v>
      </c>
      <c r="C235" s="31" t="s">
        <v>437</v>
      </c>
      <c r="D235" s="30" t="s">
        <v>68</v>
      </c>
      <c r="E235" s="30"/>
      <c r="F235" s="91">
        <f t="shared" si="33"/>
        <v>0</v>
      </c>
      <c r="G235" s="91">
        <f t="shared" si="33"/>
        <v>0</v>
      </c>
    </row>
    <row r="236" spans="1:7" s="75" customFormat="1" ht="14.25" hidden="1">
      <c r="A236" s="32"/>
      <c r="B236" s="187" t="s">
        <v>188</v>
      </c>
      <c r="C236" s="31" t="s">
        <v>437</v>
      </c>
      <c r="D236" s="30" t="s">
        <v>68</v>
      </c>
      <c r="E236" s="30" t="s">
        <v>189</v>
      </c>
      <c r="F236" s="91">
        <v>0</v>
      </c>
      <c r="G236" s="91">
        <v>0</v>
      </c>
    </row>
    <row r="237" spans="1:7" s="75" customFormat="1" ht="12.75" customHeight="1">
      <c r="A237" s="151"/>
      <c r="B237" s="200" t="s">
        <v>463</v>
      </c>
      <c r="C237" s="152" t="s">
        <v>468</v>
      </c>
      <c r="D237" s="153"/>
      <c r="E237" s="153"/>
      <c r="F237" s="154">
        <f aca="true" t="shared" si="34" ref="F237:G241">F238</f>
        <v>200</v>
      </c>
      <c r="G237" s="154">
        <f t="shared" si="34"/>
        <v>0</v>
      </c>
    </row>
    <row r="238" spans="1:7" s="75" customFormat="1" ht="12.75" customHeight="1">
      <c r="A238" s="155"/>
      <c r="B238" s="201" t="s">
        <v>464</v>
      </c>
      <c r="C238" s="156" t="s">
        <v>467</v>
      </c>
      <c r="D238" s="144"/>
      <c r="E238" s="144"/>
      <c r="F238" s="145">
        <f t="shared" si="34"/>
        <v>200</v>
      </c>
      <c r="G238" s="145">
        <f t="shared" si="34"/>
        <v>0</v>
      </c>
    </row>
    <row r="239" spans="1:7" s="75" customFormat="1" ht="25.5">
      <c r="A239" s="32"/>
      <c r="B239" s="173" t="s">
        <v>465</v>
      </c>
      <c r="C239" s="31" t="s">
        <v>466</v>
      </c>
      <c r="D239" s="30"/>
      <c r="E239" s="30"/>
      <c r="F239" s="91">
        <f t="shared" si="34"/>
        <v>200</v>
      </c>
      <c r="G239" s="91">
        <f t="shared" si="34"/>
        <v>0</v>
      </c>
    </row>
    <row r="240" spans="1:7" s="75" customFormat="1" ht="25.5">
      <c r="A240" s="32"/>
      <c r="B240" s="183" t="s">
        <v>66</v>
      </c>
      <c r="C240" s="31" t="s">
        <v>466</v>
      </c>
      <c r="D240" s="30" t="s">
        <v>94</v>
      </c>
      <c r="E240" s="30"/>
      <c r="F240" s="91">
        <f t="shared" si="34"/>
        <v>200</v>
      </c>
      <c r="G240" s="91">
        <f t="shared" si="34"/>
        <v>0</v>
      </c>
    </row>
    <row r="241" spans="1:7" s="75" customFormat="1" ht="25.5">
      <c r="A241" s="32"/>
      <c r="B241" s="173" t="s">
        <v>67</v>
      </c>
      <c r="C241" s="31" t="s">
        <v>466</v>
      </c>
      <c r="D241" s="30" t="s">
        <v>68</v>
      </c>
      <c r="E241" s="30"/>
      <c r="F241" s="91">
        <f t="shared" si="34"/>
        <v>200</v>
      </c>
      <c r="G241" s="91">
        <f t="shared" si="34"/>
        <v>0</v>
      </c>
    </row>
    <row r="242" spans="1:7" s="75" customFormat="1" ht="12.75" customHeight="1">
      <c r="A242" s="32"/>
      <c r="B242" s="187" t="s">
        <v>188</v>
      </c>
      <c r="C242" s="31" t="s">
        <v>466</v>
      </c>
      <c r="D242" s="30" t="s">
        <v>68</v>
      </c>
      <c r="E242" s="30" t="s">
        <v>189</v>
      </c>
      <c r="F242" s="91">
        <f>1300-500-300-300</f>
        <v>200</v>
      </c>
      <c r="G242" s="91">
        <v>0</v>
      </c>
    </row>
    <row r="243" spans="1:7" s="76" customFormat="1" ht="25.5" customHeight="1">
      <c r="A243" s="92"/>
      <c r="B243" s="194" t="s">
        <v>202</v>
      </c>
      <c r="C243" s="94" t="s">
        <v>203</v>
      </c>
      <c r="D243" s="93"/>
      <c r="E243" s="93"/>
      <c r="F243" s="100">
        <f>F244</f>
        <v>12118</v>
      </c>
      <c r="G243" s="100">
        <f>G244</f>
        <v>9161.16609</v>
      </c>
    </row>
    <row r="244" spans="1:7" s="76" customFormat="1" ht="12.75" customHeight="1">
      <c r="A244" s="96"/>
      <c r="B244" s="195" t="s">
        <v>204</v>
      </c>
      <c r="C244" s="97" t="s">
        <v>205</v>
      </c>
      <c r="D244" s="87"/>
      <c r="E244" s="87"/>
      <c r="F244" s="101">
        <f>F245+F249+F253</f>
        <v>12118</v>
      </c>
      <c r="G244" s="101">
        <f>G245+G249+G253</f>
        <v>9161.16609</v>
      </c>
    </row>
    <row r="245" spans="1:7" ht="12.75" customHeight="1">
      <c r="A245" s="32"/>
      <c r="B245" s="177" t="s">
        <v>206</v>
      </c>
      <c r="C245" s="31" t="s">
        <v>207</v>
      </c>
      <c r="D245" s="30"/>
      <c r="E245" s="30"/>
      <c r="F245" s="91">
        <f aca="true" t="shared" si="35" ref="F245:G251">F246</f>
        <v>12118</v>
      </c>
      <c r="G245" s="91">
        <f t="shared" si="35"/>
        <v>9161.16609</v>
      </c>
    </row>
    <row r="246" spans="1:7" ht="25.5">
      <c r="A246" s="32"/>
      <c r="B246" s="183" t="s">
        <v>66</v>
      </c>
      <c r="C246" s="31" t="s">
        <v>207</v>
      </c>
      <c r="D246" s="30" t="s">
        <v>94</v>
      </c>
      <c r="E246" s="30"/>
      <c r="F246" s="91">
        <f t="shared" si="35"/>
        <v>12118</v>
      </c>
      <c r="G246" s="91">
        <f t="shared" si="35"/>
        <v>9161.16609</v>
      </c>
    </row>
    <row r="247" spans="1:7" ht="25.5">
      <c r="A247" s="32"/>
      <c r="B247" s="173" t="s">
        <v>67</v>
      </c>
      <c r="C247" s="31" t="s">
        <v>207</v>
      </c>
      <c r="D247" s="30" t="s">
        <v>68</v>
      </c>
      <c r="E247" s="30"/>
      <c r="F247" s="91">
        <f t="shared" si="35"/>
        <v>12118</v>
      </c>
      <c r="G247" s="91">
        <f t="shared" si="35"/>
        <v>9161.16609</v>
      </c>
    </row>
    <row r="248" spans="1:7" s="75" customFormat="1" ht="12.75" customHeight="1">
      <c r="A248" s="32"/>
      <c r="B248" s="173" t="s">
        <v>179</v>
      </c>
      <c r="C248" s="31" t="s">
        <v>207</v>
      </c>
      <c r="D248" s="30" t="s">
        <v>68</v>
      </c>
      <c r="E248" s="30" t="s">
        <v>180</v>
      </c>
      <c r="F248" s="91">
        <f>11450-350-1000-180+2000+668-470</f>
        <v>12118</v>
      </c>
      <c r="G248" s="91">
        <v>9161.16609</v>
      </c>
    </row>
    <row r="249" spans="1:7" s="75" customFormat="1" ht="42" customHeight="1" hidden="1">
      <c r="A249" s="32"/>
      <c r="B249" s="189" t="s">
        <v>210</v>
      </c>
      <c r="C249" s="31" t="s">
        <v>211</v>
      </c>
      <c r="D249" s="30"/>
      <c r="E249" s="30"/>
      <c r="F249" s="91">
        <f t="shared" si="35"/>
        <v>0</v>
      </c>
      <c r="G249" s="91">
        <f t="shared" si="35"/>
        <v>0</v>
      </c>
    </row>
    <row r="250" spans="1:7" s="75" customFormat="1" ht="25.5" hidden="1">
      <c r="A250" s="32"/>
      <c r="B250" s="183" t="s">
        <v>66</v>
      </c>
      <c r="C250" s="31" t="s">
        <v>211</v>
      </c>
      <c r="D250" s="30" t="s">
        <v>94</v>
      </c>
      <c r="E250" s="30"/>
      <c r="F250" s="91">
        <f t="shared" si="35"/>
        <v>0</v>
      </c>
      <c r="G250" s="91">
        <f t="shared" si="35"/>
        <v>0</v>
      </c>
    </row>
    <row r="251" spans="1:7" s="75" customFormat="1" ht="25.5" hidden="1">
      <c r="A251" s="32"/>
      <c r="B251" s="173" t="s">
        <v>67</v>
      </c>
      <c r="C251" s="31" t="s">
        <v>211</v>
      </c>
      <c r="D251" s="30" t="s">
        <v>68</v>
      </c>
      <c r="E251" s="30"/>
      <c r="F251" s="91">
        <f t="shared" si="35"/>
        <v>0</v>
      </c>
      <c r="G251" s="91">
        <f t="shared" si="35"/>
        <v>0</v>
      </c>
    </row>
    <row r="252" spans="1:7" s="75" customFormat="1" ht="14.25" hidden="1">
      <c r="A252" s="32"/>
      <c r="B252" s="173" t="s">
        <v>179</v>
      </c>
      <c r="C252" s="31" t="s">
        <v>211</v>
      </c>
      <c r="D252" s="30" t="s">
        <v>68</v>
      </c>
      <c r="E252" s="30" t="s">
        <v>180</v>
      </c>
      <c r="F252" s="91">
        <v>0</v>
      </c>
      <c r="G252" s="91">
        <v>0</v>
      </c>
    </row>
    <row r="253" spans="1:7" s="75" customFormat="1" ht="36.75" customHeight="1" hidden="1">
      <c r="A253" s="32"/>
      <c r="B253" s="189" t="s">
        <v>208</v>
      </c>
      <c r="C253" s="31" t="s">
        <v>209</v>
      </c>
      <c r="D253" s="30"/>
      <c r="E253" s="30"/>
      <c r="F253" s="91">
        <f aca="true" t="shared" si="36" ref="F253:G255">F254</f>
        <v>0</v>
      </c>
      <c r="G253" s="91">
        <f t="shared" si="36"/>
        <v>0</v>
      </c>
    </row>
    <row r="254" spans="1:7" s="75" customFormat="1" ht="25.5" customHeight="1" hidden="1">
      <c r="A254" s="32"/>
      <c r="B254" s="183" t="s">
        <v>66</v>
      </c>
      <c r="C254" s="31" t="s">
        <v>209</v>
      </c>
      <c r="D254" s="30" t="s">
        <v>94</v>
      </c>
      <c r="E254" s="30"/>
      <c r="F254" s="91">
        <f t="shared" si="36"/>
        <v>0</v>
      </c>
      <c r="G254" s="91">
        <f t="shared" si="36"/>
        <v>0</v>
      </c>
    </row>
    <row r="255" spans="1:7" s="75" customFormat="1" ht="24" customHeight="1" hidden="1">
      <c r="A255" s="32"/>
      <c r="B255" s="173" t="s">
        <v>67</v>
      </c>
      <c r="C255" s="31" t="s">
        <v>209</v>
      </c>
      <c r="D255" s="30" t="s">
        <v>68</v>
      </c>
      <c r="E255" s="30"/>
      <c r="F255" s="91">
        <f t="shared" si="36"/>
        <v>0</v>
      </c>
      <c r="G255" s="91">
        <f t="shared" si="36"/>
        <v>0</v>
      </c>
    </row>
    <row r="256" spans="1:7" s="75" customFormat="1" ht="12" customHeight="1" hidden="1">
      <c r="A256" s="32"/>
      <c r="B256" s="173" t="s">
        <v>179</v>
      </c>
      <c r="C256" s="31" t="s">
        <v>209</v>
      </c>
      <c r="D256" s="30" t="s">
        <v>68</v>
      </c>
      <c r="E256" s="30" t="s">
        <v>180</v>
      </c>
      <c r="F256" s="91">
        <v>0</v>
      </c>
      <c r="G256" s="91">
        <v>0</v>
      </c>
    </row>
    <row r="257" spans="1:7" s="75" customFormat="1" ht="51" customHeight="1">
      <c r="A257" s="82">
        <v>8</v>
      </c>
      <c r="B257" s="202" t="s">
        <v>491</v>
      </c>
      <c r="C257" s="167" t="s">
        <v>496</v>
      </c>
      <c r="D257" s="165"/>
      <c r="E257" s="165"/>
      <c r="F257" s="166">
        <f>F258</f>
        <v>2461.5</v>
      </c>
      <c r="G257" s="166">
        <f>G258</f>
        <v>2460.177</v>
      </c>
    </row>
    <row r="258" spans="1:7" s="75" customFormat="1" ht="25.5" customHeight="1">
      <c r="A258" s="155"/>
      <c r="B258" s="203" t="s">
        <v>492</v>
      </c>
      <c r="C258" s="156" t="s">
        <v>495</v>
      </c>
      <c r="D258" s="144"/>
      <c r="E258" s="144"/>
      <c r="F258" s="145">
        <f>F259+F263</f>
        <v>2461.5</v>
      </c>
      <c r="G258" s="145">
        <f>G259+G263</f>
        <v>2460.177</v>
      </c>
    </row>
    <row r="259" spans="1:7" s="75" customFormat="1" ht="51" customHeight="1">
      <c r="A259" s="32"/>
      <c r="B259" s="173" t="s">
        <v>498</v>
      </c>
      <c r="C259" s="31" t="s">
        <v>499</v>
      </c>
      <c r="D259" s="30"/>
      <c r="E259" s="30"/>
      <c r="F259" s="91">
        <f aca="true" t="shared" si="37" ref="F259:G261">F260</f>
        <v>2127.5</v>
      </c>
      <c r="G259" s="91">
        <f t="shared" si="37"/>
        <v>2127.5</v>
      </c>
    </row>
    <row r="260" spans="1:7" s="75" customFormat="1" ht="25.5" customHeight="1">
      <c r="A260" s="32"/>
      <c r="B260" s="183" t="s">
        <v>66</v>
      </c>
      <c r="C260" s="31" t="s">
        <v>499</v>
      </c>
      <c r="D260" s="30" t="s">
        <v>94</v>
      </c>
      <c r="E260" s="30"/>
      <c r="F260" s="91">
        <f t="shared" si="37"/>
        <v>2127.5</v>
      </c>
      <c r="G260" s="91">
        <f t="shared" si="37"/>
        <v>2127.5</v>
      </c>
    </row>
    <row r="261" spans="1:7" s="75" customFormat="1" ht="25.5" customHeight="1">
      <c r="A261" s="32"/>
      <c r="B261" s="173" t="s">
        <v>67</v>
      </c>
      <c r="C261" s="31" t="s">
        <v>499</v>
      </c>
      <c r="D261" s="30" t="s">
        <v>68</v>
      </c>
      <c r="E261" s="30"/>
      <c r="F261" s="91">
        <f t="shared" si="37"/>
        <v>2127.5</v>
      </c>
      <c r="G261" s="91">
        <f t="shared" si="37"/>
        <v>2127.5</v>
      </c>
    </row>
    <row r="262" spans="1:7" s="75" customFormat="1" ht="12.75" customHeight="1">
      <c r="A262" s="32"/>
      <c r="B262" s="173" t="s">
        <v>179</v>
      </c>
      <c r="C262" s="31" t="s">
        <v>499</v>
      </c>
      <c r="D262" s="30" t="s">
        <v>68</v>
      </c>
      <c r="E262" s="30" t="s">
        <v>180</v>
      </c>
      <c r="F262" s="91">
        <v>2127.5</v>
      </c>
      <c r="G262" s="91">
        <v>2127.5</v>
      </c>
    </row>
    <row r="263" spans="1:7" s="75" customFormat="1" ht="51" customHeight="1">
      <c r="A263" s="32"/>
      <c r="B263" s="173" t="s">
        <v>493</v>
      </c>
      <c r="C263" s="31" t="s">
        <v>494</v>
      </c>
      <c r="D263" s="30"/>
      <c r="E263" s="30"/>
      <c r="F263" s="91">
        <f aca="true" t="shared" si="38" ref="F263:G265">F264</f>
        <v>334</v>
      </c>
      <c r="G263" s="91">
        <f t="shared" si="38"/>
        <v>332.677</v>
      </c>
    </row>
    <row r="264" spans="1:7" s="75" customFormat="1" ht="25.5" customHeight="1">
      <c r="A264" s="32"/>
      <c r="B264" s="183" t="s">
        <v>66</v>
      </c>
      <c r="C264" s="31" t="s">
        <v>494</v>
      </c>
      <c r="D264" s="30" t="s">
        <v>94</v>
      </c>
      <c r="E264" s="30"/>
      <c r="F264" s="91">
        <f t="shared" si="38"/>
        <v>334</v>
      </c>
      <c r="G264" s="91">
        <f t="shared" si="38"/>
        <v>332.677</v>
      </c>
    </row>
    <row r="265" spans="1:7" s="75" customFormat="1" ht="25.5" customHeight="1">
      <c r="A265" s="32"/>
      <c r="B265" s="173" t="s">
        <v>67</v>
      </c>
      <c r="C265" s="31" t="s">
        <v>494</v>
      </c>
      <c r="D265" s="30" t="s">
        <v>68</v>
      </c>
      <c r="E265" s="30"/>
      <c r="F265" s="91">
        <f t="shared" si="38"/>
        <v>334</v>
      </c>
      <c r="G265" s="91">
        <f t="shared" si="38"/>
        <v>332.677</v>
      </c>
    </row>
    <row r="266" spans="1:7" s="75" customFormat="1" ht="12.75" customHeight="1">
      <c r="A266" s="32"/>
      <c r="B266" s="173" t="s">
        <v>179</v>
      </c>
      <c r="C266" s="31" t="s">
        <v>494</v>
      </c>
      <c r="D266" s="30" t="s">
        <v>68</v>
      </c>
      <c r="E266" s="30" t="s">
        <v>180</v>
      </c>
      <c r="F266" s="91">
        <v>334</v>
      </c>
      <c r="G266" s="91">
        <v>332.677</v>
      </c>
    </row>
    <row r="267" spans="1:7" ht="39" customHeight="1">
      <c r="A267" s="82">
        <v>9</v>
      </c>
      <c r="B267" s="196" t="s">
        <v>144</v>
      </c>
      <c r="C267" s="83" t="s">
        <v>212</v>
      </c>
      <c r="D267" s="98"/>
      <c r="E267" s="98"/>
      <c r="F267" s="85">
        <f>F268</f>
        <v>900</v>
      </c>
      <c r="G267" s="85">
        <f>G268</f>
        <v>53.28569</v>
      </c>
    </row>
    <row r="268" spans="1:7" ht="25.5">
      <c r="A268" s="86"/>
      <c r="B268" s="197" t="s">
        <v>213</v>
      </c>
      <c r="C268" s="87" t="s">
        <v>214</v>
      </c>
      <c r="D268" s="87"/>
      <c r="E268" s="87"/>
      <c r="F268" s="89">
        <f>F269+F274</f>
        <v>900</v>
      </c>
      <c r="G268" s="89">
        <f>G269+G274</f>
        <v>53.28569</v>
      </c>
    </row>
    <row r="269" spans="1:7" s="75" customFormat="1" ht="12.75" customHeight="1">
      <c r="A269" s="32"/>
      <c r="B269" s="173" t="s">
        <v>215</v>
      </c>
      <c r="C269" s="30" t="s">
        <v>216</v>
      </c>
      <c r="D269" s="30"/>
      <c r="E269" s="30"/>
      <c r="F269" s="91">
        <f>F272+F273</f>
        <v>400</v>
      </c>
      <c r="G269" s="91">
        <f>G272+G273</f>
        <v>53.28569</v>
      </c>
    </row>
    <row r="270" spans="1:7" s="75" customFormat="1" ht="25.5" customHeight="1">
      <c r="A270" s="32"/>
      <c r="B270" s="183" t="s">
        <v>66</v>
      </c>
      <c r="C270" s="30" t="s">
        <v>216</v>
      </c>
      <c r="D270" s="30" t="s">
        <v>94</v>
      </c>
      <c r="E270" s="30"/>
      <c r="F270" s="91">
        <f>F271</f>
        <v>400</v>
      </c>
      <c r="G270" s="91">
        <f>G271</f>
        <v>53.28569</v>
      </c>
    </row>
    <row r="271" spans="1:7" s="75" customFormat="1" ht="25.5">
      <c r="A271" s="32"/>
      <c r="B271" s="173" t="s">
        <v>67</v>
      </c>
      <c r="C271" s="30" t="s">
        <v>216</v>
      </c>
      <c r="D271" s="30" t="s">
        <v>68</v>
      </c>
      <c r="E271" s="30"/>
      <c r="F271" s="91">
        <f>F272+F273</f>
        <v>400</v>
      </c>
      <c r="G271" s="91">
        <f>G272+G273</f>
        <v>53.28569</v>
      </c>
    </row>
    <row r="272" spans="1:7" s="75" customFormat="1" ht="12.75" customHeight="1">
      <c r="A272" s="32"/>
      <c r="B272" s="173" t="s">
        <v>217</v>
      </c>
      <c r="C272" s="30" t="s">
        <v>216</v>
      </c>
      <c r="D272" s="30" t="s">
        <v>68</v>
      </c>
      <c r="E272" s="30" t="s">
        <v>218</v>
      </c>
      <c r="F272" s="91">
        <f>700-600</f>
        <v>100</v>
      </c>
      <c r="G272" s="91">
        <v>14.28569</v>
      </c>
    </row>
    <row r="273" spans="1:7" s="75" customFormat="1" ht="13.5" customHeight="1">
      <c r="A273" s="32"/>
      <c r="B273" s="173" t="s">
        <v>179</v>
      </c>
      <c r="C273" s="30" t="s">
        <v>216</v>
      </c>
      <c r="D273" s="30" t="s">
        <v>68</v>
      </c>
      <c r="E273" s="30" t="s">
        <v>180</v>
      </c>
      <c r="F273" s="91">
        <v>300</v>
      </c>
      <c r="G273" s="91">
        <v>39</v>
      </c>
    </row>
    <row r="274" spans="1:7" s="75" customFormat="1" ht="25.5" customHeight="1">
      <c r="A274" s="32"/>
      <c r="B274" s="173" t="s">
        <v>219</v>
      </c>
      <c r="C274" s="30" t="s">
        <v>220</v>
      </c>
      <c r="D274" s="30"/>
      <c r="E274" s="30"/>
      <c r="F274" s="91">
        <f aca="true" t="shared" si="39" ref="F274:G276">F275</f>
        <v>500</v>
      </c>
      <c r="G274" s="91">
        <f t="shared" si="39"/>
        <v>0</v>
      </c>
    </row>
    <row r="275" spans="1:7" s="75" customFormat="1" ht="25.5" customHeight="1">
      <c r="A275" s="32"/>
      <c r="B275" s="183" t="s">
        <v>66</v>
      </c>
      <c r="C275" s="30" t="s">
        <v>220</v>
      </c>
      <c r="D275" s="30" t="s">
        <v>94</v>
      </c>
      <c r="E275" s="30"/>
      <c r="F275" s="91">
        <f t="shared" si="39"/>
        <v>500</v>
      </c>
      <c r="G275" s="91">
        <f t="shared" si="39"/>
        <v>0</v>
      </c>
    </row>
    <row r="276" spans="1:7" s="75" customFormat="1" ht="25.5" customHeight="1">
      <c r="A276" s="32"/>
      <c r="B276" s="173" t="s">
        <v>67</v>
      </c>
      <c r="C276" s="30" t="s">
        <v>220</v>
      </c>
      <c r="D276" s="30" t="s">
        <v>68</v>
      </c>
      <c r="E276" s="30"/>
      <c r="F276" s="91">
        <f t="shared" si="39"/>
        <v>500</v>
      </c>
      <c r="G276" s="91">
        <f t="shared" si="39"/>
        <v>0</v>
      </c>
    </row>
    <row r="277" spans="1:7" s="75" customFormat="1" ht="12.75" customHeight="1">
      <c r="A277" s="32"/>
      <c r="B277" s="173" t="s">
        <v>217</v>
      </c>
      <c r="C277" s="30" t="s">
        <v>220</v>
      </c>
      <c r="D277" s="30" t="s">
        <v>68</v>
      </c>
      <c r="E277" s="30" t="s">
        <v>218</v>
      </c>
      <c r="F277" s="91">
        <v>500</v>
      </c>
      <c r="G277" s="91">
        <v>0</v>
      </c>
    </row>
    <row r="278" spans="1:7" s="75" customFormat="1" ht="39" customHeight="1">
      <c r="A278" s="82">
        <v>10</v>
      </c>
      <c r="B278" s="192" t="s">
        <v>145</v>
      </c>
      <c r="C278" s="111" t="s">
        <v>221</v>
      </c>
      <c r="D278" s="98"/>
      <c r="E278" s="98"/>
      <c r="F278" s="85">
        <f>F279+F285+F291</f>
        <v>1615</v>
      </c>
      <c r="G278" s="85">
        <f>G279+G285+G291</f>
        <v>583.94706</v>
      </c>
    </row>
    <row r="279" spans="1:7" s="75" customFormat="1" ht="25.5">
      <c r="A279" s="92"/>
      <c r="B279" s="198" t="s">
        <v>222</v>
      </c>
      <c r="C279" s="112" t="s">
        <v>223</v>
      </c>
      <c r="D279" s="93"/>
      <c r="E279" s="93"/>
      <c r="F279" s="100">
        <f aca="true" t="shared" si="40" ref="F279:G283">F280</f>
        <v>1033</v>
      </c>
      <c r="G279" s="100">
        <f t="shared" si="40"/>
        <v>533.94706</v>
      </c>
    </row>
    <row r="280" spans="1:7" s="75" customFormat="1" ht="25.5">
      <c r="A280" s="96"/>
      <c r="B280" s="197" t="s">
        <v>224</v>
      </c>
      <c r="C280" s="113" t="s">
        <v>225</v>
      </c>
      <c r="D280" s="87"/>
      <c r="E280" s="87"/>
      <c r="F280" s="101">
        <f t="shared" si="40"/>
        <v>1033</v>
      </c>
      <c r="G280" s="101">
        <f t="shared" si="40"/>
        <v>533.94706</v>
      </c>
    </row>
    <row r="281" spans="1:7" ht="25.5" customHeight="1">
      <c r="A281" s="104"/>
      <c r="B281" s="177" t="s">
        <v>226</v>
      </c>
      <c r="C281" s="34" t="s">
        <v>227</v>
      </c>
      <c r="D281" s="105"/>
      <c r="E281" s="105"/>
      <c r="F281" s="91">
        <f t="shared" si="40"/>
        <v>1033</v>
      </c>
      <c r="G281" s="91">
        <f t="shared" si="40"/>
        <v>533.94706</v>
      </c>
    </row>
    <row r="282" spans="1:7" ht="25.5">
      <c r="A282" s="104"/>
      <c r="B282" s="183" t="s">
        <v>66</v>
      </c>
      <c r="C282" s="34" t="s">
        <v>227</v>
      </c>
      <c r="D282" s="30" t="s">
        <v>94</v>
      </c>
      <c r="E282" s="105"/>
      <c r="F282" s="91">
        <f t="shared" si="40"/>
        <v>1033</v>
      </c>
      <c r="G282" s="91">
        <f t="shared" si="40"/>
        <v>533.94706</v>
      </c>
    </row>
    <row r="283" spans="1:7" ht="25.5">
      <c r="A283" s="32"/>
      <c r="B283" s="173" t="s">
        <v>67</v>
      </c>
      <c r="C283" s="34" t="s">
        <v>227</v>
      </c>
      <c r="D283" s="30" t="s">
        <v>68</v>
      </c>
      <c r="E283" s="30"/>
      <c r="F283" s="91">
        <f t="shared" si="40"/>
        <v>1033</v>
      </c>
      <c r="G283" s="91">
        <f t="shared" si="40"/>
        <v>533.94706</v>
      </c>
    </row>
    <row r="284" spans="1:7" ht="12.75">
      <c r="A284" s="32"/>
      <c r="B284" s="173" t="s">
        <v>228</v>
      </c>
      <c r="C284" s="34" t="s">
        <v>227</v>
      </c>
      <c r="D284" s="30" t="s">
        <v>68</v>
      </c>
      <c r="E284" s="30" t="s">
        <v>229</v>
      </c>
      <c r="F284" s="91">
        <f>730+303</f>
        <v>1033</v>
      </c>
      <c r="G284" s="91">
        <v>533.94706</v>
      </c>
    </row>
    <row r="285" spans="1:7" ht="12.75" customHeight="1">
      <c r="A285" s="92"/>
      <c r="B285" s="194" t="s">
        <v>230</v>
      </c>
      <c r="C285" s="93" t="s">
        <v>231</v>
      </c>
      <c r="D285" s="93"/>
      <c r="E285" s="93"/>
      <c r="F285" s="100">
        <f>F286</f>
        <v>582</v>
      </c>
      <c r="G285" s="100">
        <f>G286</f>
        <v>50</v>
      </c>
    </row>
    <row r="286" spans="1:7" ht="25.5">
      <c r="A286" s="96"/>
      <c r="B286" s="195" t="s">
        <v>232</v>
      </c>
      <c r="C286" s="87" t="s">
        <v>233</v>
      </c>
      <c r="D286" s="87"/>
      <c r="E286" s="87"/>
      <c r="F286" s="101">
        <f aca="true" t="shared" si="41" ref="F286:G295">F287</f>
        <v>582</v>
      </c>
      <c r="G286" s="101">
        <f t="shared" si="41"/>
        <v>50</v>
      </c>
    </row>
    <row r="287" spans="1:7" ht="12.75">
      <c r="A287" s="32"/>
      <c r="B287" s="177" t="s">
        <v>234</v>
      </c>
      <c r="C287" s="30" t="s">
        <v>235</v>
      </c>
      <c r="D287" s="30"/>
      <c r="E287" s="30"/>
      <c r="F287" s="91">
        <f t="shared" si="41"/>
        <v>582</v>
      </c>
      <c r="G287" s="91">
        <f t="shared" si="41"/>
        <v>50</v>
      </c>
    </row>
    <row r="288" spans="1:7" ht="25.5">
      <c r="A288" s="32"/>
      <c r="B288" s="183" t="s">
        <v>66</v>
      </c>
      <c r="C288" s="30" t="s">
        <v>235</v>
      </c>
      <c r="D288" s="30" t="s">
        <v>94</v>
      </c>
      <c r="E288" s="30"/>
      <c r="F288" s="91">
        <f t="shared" si="41"/>
        <v>582</v>
      </c>
      <c r="G288" s="91">
        <f t="shared" si="41"/>
        <v>50</v>
      </c>
    </row>
    <row r="289" spans="1:7" ht="25.5">
      <c r="A289" s="32"/>
      <c r="B289" s="173" t="s">
        <v>67</v>
      </c>
      <c r="C289" s="30" t="s">
        <v>235</v>
      </c>
      <c r="D289" s="30" t="s">
        <v>68</v>
      </c>
      <c r="E289" s="30"/>
      <c r="F289" s="91">
        <f t="shared" si="41"/>
        <v>582</v>
      </c>
      <c r="G289" s="91">
        <f t="shared" si="41"/>
        <v>50</v>
      </c>
    </row>
    <row r="290" spans="1:7" ht="12.75">
      <c r="A290" s="32"/>
      <c r="B290" s="173" t="s">
        <v>83</v>
      </c>
      <c r="C290" s="30" t="s">
        <v>235</v>
      </c>
      <c r="D290" s="30" t="s">
        <v>68</v>
      </c>
      <c r="E290" s="30" t="s">
        <v>84</v>
      </c>
      <c r="F290" s="91">
        <f>1000-94-24-300</f>
        <v>582</v>
      </c>
      <c r="G290" s="91">
        <v>50</v>
      </c>
    </row>
    <row r="291" spans="1:7" ht="38.25" hidden="1">
      <c r="A291" s="92"/>
      <c r="B291" s="194" t="s">
        <v>236</v>
      </c>
      <c r="C291" s="93" t="s">
        <v>237</v>
      </c>
      <c r="D291" s="93"/>
      <c r="E291" s="93"/>
      <c r="F291" s="100">
        <f t="shared" si="41"/>
        <v>0</v>
      </c>
      <c r="G291" s="100">
        <f t="shared" si="41"/>
        <v>0</v>
      </c>
    </row>
    <row r="292" spans="1:7" ht="25.5" hidden="1">
      <c r="A292" s="96"/>
      <c r="B292" s="195" t="s">
        <v>238</v>
      </c>
      <c r="C292" s="87" t="s">
        <v>239</v>
      </c>
      <c r="D292" s="87"/>
      <c r="E292" s="87"/>
      <c r="F292" s="101">
        <f t="shared" si="41"/>
        <v>0</v>
      </c>
      <c r="G292" s="101">
        <f t="shared" si="41"/>
        <v>0</v>
      </c>
    </row>
    <row r="293" spans="1:7" ht="12.75" hidden="1">
      <c r="A293" s="32"/>
      <c r="B293" s="177" t="s">
        <v>240</v>
      </c>
      <c r="C293" s="30" t="s">
        <v>241</v>
      </c>
      <c r="D293" s="30"/>
      <c r="E293" s="30"/>
      <c r="F293" s="91">
        <f t="shared" si="41"/>
        <v>0</v>
      </c>
      <c r="G293" s="91">
        <f t="shared" si="41"/>
        <v>0</v>
      </c>
    </row>
    <row r="294" spans="1:7" ht="25.5" hidden="1">
      <c r="A294" s="32"/>
      <c r="B294" s="183" t="s">
        <v>66</v>
      </c>
      <c r="C294" s="30" t="s">
        <v>241</v>
      </c>
      <c r="D294" s="30" t="s">
        <v>94</v>
      </c>
      <c r="E294" s="30"/>
      <c r="F294" s="91">
        <f t="shared" si="41"/>
        <v>0</v>
      </c>
      <c r="G294" s="91">
        <f t="shared" si="41"/>
        <v>0</v>
      </c>
    </row>
    <row r="295" spans="1:7" ht="25.5" hidden="1">
      <c r="A295" s="32"/>
      <c r="B295" s="173" t="s">
        <v>67</v>
      </c>
      <c r="C295" s="30" t="s">
        <v>241</v>
      </c>
      <c r="D295" s="30" t="s">
        <v>68</v>
      </c>
      <c r="E295" s="30"/>
      <c r="F295" s="91">
        <f t="shared" si="41"/>
        <v>0</v>
      </c>
      <c r="G295" s="91">
        <f t="shared" si="41"/>
        <v>0</v>
      </c>
    </row>
    <row r="296" spans="1:7" ht="12.75" hidden="1">
      <c r="A296" s="32"/>
      <c r="B296" s="173" t="s">
        <v>115</v>
      </c>
      <c r="C296" s="30" t="s">
        <v>241</v>
      </c>
      <c r="D296" s="30" t="s">
        <v>68</v>
      </c>
      <c r="E296" s="30" t="s">
        <v>116</v>
      </c>
      <c r="F296" s="91">
        <v>0</v>
      </c>
      <c r="G296" s="91">
        <v>0</v>
      </c>
    </row>
    <row r="297" spans="1:7" ht="39" customHeight="1">
      <c r="A297" s="82">
        <v>11</v>
      </c>
      <c r="B297" s="192" t="s">
        <v>242</v>
      </c>
      <c r="C297" s="84" t="s">
        <v>243</v>
      </c>
      <c r="D297" s="98"/>
      <c r="E297" s="98"/>
      <c r="F297" s="85">
        <f>F298</f>
        <v>15067</v>
      </c>
      <c r="G297" s="85">
        <f>G298</f>
        <v>11800.562240000001</v>
      </c>
    </row>
    <row r="298" spans="1:7" ht="12.75" customHeight="1">
      <c r="A298" s="86"/>
      <c r="B298" s="195" t="s">
        <v>244</v>
      </c>
      <c r="C298" s="97" t="s">
        <v>245</v>
      </c>
      <c r="D298" s="87"/>
      <c r="E298" s="87"/>
      <c r="F298" s="89">
        <f>F299+F303</f>
        <v>15067</v>
      </c>
      <c r="G298" s="89">
        <f>G299+G303</f>
        <v>11800.562240000001</v>
      </c>
    </row>
    <row r="299" spans="1:7" ht="12.75">
      <c r="A299" s="102"/>
      <c r="B299" s="173" t="s">
        <v>246</v>
      </c>
      <c r="C299" s="33" t="s">
        <v>247</v>
      </c>
      <c r="D299" s="103"/>
      <c r="E299" s="103"/>
      <c r="F299" s="91">
        <f aca="true" t="shared" si="42" ref="F299:G301">F300</f>
        <v>12817</v>
      </c>
      <c r="G299" s="91">
        <f t="shared" si="42"/>
        <v>10208.70432</v>
      </c>
    </row>
    <row r="300" spans="1:7" ht="25.5">
      <c r="A300" s="102"/>
      <c r="B300" s="183" t="s">
        <v>66</v>
      </c>
      <c r="C300" s="33" t="s">
        <v>247</v>
      </c>
      <c r="D300" s="103">
        <v>200</v>
      </c>
      <c r="E300" s="103"/>
      <c r="F300" s="91">
        <f t="shared" si="42"/>
        <v>12817</v>
      </c>
      <c r="G300" s="91">
        <f t="shared" si="42"/>
        <v>10208.70432</v>
      </c>
    </row>
    <row r="301" spans="1:7" ht="25.5" customHeight="1">
      <c r="A301" s="104"/>
      <c r="B301" s="173" t="s">
        <v>67</v>
      </c>
      <c r="C301" s="33" t="s">
        <v>247</v>
      </c>
      <c r="D301" s="30" t="s">
        <v>68</v>
      </c>
      <c r="E301" s="105"/>
      <c r="F301" s="91">
        <f t="shared" si="42"/>
        <v>12817</v>
      </c>
      <c r="G301" s="91">
        <f t="shared" si="42"/>
        <v>10208.70432</v>
      </c>
    </row>
    <row r="302" spans="1:7" ht="12.75" customHeight="1">
      <c r="A302" s="32"/>
      <c r="B302" s="173" t="s">
        <v>188</v>
      </c>
      <c r="C302" s="33" t="s">
        <v>247</v>
      </c>
      <c r="D302" s="30" t="s">
        <v>68</v>
      </c>
      <c r="E302" s="30" t="s">
        <v>189</v>
      </c>
      <c r="F302" s="91">
        <f>12000+817</f>
        <v>12817</v>
      </c>
      <c r="G302" s="91">
        <v>10208.70432</v>
      </c>
    </row>
    <row r="303" spans="1:7" ht="12.75">
      <c r="A303" s="32"/>
      <c r="B303" s="173" t="s">
        <v>336</v>
      </c>
      <c r="C303" s="33" t="s">
        <v>447</v>
      </c>
      <c r="D303" s="103"/>
      <c r="E303" s="103"/>
      <c r="F303" s="91">
        <f aca="true" t="shared" si="43" ref="F303:G305">F304</f>
        <v>2250</v>
      </c>
      <c r="G303" s="91">
        <f t="shared" si="43"/>
        <v>1591.85792</v>
      </c>
    </row>
    <row r="304" spans="1:7" ht="25.5">
      <c r="A304" s="32"/>
      <c r="B304" s="183" t="s">
        <v>66</v>
      </c>
      <c r="C304" s="33" t="s">
        <v>447</v>
      </c>
      <c r="D304" s="103">
        <v>200</v>
      </c>
      <c r="E304" s="103"/>
      <c r="F304" s="91">
        <f t="shared" si="43"/>
        <v>2250</v>
      </c>
      <c r="G304" s="91">
        <f t="shared" si="43"/>
        <v>1591.85792</v>
      </c>
    </row>
    <row r="305" spans="1:7" ht="25.5" customHeight="1">
      <c r="A305" s="32"/>
      <c r="B305" s="173" t="s">
        <v>67</v>
      </c>
      <c r="C305" s="33" t="s">
        <v>447</v>
      </c>
      <c r="D305" s="30" t="s">
        <v>68</v>
      </c>
      <c r="E305" s="105"/>
      <c r="F305" s="91">
        <f t="shared" si="43"/>
        <v>2250</v>
      </c>
      <c r="G305" s="91">
        <f t="shared" si="43"/>
        <v>1591.85792</v>
      </c>
    </row>
    <row r="306" spans="1:7" ht="12.75">
      <c r="A306" s="32"/>
      <c r="B306" s="173" t="s">
        <v>179</v>
      </c>
      <c r="C306" s="33" t="s">
        <v>447</v>
      </c>
      <c r="D306" s="30" t="s">
        <v>68</v>
      </c>
      <c r="E306" s="30" t="s">
        <v>180</v>
      </c>
      <c r="F306" s="91">
        <v>2250</v>
      </c>
      <c r="G306" s="91">
        <v>1591.85792</v>
      </c>
    </row>
    <row r="307" spans="1:7" ht="39" customHeight="1">
      <c r="A307" s="82">
        <v>12</v>
      </c>
      <c r="B307" s="196" t="s">
        <v>248</v>
      </c>
      <c r="C307" s="111" t="s">
        <v>249</v>
      </c>
      <c r="D307" s="98"/>
      <c r="E307" s="98"/>
      <c r="F307" s="85">
        <f aca="true" t="shared" si="44" ref="F307:G311">F308</f>
        <v>376</v>
      </c>
      <c r="G307" s="85">
        <f t="shared" si="44"/>
        <v>374.4365</v>
      </c>
    </row>
    <row r="308" spans="1:7" ht="25.5">
      <c r="A308" s="86"/>
      <c r="B308" s="195" t="s">
        <v>250</v>
      </c>
      <c r="C308" s="87" t="s">
        <v>251</v>
      </c>
      <c r="D308" s="87"/>
      <c r="E308" s="87"/>
      <c r="F308" s="89">
        <f t="shared" si="44"/>
        <v>376</v>
      </c>
      <c r="G308" s="89">
        <f t="shared" si="44"/>
        <v>374.4365</v>
      </c>
    </row>
    <row r="309" spans="1:7" ht="12.75">
      <c r="A309" s="32"/>
      <c r="B309" s="177" t="s">
        <v>252</v>
      </c>
      <c r="C309" s="30" t="s">
        <v>253</v>
      </c>
      <c r="D309" s="30"/>
      <c r="E309" s="30"/>
      <c r="F309" s="91">
        <f t="shared" si="44"/>
        <v>376</v>
      </c>
      <c r="G309" s="91">
        <f t="shared" si="44"/>
        <v>374.4365</v>
      </c>
    </row>
    <row r="310" spans="1:7" ht="25.5">
      <c r="A310" s="32"/>
      <c r="B310" s="183" t="s">
        <v>66</v>
      </c>
      <c r="C310" s="30" t="s">
        <v>253</v>
      </c>
      <c r="D310" s="30" t="s">
        <v>94</v>
      </c>
      <c r="E310" s="30"/>
      <c r="F310" s="91">
        <f t="shared" si="44"/>
        <v>376</v>
      </c>
      <c r="G310" s="91">
        <f t="shared" si="44"/>
        <v>374.4365</v>
      </c>
    </row>
    <row r="311" spans="1:7" ht="25.5">
      <c r="A311" s="32"/>
      <c r="B311" s="173" t="s">
        <v>67</v>
      </c>
      <c r="C311" s="30" t="s">
        <v>253</v>
      </c>
      <c r="D311" s="30" t="s">
        <v>68</v>
      </c>
      <c r="E311" s="30"/>
      <c r="F311" s="91">
        <f t="shared" si="44"/>
        <v>376</v>
      </c>
      <c r="G311" s="91">
        <f t="shared" si="44"/>
        <v>374.4365</v>
      </c>
    </row>
    <row r="312" spans="1:7" ht="12.75" customHeight="1">
      <c r="A312" s="107"/>
      <c r="B312" s="173" t="s">
        <v>504</v>
      </c>
      <c r="C312" s="30" t="s">
        <v>253</v>
      </c>
      <c r="D312" s="30" t="s">
        <v>68</v>
      </c>
      <c r="E312" s="30" t="s">
        <v>254</v>
      </c>
      <c r="F312" s="91">
        <f>360+16</f>
        <v>376</v>
      </c>
      <c r="G312" s="91">
        <v>374.4365</v>
      </c>
    </row>
    <row r="313" spans="1:7" s="73" customFormat="1" ht="15" customHeight="1">
      <c r="A313" s="114"/>
      <c r="B313" s="262" t="s">
        <v>255</v>
      </c>
      <c r="C313" s="263"/>
      <c r="D313" s="263"/>
      <c r="E313" s="264"/>
      <c r="F313" s="81">
        <f>F314+F361+F373+F386</f>
        <v>26015.067499999997</v>
      </c>
      <c r="G313" s="81">
        <f>G314+G361+G373+G386</f>
        <v>23896.58538</v>
      </c>
    </row>
    <row r="314" spans="1:7" s="73" customFormat="1" ht="39" customHeight="1">
      <c r="A314" s="82">
        <v>13</v>
      </c>
      <c r="B314" s="196" t="s">
        <v>256</v>
      </c>
      <c r="C314" s="83" t="s">
        <v>257</v>
      </c>
      <c r="D314" s="106"/>
      <c r="E314" s="106"/>
      <c r="F314" s="85">
        <f>F315+F349+F355</f>
        <v>20700.067499999997</v>
      </c>
      <c r="G314" s="85">
        <f>G315+G349+G355</f>
        <v>19543.05155</v>
      </c>
    </row>
    <row r="315" spans="1:7" s="73" customFormat="1" ht="12.75" customHeight="1">
      <c r="A315" s="115"/>
      <c r="B315" s="173" t="s">
        <v>258</v>
      </c>
      <c r="C315" s="30" t="s">
        <v>259</v>
      </c>
      <c r="D315" s="31"/>
      <c r="E315" s="31"/>
      <c r="F315" s="91">
        <f>F316</f>
        <v>18125.4475</v>
      </c>
      <c r="G315" s="91">
        <f>G316</f>
        <v>17014.82619</v>
      </c>
    </row>
    <row r="316" spans="1:7" s="73" customFormat="1" ht="12.75" customHeight="1">
      <c r="A316" s="115"/>
      <c r="B316" s="173" t="s">
        <v>260</v>
      </c>
      <c r="C316" s="30" t="s">
        <v>261</v>
      </c>
      <c r="D316" s="31"/>
      <c r="E316" s="31"/>
      <c r="F316" s="91">
        <f>F317+F341+F329+F333+F337+F345</f>
        <v>18125.4475</v>
      </c>
      <c r="G316" s="91">
        <f>G317+G341+G329+G333+G337+G345</f>
        <v>17014.82619</v>
      </c>
    </row>
    <row r="317" spans="1:7" s="73" customFormat="1" ht="12.75" customHeight="1">
      <c r="A317" s="116"/>
      <c r="B317" s="197" t="s">
        <v>262</v>
      </c>
      <c r="C317" s="87" t="s">
        <v>263</v>
      </c>
      <c r="D317" s="97"/>
      <c r="E317" s="97"/>
      <c r="F317" s="101">
        <f>F318+F321+F326</f>
        <v>17562.3155</v>
      </c>
      <c r="G317" s="101">
        <f>G318+G321+G326</f>
        <v>16451.694190000002</v>
      </c>
    </row>
    <row r="318" spans="1:7" s="73" customFormat="1" ht="51" customHeight="1">
      <c r="A318" s="115"/>
      <c r="B318" s="173" t="s">
        <v>112</v>
      </c>
      <c r="C318" s="30" t="s">
        <v>263</v>
      </c>
      <c r="D318" s="31">
        <v>100</v>
      </c>
      <c r="E318" s="31"/>
      <c r="F318" s="91">
        <f>F319</f>
        <v>14143.554</v>
      </c>
      <c r="G318" s="91">
        <f>G319</f>
        <v>13776.30515</v>
      </c>
    </row>
    <row r="319" spans="1:7" s="73" customFormat="1" ht="25.5" customHeight="1">
      <c r="A319" s="115"/>
      <c r="B319" s="173" t="s">
        <v>264</v>
      </c>
      <c r="C319" s="30" t="s">
        <v>263</v>
      </c>
      <c r="D319" s="31">
        <v>120</v>
      </c>
      <c r="E319" s="31"/>
      <c r="F319" s="91">
        <f>F320</f>
        <v>14143.554</v>
      </c>
      <c r="G319" s="91">
        <f>G320</f>
        <v>13776.30515</v>
      </c>
    </row>
    <row r="320" spans="1:7" s="73" customFormat="1" ht="38.25" customHeight="1">
      <c r="A320" s="115"/>
      <c r="B320" s="173" t="s">
        <v>8</v>
      </c>
      <c r="C320" s="30" t="s">
        <v>263</v>
      </c>
      <c r="D320" s="30" t="s">
        <v>265</v>
      </c>
      <c r="E320" s="30" t="s">
        <v>266</v>
      </c>
      <c r="F320" s="91">
        <f>14644.554-385-116</f>
        <v>14143.554</v>
      </c>
      <c r="G320" s="91">
        <v>13776.30515</v>
      </c>
    </row>
    <row r="321" spans="1:7" s="73" customFormat="1" ht="25.5" customHeight="1">
      <c r="A321" s="115"/>
      <c r="B321" s="173" t="s">
        <v>66</v>
      </c>
      <c r="C321" s="30" t="s">
        <v>263</v>
      </c>
      <c r="D321" s="30" t="s">
        <v>94</v>
      </c>
      <c r="E321" s="30"/>
      <c r="F321" s="91">
        <f>F322</f>
        <v>3217.7615</v>
      </c>
      <c r="G321" s="91">
        <f>G322</f>
        <v>2622.48554</v>
      </c>
    </row>
    <row r="322" spans="1:7" s="73" customFormat="1" ht="25.5" customHeight="1">
      <c r="A322" s="115"/>
      <c r="B322" s="173" t="s">
        <v>67</v>
      </c>
      <c r="C322" s="30" t="s">
        <v>263</v>
      </c>
      <c r="D322" s="30" t="s">
        <v>68</v>
      </c>
      <c r="E322" s="31"/>
      <c r="F322" s="91">
        <f>F323+F324</f>
        <v>3217.7615</v>
      </c>
      <c r="G322" s="91">
        <f>G323+G324</f>
        <v>2622.48554</v>
      </c>
    </row>
    <row r="323" spans="1:7" s="73" customFormat="1" ht="38.25" customHeight="1">
      <c r="A323" s="115"/>
      <c r="B323" s="173" t="s">
        <v>267</v>
      </c>
      <c r="C323" s="30" t="s">
        <v>263</v>
      </c>
      <c r="D323" s="30" t="s">
        <v>68</v>
      </c>
      <c r="E323" s="30" t="s">
        <v>268</v>
      </c>
      <c r="F323" s="91">
        <f>99</f>
        <v>99</v>
      </c>
      <c r="G323" s="91">
        <v>20.24978</v>
      </c>
    </row>
    <row r="324" spans="1:7" s="73" customFormat="1" ht="38.25" customHeight="1">
      <c r="A324" s="115"/>
      <c r="B324" s="173" t="s">
        <v>8</v>
      </c>
      <c r="C324" s="30" t="s">
        <v>263</v>
      </c>
      <c r="D324" s="30" t="s">
        <v>68</v>
      </c>
      <c r="E324" s="30" t="s">
        <v>266</v>
      </c>
      <c r="F324" s="91">
        <f>3598.1715+60-25-61-49-50-176+200-200-25.41-153</f>
        <v>3118.7615</v>
      </c>
      <c r="G324" s="91">
        <v>2602.23576</v>
      </c>
    </row>
    <row r="325" spans="1:7" s="73" customFormat="1" ht="12.75" customHeight="1">
      <c r="A325" s="115"/>
      <c r="B325" s="173" t="s">
        <v>117</v>
      </c>
      <c r="C325" s="30" t="s">
        <v>263</v>
      </c>
      <c r="D325" s="30" t="s">
        <v>118</v>
      </c>
      <c r="E325" s="30"/>
      <c r="F325" s="91">
        <f>F326</f>
        <v>201</v>
      </c>
      <c r="G325" s="91">
        <f>G326</f>
        <v>52.9035</v>
      </c>
    </row>
    <row r="326" spans="1:7" s="73" customFormat="1" ht="13.5" customHeight="1">
      <c r="A326" s="115"/>
      <c r="B326" s="173" t="s">
        <v>119</v>
      </c>
      <c r="C326" s="30" t="s">
        <v>263</v>
      </c>
      <c r="D326" s="30" t="s">
        <v>120</v>
      </c>
      <c r="E326" s="31"/>
      <c r="F326" s="91">
        <f>F327+F328</f>
        <v>201</v>
      </c>
      <c r="G326" s="91">
        <f>G327+G328</f>
        <v>52.9035</v>
      </c>
    </row>
    <row r="327" spans="1:7" s="73" customFormat="1" ht="38.25" customHeight="1">
      <c r="A327" s="115"/>
      <c r="B327" s="173" t="s">
        <v>267</v>
      </c>
      <c r="C327" s="30" t="s">
        <v>263</v>
      </c>
      <c r="D327" s="30" t="s">
        <v>120</v>
      </c>
      <c r="E327" s="30" t="s">
        <v>268</v>
      </c>
      <c r="F327" s="91">
        <f>1</f>
        <v>1</v>
      </c>
      <c r="G327" s="91">
        <v>0</v>
      </c>
    </row>
    <row r="328" spans="1:7" s="73" customFormat="1" ht="38.25" customHeight="1">
      <c r="A328" s="115"/>
      <c r="B328" s="173" t="s">
        <v>8</v>
      </c>
      <c r="C328" s="30" t="s">
        <v>263</v>
      </c>
      <c r="D328" s="30" t="s">
        <v>120</v>
      </c>
      <c r="E328" s="30" t="s">
        <v>266</v>
      </c>
      <c r="F328" s="91">
        <v>200</v>
      </c>
      <c r="G328" s="91">
        <v>52.9035</v>
      </c>
    </row>
    <row r="329" spans="1:7" s="73" customFormat="1" ht="38.25" customHeight="1">
      <c r="A329" s="116"/>
      <c r="B329" s="195" t="s">
        <v>269</v>
      </c>
      <c r="C329" s="87" t="s">
        <v>270</v>
      </c>
      <c r="D329" s="87"/>
      <c r="E329" s="87"/>
      <c r="F329" s="101">
        <f>F331</f>
        <v>309.7</v>
      </c>
      <c r="G329" s="101">
        <f>G331</f>
        <v>309.7</v>
      </c>
    </row>
    <row r="330" spans="1:7" s="73" customFormat="1" ht="12.75" customHeight="1">
      <c r="A330" s="115"/>
      <c r="B330" s="177" t="s">
        <v>271</v>
      </c>
      <c r="C330" s="30" t="s">
        <v>270</v>
      </c>
      <c r="D330" s="30" t="s">
        <v>272</v>
      </c>
      <c r="E330" s="30"/>
      <c r="F330" s="91">
        <f aca="true" t="shared" si="45" ref="F330:G335">F331</f>
        <v>309.7</v>
      </c>
      <c r="G330" s="91">
        <f t="shared" si="45"/>
        <v>309.7</v>
      </c>
    </row>
    <row r="331" spans="1:7" s="73" customFormat="1" ht="12.75" customHeight="1">
      <c r="A331" s="115"/>
      <c r="B331" s="177" t="s">
        <v>273</v>
      </c>
      <c r="C331" s="30" t="s">
        <v>270</v>
      </c>
      <c r="D331" s="30" t="s">
        <v>274</v>
      </c>
      <c r="E331" s="30"/>
      <c r="F331" s="91">
        <f t="shared" si="45"/>
        <v>309.7</v>
      </c>
      <c r="G331" s="91">
        <f t="shared" si="45"/>
        <v>309.7</v>
      </c>
    </row>
    <row r="332" spans="1:7" s="73" customFormat="1" ht="38.25" customHeight="1">
      <c r="A332" s="115"/>
      <c r="B332" s="173" t="s">
        <v>8</v>
      </c>
      <c r="C332" s="30" t="s">
        <v>270</v>
      </c>
      <c r="D332" s="30" t="s">
        <v>274</v>
      </c>
      <c r="E332" s="30" t="s">
        <v>266</v>
      </c>
      <c r="F332" s="91">
        <v>309.7</v>
      </c>
      <c r="G332" s="91">
        <v>309.7</v>
      </c>
    </row>
    <row r="333" spans="1:7" s="73" customFormat="1" ht="51" customHeight="1" hidden="1">
      <c r="A333" s="116"/>
      <c r="B333" s="195" t="s">
        <v>275</v>
      </c>
      <c r="C333" s="87" t="s">
        <v>276</v>
      </c>
      <c r="D333" s="87"/>
      <c r="E333" s="87"/>
      <c r="F333" s="101">
        <f>F335</f>
        <v>0</v>
      </c>
      <c r="G333" s="101">
        <f>G335</f>
        <v>0</v>
      </c>
    </row>
    <row r="334" spans="1:7" s="73" customFormat="1" ht="12.75" customHeight="1" hidden="1">
      <c r="A334" s="115"/>
      <c r="B334" s="177" t="s">
        <v>271</v>
      </c>
      <c r="C334" s="30" t="s">
        <v>276</v>
      </c>
      <c r="D334" s="30" t="s">
        <v>272</v>
      </c>
      <c r="E334" s="30"/>
      <c r="F334" s="91">
        <f t="shared" si="45"/>
        <v>0</v>
      </c>
      <c r="G334" s="91">
        <f t="shared" si="45"/>
        <v>0</v>
      </c>
    </row>
    <row r="335" spans="1:7" s="73" customFormat="1" ht="12.75" customHeight="1" hidden="1">
      <c r="A335" s="115"/>
      <c r="B335" s="177" t="s">
        <v>273</v>
      </c>
      <c r="C335" s="30" t="s">
        <v>276</v>
      </c>
      <c r="D335" s="30" t="s">
        <v>274</v>
      </c>
      <c r="E335" s="30"/>
      <c r="F335" s="91">
        <f t="shared" si="45"/>
        <v>0</v>
      </c>
      <c r="G335" s="91">
        <f t="shared" si="45"/>
        <v>0</v>
      </c>
    </row>
    <row r="336" spans="1:7" s="73" customFormat="1" ht="38.25" customHeight="1" hidden="1">
      <c r="A336" s="115"/>
      <c r="B336" s="173" t="s">
        <v>8</v>
      </c>
      <c r="C336" s="30" t="s">
        <v>276</v>
      </c>
      <c r="D336" s="30" t="s">
        <v>274</v>
      </c>
      <c r="E336" s="30" t="s">
        <v>266</v>
      </c>
      <c r="F336" s="91">
        <f>213+4.4-217.4</f>
        <v>0</v>
      </c>
      <c r="G336" s="91">
        <f>213+4.4-217.4</f>
        <v>0</v>
      </c>
    </row>
    <row r="337" spans="1:7" s="73" customFormat="1" ht="38.25" customHeight="1">
      <c r="A337" s="116"/>
      <c r="B337" s="195" t="s">
        <v>279</v>
      </c>
      <c r="C337" s="87" t="s">
        <v>280</v>
      </c>
      <c r="D337" s="87"/>
      <c r="E337" s="87"/>
      <c r="F337" s="101">
        <f>F339</f>
        <v>225.992</v>
      </c>
      <c r="G337" s="101">
        <f>G339</f>
        <v>225.992</v>
      </c>
    </row>
    <row r="338" spans="1:7" s="73" customFormat="1" ht="12.75" customHeight="1">
      <c r="A338" s="115"/>
      <c r="B338" s="177" t="s">
        <v>271</v>
      </c>
      <c r="C338" s="30" t="s">
        <v>280</v>
      </c>
      <c r="D338" s="30" t="s">
        <v>272</v>
      </c>
      <c r="E338" s="30"/>
      <c r="F338" s="91">
        <f>F339</f>
        <v>225.992</v>
      </c>
      <c r="G338" s="91">
        <f>G339</f>
        <v>225.992</v>
      </c>
    </row>
    <row r="339" spans="1:7" s="73" customFormat="1" ht="12.75" customHeight="1">
      <c r="A339" s="115"/>
      <c r="B339" s="177" t="s">
        <v>273</v>
      </c>
      <c r="C339" s="30" t="s">
        <v>280</v>
      </c>
      <c r="D339" s="30" t="s">
        <v>274</v>
      </c>
      <c r="E339" s="30"/>
      <c r="F339" s="91">
        <f>F340</f>
        <v>225.992</v>
      </c>
      <c r="G339" s="91">
        <f>G340</f>
        <v>225.992</v>
      </c>
    </row>
    <row r="340" spans="1:7" s="73" customFormat="1" ht="25.5" customHeight="1">
      <c r="A340" s="115"/>
      <c r="B340" s="173" t="s">
        <v>281</v>
      </c>
      <c r="C340" s="30" t="s">
        <v>280</v>
      </c>
      <c r="D340" s="30" t="s">
        <v>274</v>
      </c>
      <c r="E340" s="30" t="s">
        <v>282</v>
      </c>
      <c r="F340" s="91">
        <v>225.992</v>
      </c>
      <c r="G340" s="91">
        <v>225.992</v>
      </c>
    </row>
    <row r="341" spans="1:7" s="73" customFormat="1" ht="38.25" customHeight="1">
      <c r="A341" s="116"/>
      <c r="B341" s="195" t="s">
        <v>277</v>
      </c>
      <c r="C341" s="87" t="s">
        <v>278</v>
      </c>
      <c r="D341" s="87"/>
      <c r="E341" s="87"/>
      <c r="F341" s="101">
        <f>F343</f>
        <v>25.44</v>
      </c>
      <c r="G341" s="101">
        <f>G343</f>
        <v>25.44</v>
      </c>
    </row>
    <row r="342" spans="1:7" s="73" customFormat="1" ht="12.75" customHeight="1">
      <c r="A342" s="115"/>
      <c r="B342" s="177" t="s">
        <v>271</v>
      </c>
      <c r="C342" s="30" t="s">
        <v>278</v>
      </c>
      <c r="D342" s="30" t="s">
        <v>272</v>
      </c>
      <c r="E342" s="30"/>
      <c r="F342" s="91">
        <f>F343</f>
        <v>25.44</v>
      </c>
      <c r="G342" s="91">
        <f>G343</f>
        <v>25.44</v>
      </c>
    </row>
    <row r="343" spans="1:7" s="73" customFormat="1" ht="12.75" customHeight="1">
      <c r="A343" s="115"/>
      <c r="B343" s="177" t="s">
        <v>273</v>
      </c>
      <c r="C343" s="30" t="s">
        <v>278</v>
      </c>
      <c r="D343" s="30" t="s">
        <v>274</v>
      </c>
      <c r="E343" s="30"/>
      <c r="F343" s="91">
        <f>F344</f>
        <v>25.44</v>
      </c>
      <c r="G343" s="91">
        <f>G344</f>
        <v>25.44</v>
      </c>
    </row>
    <row r="344" spans="1:7" s="73" customFormat="1" ht="38.25" customHeight="1">
      <c r="A344" s="115"/>
      <c r="B344" s="173" t="s">
        <v>8</v>
      </c>
      <c r="C344" s="30" t="s">
        <v>278</v>
      </c>
      <c r="D344" s="30" t="s">
        <v>274</v>
      </c>
      <c r="E344" s="30" t="s">
        <v>266</v>
      </c>
      <c r="F344" s="91">
        <v>25.44</v>
      </c>
      <c r="G344" s="91">
        <v>25.44</v>
      </c>
    </row>
    <row r="345" spans="1:7" s="73" customFormat="1" ht="51" customHeight="1">
      <c r="A345" s="116"/>
      <c r="B345" s="197" t="s">
        <v>454</v>
      </c>
      <c r="C345" s="97" t="s">
        <v>283</v>
      </c>
      <c r="D345" s="87"/>
      <c r="E345" s="87"/>
      <c r="F345" s="101">
        <f>F346</f>
        <v>2</v>
      </c>
      <c r="G345" s="101">
        <f>G346</f>
        <v>2</v>
      </c>
    </row>
    <row r="346" spans="1:7" s="73" customFormat="1" ht="25.5" customHeight="1">
      <c r="A346" s="115"/>
      <c r="B346" s="173" t="s">
        <v>66</v>
      </c>
      <c r="C346" s="31" t="s">
        <v>283</v>
      </c>
      <c r="D346" s="30" t="s">
        <v>94</v>
      </c>
      <c r="E346" s="30"/>
      <c r="F346" s="91">
        <f>F347</f>
        <v>2</v>
      </c>
      <c r="G346" s="91">
        <f>G347</f>
        <v>2</v>
      </c>
    </row>
    <row r="347" spans="1:7" s="73" customFormat="1" ht="25.5" customHeight="1">
      <c r="A347" s="115"/>
      <c r="B347" s="173" t="s">
        <v>67</v>
      </c>
      <c r="C347" s="31" t="s">
        <v>283</v>
      </c>
      <c r="D347" s="30" t="s">
        <v>68</v>
      </c>
      <c r="E347" s="30"/>
      <c r="F347" s="91">
        <f aca="true" t="shared" si="46" ref="F347:G353">F348</f>
        <v>2</v>
      </c>
      <c r="G347" s="91">
        <f t="shared" si="46"/>
        <v>2</v>
      </c>
    </row>
    <row r="348" spans="1:7" s="73" customFormat="1" ht="25.5" customHeight="1">
      <c r="A348" s="115"/>
      <c r="B348" s="173" t="s">
        <v>149</v>
      </c>
      <c r="C348" s="31" t="s">
        <v>283</v>
      </c>
      <c r="D348" s="30" t="s">
        <v>68</v>
      </c>
      <c r="E348" s="30" t="s">
        <v>150</v>
      </c>
      <c r="F348" s="91">
        <v>2</v>
      </c>
      <c r="G348" s="91">
        <v>2</v>
      </c>
    </row>
    <row r="349" spans="1:7" s="73" customFormat="1" ht="25.5" customHeight="1">
      <c r="A349" s="116"/>
      <c r="B349" s="197" t="s">
        <v>284</v>
      </c>
      <c r="C349" s="87" t="s">
        <v>285</v>
      </c>
      <c r="D349" s="87"/>
      <c r="E349" s="87"/>
      <c r="F349" s="101">
        <f t="shared" si="46"/>
        <v>819.877</v>
      </c>
      <c r="G349" s="101">
        <f t="shared" si="46"/>
        <v>814.8635</v>
      </c>
    </row>
    <row r="350" spans="1:7" s="73" customFormat="1" ht="12.75" customHeight="1">
      <c r="A350" s="115"/>
      <c r="B350" s="173" t="s">
        <v>260</v>
      </c>
      <c r="C350" s="30" t="s">
        <v>286</v>
      </c>
      <c r="D350" s="30"/>
      <c r="E350" s="30"/>
      <c r="F350" s="91">
        <f t="shared" si="46"/>
        <v>819.877</v>
      </c>
      <c r="G350" s="91">
        <f t="shared" si="46"/>
        <v>814.8635</v>
      </c>
    </row>
    <row r="351" spans="1:7" s="73" customFormat="1" ht="25.5" customHeight="1">
      <c r="A351" s="115"/>
      <c r="B351" s="173" t="s">
        <v>287</v>
      </c>
      <c r="C351" s="30" t="s">
        <v>288</v>
      </c>
      <c r="D351" s="30"/>
      <c r="E351" s="30"/>
      <c r="F351" s="91">
        <f t="shared" si="46"/>
        <v>819.877</v>
      </c>
      <c r="G351" s="91">
        <f t="shared" si="46"/>
        <v>814.8635</v>
      </c>
    </row>
    <row r="352" spans="1:7" s="73" customFormat="1" ht="51" customHeight="1">
      <c r="A352" s="115"/>
      <c r="B352" s="173" t="s">
        <v>112</v>
      </c>
      <c r="C352" s="30" t="s">
        <v>288</v>
      </c>
      <c r="D352" s="30" t="s">
        <v>113</v>
      </c>
      <c r="E352" s="30"/>
      <c r="F352" s="91">
        <f t="shared" si="46"/>
        <v>819.877</v>
      </c>
      <c r="G352" s="91">
        <f t="shared" si="46"/>
        <v>814.8635</v>
      </c>
    </row>
    <row r="353" spans="1:7" s="73" customFormat="1" ht="25.5" customHeight="1">
      <c r="A353" s="115"/>
      <c r="B353" s="173" t="s">
        <v>264</v>
      </c>
      <c r="C353" s="30" t="s">
        <v>288</v>
      </c>
      <c r="D353" s="30" t="s">
        <v>265</v>
      </c>
      <c r="E353" s="30"/>
      <c r="F353" s="91">
        <f t="shared" si="46"/>
        <v>819.877</v>
      </c>
      <c r="G353" s="91">
        <v>814.8635</v>
      </c>
    </row>
    <row r="354" spans="1:7" s="73" customFormat="1" ht="38.25" customHeight="1">
      <c r="A354" s="115"/>
      <c r="B354" s="173" t="s">
        <v>267</v>
      </c>
      <c r="C354" s="30" t="s">
        <v>288</v>
      </c>
      <c r="D354" s="30" t="s">
        <v>265</v>
      </c>
      <c r="E354" s="30" t="s">
        <v>268</v>
      </c>
      <c r="F354" s="91">
        <v>819.877</v>
      </c>
      <c r="G354" s="91">
        <v>819.877</v>
      </c>
    </row>
    <row r="355" spans="1:7" s="73" customFormat="1" ht="25.5" customHeight="1">
      <c r="A355" s="116"/>
      <c r="B355" s="197" t="s">
        <v>289</v>
      </c>
      <c r="C355" s="87" t="s">
        <v>290</v>
      </c>
      <c r="D355" s="97"/>
      <c r="E355" s="97"/>
      <c r="F355" s="101">
        <f aca="true" t="shared" si="47" ref="F355:G359">F356</f>
        <v>1754.743</v>
      </c>
      <c r="G355" s="101">
        <f t="shared" si="47"/>
        <v>1713.36186</v>
      </c>
    </row>
    <row r="356" spans="1:7" s="73" customFormat="1" ht="12.75" customHeight="1">
      <c r="A356" s="115"/>
      <c r="B356" s="173" t="s">
        <v>260</v>
      </c>
      <c r="C356" s="30" t="s">
        <v>291</v>
      </c>
      <c r="D356" s="31"/>
      <c r="E356" s="31"/>
      <c r="F356" s="91">
        <f t="shared" si="47"/>
        <v>1754.743</v>
      </c>
      <c r="G356" s="91">
        <f t="shared" si="47"/>
        <v>1713.36186</v>
      </c>
    </row>
    <row r="357" spans="1:7" s="73" customFormat="1" ht="12.75" customHeight="1">
      <c r="A357" s="115"/>
      <c r="B357" s="173" t="s">
        <v>292</v>
      </c>
      <c r="C357" s="30" t="s">
        <v>293</v>
      </c>
      <c r="D357" s="31"/>
      <c r="E357" s="31"/>
      <c r="F357" s="91">
        <f t="shared" si="47"/>
        <v>1754.743</v>
      </c>
      <c r="G357" s="91">
        <f t="shared" si="47"/>
        <v>1713.36186</v>
      </c>
    </row>
    <row r="358" spans="1:7" s="73" customFormat="1" ht="51" customHeight="1">
      <c r="A358" s="115"/>
      <c r="B358" s="173" t="s">
        <v>112</v>
      </c>
      <c r="C358" s="30" t="s">
        <v>293</v>
      </c>
      <c r="D358" s="31">
        <v>100</v>
      </c>
      <c r="E358" s="31"/>
      <c r="F358" s="91">
        <f t="shared" si="47"/>
        <v>1754.743</v>
      </c>
      <c r="G358" s="91">
        <f t="shared" si="47"/>
        <v>1713.36186</v>
      </c>
    </row>
    <row r="359" spans="1:7" s="73" customFormat="1" ht="25.5" customHeight="1">
      <c r="A359" s="115"/>
      <c r="B359" s="173" t="s">
        <v>264</v>
      </c>
      <c r="C359" s="30" t="s">
        <v>293</v>
      </c>
      <c r="D359" s="30" t="s">
        <v>265</v>
      </c>
      <c r="E359" s="31"/>
      <c r="F359" s="91">
        <f t="shared" si="47"/>
        <v>1754.743</v>
      </c>
      <c r="G359" s="91">
        <f t="shared" si="47"/>
        <v>1713.36186</v>
      </c>
    </row>
    <row r="360" spans="1:7" s="73" customFormat="1" ht="38.25" customHeight="1">
      <c r="A360" s="115"/>
      <c r="B360" s="173" t="s">
        <v>8</v>
      </c>
      <c r="C360" s="30" t="s">
        <v>293</v>
      </c>
      <c r="D360" s="30" t="s">
        <v>265</v>
      </c>
      <c r="E360" s="30" t="s">
        <v>266</v>
      </c>
      <c r="F360" s="91">
        <f>1253.743+385+116</f>
        <v>1754.743</v>
      </c>
      <c r="G360" s="91">
        <v>1713.36186</v>
      </c>
    </row>
    <row r="361" spans="1:7" s="73" customFormat="1" ht="25.5" customHeight="1">
      <c r="A361" s="82">
        <v>14</v>
      </c>
      <c r="B361" s="196" t="s">
        <v>294</v>
      </c>
      <c r="C361" s="84" t="s">
        <v>295</v>
      </c>
      <c r="D361" s="117"/>
      <c r="E361" s="98"/>
      <c r="F361" s="85">
        <f aca="true" t="shared" si="48" ref="F361:G363">F362</f>
        <v>328</v>
      </c>
      <c r="G361" s="85">
        <f t="shared" si="48"/>
        <v>203.41996</v>
      </c>
    </row>
    <row r="362" spans="1:7" s="73" customFormat="1" ht="12.75" customHeight="1">
      <c r="A362" s="118"/>
      <c r="B362" s="173" t="s">
        <v>260</v>
      </c>
      <c r="C362" s="31" t="s">
        <v>296</v>
      </c>
      <c r="D362" s="34"/>
      <c r="E362" s="30"/>
      <c r="F362" s="90">
        <f t="shared" si="48"/>
        <v>328</v>
      </c>
      <c r="G362" s="90">
        <f t="shared" si="48"/>
        <v>203.41996</v>
      </c>
    </row>
    <row r="363" spans="1:7" s="73" customFormat="1" ht="12.75" customHeight="1">
      <c r="A363" s="118"/>
      <c r="B363" s="173" t="s">
        <v>260</v>
      </c>
      <c r="C363" s="31" t="s">
        <v>297</v>
      </c>
      <c r="D363" s="34"/>
      <c r="E363" s="30"/>
      <c r="F363" s="90">
        <f t="shared" si="48"/>
        <v>328</v>
      </c>
      <c r="G363" s="90">
        <f t="shared" si="48"/>
        <v>203.41996</v>
      </c>
    </row>
    <row r="364" spans="1:7" s="73" customFormat="1" ht="12.75" customHeight="1">
      <c r="A364" s="118"/>
      <c r="B364" s="173" t="s">
        <v>298</v>
      </c>
      <c r="C364" s="30" t="s">
        <v>299</v>
      </c>
      <c r="D364" s="34"/>
      <c r="E364" s="30"/>
      <c r="F364" s="90">
        <f>F365+F369+F371</f>
        <v>328</v>
      </c>
      <c r="G364" s="90">
        <f>G365+G369+G371</f>
        <v>203.41996</v>
      </c>
    </row>
    <row r="365" spans="1:7" s="73" customFormat="1" ht="25.5" customHeight="1">
      <c r="A365" s="118"/>
      <c r="B365" s="173" t="s">
        <v>66</v>
      </c>
      <c r="C365" s="30" t="s">
        <v>299</v>
      </c>
      <c r="D365" s="34" t="s">
        <v>94</v>
      </c>
      <c r="E365" s="30"/>
      <c r="F365" s="90">
        <f>F366</f>
        <v>300</v>
      </c>
      <c r="G365" s="90">
        <f>G366</f>
        <v>177.89776</v>
      </c>
    </row>
    <row r="366" spans="1:7" s="73" customFormat="1" ht="25.5">
      <c r="A366" s="115"/>
      <c r="B366" s="173" t="s">
        <v>67</v>
      </c>
      <c r="C366" s="30" t="s">
        <v>299</v>
      </c>
      <c r="D366" s="34" t="s">
        <v>68</v>
      </c>
      <c r="E366" s="30"/>
      <c r="F366" s="91">
        <f>F367</f>
        <v>300</v>
      </c>
      <c r="G366" s="91">
        <f>G367</f>
        <v>177.89776</v>
      </c>
    </row>
    <row r="367" spans="1:7" s="73" customFormat="1" ht="12.75" customHeight="1">
      <c r="A367" s="115"/>
      <c r="B367" s="173" t="s">
        <v>228</v>
      </c>
      <c r="C367" s="30" t="s">
        <v>299</v>
      </c>
      <c r="D367" s="30" t="s">
        <v>68</v>
      </c>
      <c r="E367" s="30" t="s">
        <v>229</v>
      </c>
      <c r="F367" s="91">
        <v>300</v>
      </c>
      <c r="G367" s="91">
        <v>177.89776</v>
      </c>
    </row>
    <row r="368" spans="1:7" s="73" customFormat="1" ht="12.75" customHeight="1">
      <c r="A368" s="115"/>
      <c r="B368" s="173" t="s">
        <v>117</v>
      </c>
      <c r="C368" s="30" t="s">
        <v>299</v>
      </c>
      <c r="D368" s="30" t="s">
        <v>118</v>
      </c>
      <c r="E368" s="30"/>
      <c r="F368" s="91">
        <f>F369+F371</f>
        <v>28</v>
      </c>
      <c r="G368" s="91">
        <f>G369+G371</f>
        <v>25.5222</v>
      </c>
    </row>
    <row r="369" spans="1:7" s="73" customFormat="1" ht="12.75" customHeight="1" hidden="1">
      <c r="A369" s="115"/>
      <c r="B369" s="173" t="s">
        <v>300</v>
      </c>
      <c r="C369" s="30" t="s">
        <v>299</v>
      </c>
      <c r="D369" s="30" t="s">
        <v>301</v>
      </c>
      <c r="E369" s="30"/>
      <c r="F369" s="91">
        <f>F370</f>
        <v>0</v>
      </c>
      <c r="G369" s="91">
        <f>G370</f>
        <v>0</v>
      </c>
    </row>
    <row r="370" spans="1:7" s="73" customFormat="1" ht="12.75" customHeight="1" hidden="1">
      <c r="A370" s="115"/>
      <c r="B370" s="173" t="s">
        <v>228</v>
      </c>
      <c r="C370" s="30" t="s">
        <v>299</v>
      </c>
      <c r="D370" s="30" t="s">
        <v>301</v>
      </c>
      <c r="E370" s="30" t="s">
        <v>229</v>
      </c>
      <c r="F370" s="91">
        <v>0</v>
      </c>
      <c r="G370" s="91">
        <v>0</v>
      </c>
    </row>
    <row r="371" spans="1:7" s="73" customFormat="1" ht="12.75" customHeight="1">
      <c r="A371" s="115"/>
      <c r="B371" s="173" t="s">
        <v>119</v>
      </c>
      <c r="C371" s="30" t="s">
        <v>299</v>
      </c>
      <c r="D371" s="30" t="s">
        <v>120</v>
      </c>
      <c r="E371" s="30"/>
      <c r="F371" s="91">
        <f>F372</f>
        <v>28</v>
      </c>
      <c r="G371" s="91">
        <f>G372</f>
        <v>25.5222</v>
      </c>
    </row>
    <row r="372" spans="1:7" s="73" customFormat="1" ht="12.75" customHeight="1">
      <c r="A372" s="115"/>
      <c r="B372" s="173" t="s">
        <v>228</v>
      </c>
      <c r="C372" s="30" t="s">
        <v>299</v>
      </c>
      <c r="D372" s="30" t="s">
        <v>120</v>
      </c>
      <c r="E372" s="30" t="s">
        <v>229</v>
      </c>
      <c r="F372" s="91">
        <v>28</v>
      </c>
      <c r="G372" s="91">
        <v>25.5222</v>
      </c>
    </row>
    <row r="373" spans="1:7" s="73" customFormat="1" ht="27" hidden="1">
      <c r="A373" s="82">
        <v>16</v>
      </c>
      <c r="B373" s="196" t="s">
        <v>302</v>
      </c>
      <c r="C373" s="84" t="s">
        <v>303</v>
      </c>
      <c r="D373" s="117"/>
      <c r="E373" s="98"/>
      <c r="F373" s="85">
        <f>F374</f>
        <v>0</v>
      </c>
      <c r="G373" s="85">
        <f>G374</f>
        <v>0</v>
      </c>
    </row>
    <row r="374" spans="1:7" s="73" customFormat="1" ht="12.75" customHeight="1" hidden="1">
      <c r="A374" s="118"/>
      <c r="B374" s="173" t="s">
        <v>260</v>
      </c>
      <c r="C374" s="30" t="s">
        <v>480</v>
      </c>
      <c r="D374" s="34"/>
      <c r="E374" s="30"/>
      <c r="F374" s="119">
        <f>F376</f>
        <v>0</v>
      </c>
      <c r="G374" s="119">
        <f>G376</f>
        <v>0</v>
      </c>
    </row>
    <row r="375" spans="1:7" s="73" customFormat="1" ht="12.75" customHeight="1" hidden="1">
      <c r="A375" s="118"/>
      <c r="B375" s="173" t="s">
        <v>260</v>
      </c>
      <c r="C375" s="30" t="s">
        <v>304</v>
      </c>
      <c r="D375" s="34"/>
      <c r="E375" s="30"/>
      <c r="F375" s="119">
        <f>F376</f>
        <v>0</v>
      </c>
      <c r="G375" s="119">
        <f>G376</f>
        <v>0</v>
      </c>
    </row>
    <row r="376" spans="1:7" s="73" customFormat="1" ht="25.5" hidden="1">
      <c r="A376" s="115"/>
      <c r="B376" s="173" t="s">
        <v>110</v>
      </c>
      <c r="C376" s="30" t="s">
        <v>305</v>
      </c>
      <c r="D376" s="34"/>
      <c r="E376" s="30"/>
      <c r="F376" s="91">
        <f>F377+F380+F384</f>
        <v>0</v>
      </c>
      <c r="G376" s="91">
        <f>G377+G380+G384</f>
        <v>0</v>
      </c>
    </row>
    <row r="377" spans="1:7" s="73" customFormat="1" ht="51" hidden="1">
      <c r="A377" s="115"/>
      <c r="B377" s="173" t="s">
        <v>112</v>
      </c>
      <c r="C377" s="30" t="s">
        <v>305</v>
      </c>
      <c r="D377" s="34" t="s">
        <v>113</v>
      </c>
      <c r="E377" s="30"/>
      <c r="F377" s="91">
        <f>F378</f>
        <v>0</v>
      </c>
      <c r="G377" s="91">
        <f>G378</f>
        <v>0</v>
      </c>
    </row>
    <row r="378" spans="1:7" s="73" customFormat="1" ht="12.75" customHeight="1" hidden="1">
      <c r="A378" s="115"/>
      <c r="B378" s="173" t="s">
        <v>114</v>
      </c>
      <c r="C378" s="30" t="s">
        <v>305</v>
      </c>
      <c r="D378" s="30" t="s">
        <v>123</v>
      </c>
      <c r="E378" s="31"/>
      <c r="F378" s="91">
        <f>F379</f>
        <v>0</v>
      </c>
      <c r="G378" s="91">
        <f>G379</f>
        <v>0</v>
      </c>
    </row>
    <row r="379" spans="1:7" s="73" customFormat="1" ht="15" hidden="1">
      <c r="A379" s="115"/>
      <c r="B379" s="173" t="s">
        <v>306</v>
      </c>
      <c r="C379" s="30" t="s">
        <v>305</v>
      </c>
      <c r="D379" s="30" t="s">
        <v>123</v>
      </c>
      <c r="E379" s="30" t="s">
        <v>307</v>
      </c>
      <c r="F379" s="91">
        <v>0</v>
      </c>
      <c r="G379" s="91">
        <v>0</v>
      </c>
    </row>
    <row r="380" spans="1:7" s="73" customFormat="1" ht="25.5" hidden="1">
      <c r="A380" s="115"/>
      <c r="B380" s="173" t="s">
        <v>66</v>
      </c>
      <c r="C380" s="30" t="s">
        <v>305</v>
      </c>
      <c r="D380" s="30" t="s">
        <v>94</v>
      </c>
      <c r="E380" s="30"/>
      <c r="F380" s="91">
        <f>F381</f>
        <v>0</v>
      </c>
      <c r="G380" s="91">
        <f>G381</f>
        <v>0</v>
      </c>
    </row>
    <row r="381" spans="1:7" s="73" customFormat="1" ht="25.5" hidden="1">
      <c r="A381" s="115"/>
      <c r="B381" s="173" t="s">
        <v>67</v>
      </c>
      <c r="C381" s="30" t="s">
        <v>305</v>
      </c>
      <c r="D381" s="30" t="s">
        <v>68</v>
      </c>
      <c r="E381" s="31"/>
      <c r="F381" s="91">
        <f>F382</f>
        <v>0</v>
      </c>
      <c r="G381" s="91">
        <f>G382</f>
        <v>0</v>
      </c>
    </row>
    <row r="382" spans="1:7" s="73" customFormat="1" ht="12.75" customHeight="1" hidden="1">
      <c r="A382" s="115"/>
      <c r="B382" s="173" t="s">
        <v>306</v>
      </c>
      <c r="C382" s="30" t="s">
        <v>305</v>
      </c>
      <c r="D382" s="30" t="s">
        <v>68</v>
      </c>
      <c r="E382" s="30" t="s">
        <v>307</v>
      </c>
      <c r="F382" s="91">
        <v>0</v>
      </c>
      <c r="G382" s="91">
        <v>0</v>
      </c>
    </row>
    <row r="383" spans="1:7" s="73" customFormat="1" ht="12.75" customHeight="1" hidden="1">
      <c r="A383" s="115"/>
      <c r="B383" s="173" t="s">
        <v>117</v>
      </c>
      <c r="C383" s="30" t="s">
        <v>305</v>
      </c>
      <c r="D383" s="30" t="s">
        <v>118</v>
      </c>
      <c r="E383" s="30"/>
      <c r="F383" s="91">
        <f>F384</f>
        <v>0</v>
      </c>
      <c r="G383" s="91">
        <f>G384</f>
        <v>0</v>
      </c>
    </row>
    <row r="384" spans="1:7" s="73" customFormat="1" ht="12.75" customHeight="1" hidden="1">
      <c r="A384" s="115"/>
      <c r="B384" s="173" t="s">
        <v>119</v>
      </c>
      <c r="C384" s="30" t="s">
        <v>305</v>
      </c>
      <c r="D384" s="30" t="s">
        <v>120</v>
      </c>
      <c r="E384" s="31"/>
      <c r="F384" s="91">
        <f>F385</f>
        <v>0</v>
      </c>
      <c r="G384" s="91">
        <f>G385</f>
        <v>0</v>
      </c>
    </row>
    <row r="385" spans="1:7" s="73" customFormat="1" ht="12.75" customHeight="1" hidden="1">
      <c r="A385" s="115"/>
      <c r="B385" s="173" t="s">
        <v>306</v>
      </c>
      <c r="C385" s="30" t="s">
        <v>305</v>
      </c>
      <c r="D385" s="30" t="s">
        <v>120</v>
      </c>
      <c r="E385" s="30" t="s">
        <v>307</v>
      </c>
      <c r="F385" s="91">
        <v>0</v>
      </c>
      <c r="G385" s="91">
        <v>0</v>
      </c>
    </row>
    <row r="386" spans="1:7" s="73" customFormat="1" ht="38.25" customHeight="1">
      <c r="A386" s="82">
        <v>15</v>
      </c>
      <c r="B386" s="204" t="s">
        <v>308</v>
      </c>
      <c r="C386" s="111" t="s">
        <v>309</v>
      </c>
      <c r="D386" s="106"/>
      <c r="E386" s="106"/>
      <c r="F386" s="85">
        <f>F387</f>
        <v>4987</v>
      </c>
      <c r="G386" s="85">
        <f>G387</f>
        <v>4150.11387</v>
      </c>
    </row>
    <row r="387" spans="1:7" s="73" customFormat="1" ht="12.75" customHeight="1">
      <c r="A387" s="118"/>
      <c r="B387" s="173" t="s">
        <v>260</v>
      </c>
      <c r="C387" s="34" t="s">
        <v>310</v>
      </c>
      <c r="D387" s="31"/>
      <c r="E387" s="31"/>
      <c r="F387" s="90">
        <f>F388</f>
        <v>4987</v>
      </c>
      <c r="G387" s="90">
        <f>G388</f>
        <v>4150.11387</v>
      </c>
    </row>
    <row r="388" spans="1:7" s="73" customFormat="1" ht="12.75" customHeight="1">
      <c r="A388" s="118"/>
      <c r="B388" s="173" t="s">
        <v>260</v>
      </c>
      <c r="C388" s="34" t="s">
        <v>311</v>
      </c>
      <c r="D388" s="31"/>
      <c r="E388" s="31"/>
      <c r="F388" s="90">
        <f>F389+F395+F399+F403+F407+F413+F420+F427+F433+F437+F444</f>
        <v>4987</v>
      </c>
      <c r="G388" s="90">
        <f>G389+G395+G399+G403+G407+G413+G420+G427+G433+G437+G444</f>
        <v>4150.11387</v>
      </c>
    </row>
    <row r="389" spans="1:7" s="73" customFormat="1" ht="25.5" hidden="1">
      <c r="A389" s="86"/>
      <c r="B389" s="197" t="s">
        <v>110</v>
      </c>
      <c r="C389" s="113" t="s">
        <v>312</v>
      </c>
      <c r="D389" s="97"/>
      <c r="E389" s="97"/>
      <c r="F389" s="89">
        <f>F390+F393</f>
        <v>0</v>
      </c>
      <c r="G389" s="89">
        <f>G390+G393</f>
        <v>0</v>
      </c>
    </row>
    <row r="390" spans="1:7" s="73" customFormat="1" ht="25.5" hidden="1">
      <c r="A390" s="118"/>
      <c r="B390" s="173" t="s">
        <v>66</v>
      </c>
      <c r="C390" s="34" t="s">
        <v>312</v>
      </c>
      <c r="D390" s="31">
        <v>200</v>
      </c>
      <c r="E390" s="31"/>
      <c r="F390" s="90">
        <f>F391</f>
        <v>0</v>
      </c>
      <c r="G390" s="90">
        <f>G391</f>
        <v>0</v>
      </c>
    </row>
    <row r="391" spans="1:7" s="73" customFormat="1" ht="25.5" hidden="1">
      <c r="A391" s="118"/>
      <c r="B391" s="173" t="s">
        <v>67</v>
      </c>
      <c r="C391" s="34" t="s">
        <v>312</v>
      </c>
      <c r="D391" s="31">
        <v>240</v>
      </c>
      <c r="E391" s="31"/>
      <c r="F391" s="90">
        <f>F392</f>
        <v>0</v>
      </c>
      <c r="G391" s="90">
        <f>G392</f>
        <v>0</v>
      </c>
    </row>
    <row r="392" spans="1:7" s="73" customFormat="1" ht="12.75" customHeight="1" hidden="1">
      <c r="A392" s="118"/>
      <c r="B392" s="173" t="s">
        <v>115</v>
      </c>
      <c r="C392" s="34" t="s">
        <v>312</v>
      </c>
      <c r="D392" s="31">
        <v>240</v>
      </c>
      <c r="E392" s="30" t="s">
        <v>116</v>
      </c>
      <c r="F392" s="90">
        <v>0</v>
      </c>
      <c r="G392" s="90">
        <v>0</v>
      </c>
    </row>
    <row r="393" spans="1:7" s="73" customFormat="1" ht="12.75" customHeight="1" hidden="1">
      <c r="A393" s="118"/>
      <c r="B393" s="173" t="s">
        <v>300</v>
      </c>
      <c r="C393" s="34" t="s">
        <v>312</v>
      </c>
      <c r="D393" s="31">
        <v>830</v>
      </c>
      <c r="E393" s="31"/>
      <c r="F393" s="90">
        <f>F394</f>
        <v>0</v>
      </c>
      <c r="G393" s="90">
        <f>G394</f>
        <v>0</v>
      </c>
    </row>
    <row r="394" spans="1:7" s="73" customFormat="1" ht="12.75" customHeight="1" hidden="1">
      <c r="A394" s="118"/>
      <c r="B394" s="173" t="s">
        <v>115</v>
      </c>
      <c r="C394" s="34" t="s">
        <v>312</v>
      </c>
      <c r="D394" s="31">
        <v>830</v>
      </c>
      <c r="E394" s="30" t="s">
        <v>116</v>
      </c>
      <c r="F394" s="90">
        <v>0</v>
      </c>
      <c r="G394" s="90">
        <v>0</v>
      </c>
    </row>
    <row r="395" spans="1:7" s="73" customFormat="1" ht="25.5" customHeight="1">
      <c r="A395" s="86"/>
      <c r="B395" s="197" t="s">
        <v>314</v>
      </c>
      <c r="C395" s="97" t="s">
        <v>315</v>
      </c>
      <c r="D395" s="97"/>
      <c r="E395" s="97"/>
      <c r="F395" s="101">
        <f>F397</f>
        <v>385</v>
      </c>
      <c r="G395" s="101">
        <f>G397</f>
        <v>382.692</v>
      </c>
    </row>
    <row r="396" spans="1:7" s="73" customFormat="1" ht="12.75" customHeight="1">
      <c r="A396" s="118"/>
      <c r="B396" s="173" t="s">
        <v>316</v>
      </c>
      <c r="C396" s="31" t="s">
        <v>315</v>
      </c>
      <c r="D396" s="31">
        <v>300</v>
      </c>
      <c r="E396" s="31"/>
      <c r="F396" s="91">
        <f>F397</f>
        <v>385</v>
      </c>
      <c r="G396" s="91">
        <f>G397</f>
        <v>382.692</v>
      </c>
    </row>
    <row r="397" spans="1:7" s="73" customFormat="1" ht="25.5" customHeight="1">
      <c r="A397" s="118"/>
      <c r="B397" s="173" t="s">
        <v>317</v>
      </c>
      <c r="C397" s="31" t="s">
        <v>315</v>
      </c>
      <c r="D397" s="30" t="s">
        <v>318</v>
      </c>
      <c r="E397" s="31"/>
      <c r="F397" s="91">
        <f>F398</f>
        <v>385</v>
      </c>
      <c r="G397" s="91">
        <f>G398</f>
        <v>382.692</v>
      </c>
    </row>
    <row r="398" spans="1:7" s="73" customFormat="1" ht="12.75" customHeight="1">
      <c r="A398" s="118"/>
      <c r="B398" s="173" t="s">
        <v>319</v>
      </c>
      <c r="C398" s="31" t="s">
        <v>315</v>
      </c>
      <c r="D398" s="30" t="s">
        <v>318</v>
      </c>
      <c r="E398" s="31">
        <v>1001</v>
      </c>
      <c r="F398" s="91">
        <v>385</v>
      </c>
      <c r="G398" s="91">
        <v>382.692</v>
      </c>
    </row>
    <row r="399" spans="1:7" s="73" customFormat="1" ht="25.5" customHeight="1">
      <c r="A399" s="86"/>
      <c r="B399" s="197" t="s">
        <v>320</v>
      </c>
      <c r="C399" s="87" t="s">
        <v>321</v>
      </c>
      <c r="D399" s="97"/>
      <c r="E399" s="97"/>
      <c r="F399" s="101">
        <f>F401</f>
        <v>100</v>
      </c>
      <c r="G399" s="101">
        <f>G401</f>
        <v>0</v>
      </c>
    </row>
    <row r="400" spans="1:7" s="73" customFormat="1" ht="12.75" customHeight="1">
      <c r="A400" s="118"/>
      <c r="B400" s="173" t="s">
        <v>117</v>
      </c>
      <c r="C400" s="30" t="s">
        <v>321</v>
      </c>
      <c r="D400" s="31">
        <v>800</v>
      </c>
      <c r="E400" s="31"/>
      <c r="F400" s="91">
        <f aca="true" t="shared" si="49" ref="F400:G405">F401</f>
        <v>100</v>
      </c>
      <c r="G400" s="91">
        <f t="shared" si="49"/>
        <v>0</v>
      </c>
    </row>
    <row r="401" spans="1:7" s="73" customFormat="1" ht="12.75" customHeight="1">
      <c r="A401" s="118"/>
      <c r="B401" s="173" t="s">
        <v>322</v>
      </c>
      <c r="C401" s="30" t="s">
        <v>321</v>
      </c>
      <c r="D401" s="30" t="s">
        <v>323</v>
      </c>
      <c r="E401" s="31"/>
      <c r="F401" s="91">
        <f t="shared" si="49"/>
        <v>100</v>
      </c>
      <c r="G401" s="91">
        <f t="shared" si="49"/>
        <v>0</v>
      </c>
    </row>
    <row r="402" spans="1:7" s="73" customFormat="1" ht="12.75" customHeight="1">
      <c r="A402" s="118"/>
      <c r="B402" s="173" t="s">
        <v>324</v>
      </c>
      <c r="C402" s="30" t="s">
        <v>321</v>
      </c>
      <c r="D402" s="30" t="s">
        <v>323</v>
      </c>
      <c r="E402" s="30" t="s">
        <v>325</v>
      </c>
      <c r="F402" s="91">
        <v>100</v>
      </c>
      <c r="G402" s="91">
        <v>0</v>
      </c>
    </row>
    <row r="403" spans="1:7" s="73" customFormat="1" ht="12.75" customHeight="1">
      <c r="A403" s="86"/>
      <c r="B403" s="197" t="s">
        <v>326</v>
      </c>
      <c r="C403" s="113" t="s">
        <v>327</v>
      </c>
      <c r="D403" s="87"/>
      <c r="E403" s="87"/>
      <c r="F403" s="101">
        <f t="shared" si="49"/>
        <v>200</v>
      </c>
      <c r="G403" s="101">
        <f t="shared" si="49"/>
        <v>146.25</v>
      </c>
    </row>
    <row r="404" spans="1:7" s="73" customFormat="1" ht="25.5" customHeight="1">
      <c r="A404" s="118"/>
      <c r="B404" s="173" t="s">
        <v>66</v>
      </c>
      <c r="C404" s="34" t="s">
        <v>441</v>
      </c>
      <c r="D404" s="30" t="s">
        <v>94</v>
      </c>
      <c r="E404" s="30"/>
      <c r="F404" s="91">
        <f t="shared" si="49"/>
        <v>200</v>
      </c>
      <c r="G404" s="91">
        <f t="shared" si="49"/>
        <v>146.25</v>
      </c>
    </row>
    <row r="405" spans="1:7" s="73" customFormat="1" ht="25.5" customHeight="1">
      <c r="A405" s="118"/>
      <c r="B405" s="173" t="s">
        <v>67</v>
      </c>
      <c r="C405" s="34" t="s">
        <v>327</v>
      </c>
      <c r="D405" s="30" t="s">
        <v>68</v>
      </c>
      <c r="E405" s="30"/>
      <c r="F405" s="91">
        <f t="shared" si="49"/>
        <v>200</v>
      </c>
      <c r="G405" s="91">
        <f t="shared" si="49"/>
        <v>146.25</v>
      </c>
    </row>
    <row r="406" spans="1:7" s="73" customFormat="1" ht="12.75" customHeight="1">
      <c r="A406" s="118"/>
      <c r="B406" s="173" t="s">
        <v>217</v>
      </c>
      <c r="C406" s="34" t="s">
        <v>327</v>
      </c>
      <c r="D406" s="30" t="s">
        <v>68</v>
      </c>
      <c r="E406" s="30" t="s">
        <v>218</v>
      </c>
      <c r="F406" s="91">
        <v>200</v>
      </c>
      <c r="G406" s="91">
        <v>146.25</v>
      </c>
    </row>
    <row r="407" spans="1:7" s="73" customFormat="1" ht="38.25" customHeight="1">
      <c r="A407" s="86"/>
      <c r="B407" s="197" t="s">
        <v>329</v>
      </c>
      <c r="C407" s="97" t="s">
        <v>328</v>
      </c>
      <c r="D407" s="87"/>
      <c r="E407" s="87"/>
      <c r="F407" s="101">
        <f>F408+F411</f>
        <v>1046</v>
      </c>
      <c r="G407" s="101">
        <f>G408+G411</f>
        <v>852.72589</v>
      </c>
    </row>
    <row r="408" spans="1:7" s="73" customFormat="1" ht="25.5" customHeight="1">
      <c r="A408" s="118"/>
      <c r="B408" s="173" t="s">
        <v>66</v>
      </c>
      <c r="C408" s="31" t="s">
        <v>328</v>
      </c>
      <c r="D408" s="30" t="s">
        <v>94</v>
      </c>
      <c r="E408" s="30"/>
      <c r="F408" s="91">
        <f>F409</f>
        <v>1046</v>
      </c>
      <c r="G408" s="91">
        <f>G409</f>
        <v>852.72589</v>
      </c>
    </row>
    <row r="409" spans="1:7" s="73" customFormat="1" ht="25.5" customHeight="1">
      <c r="A409" s="118"/>
      <c r="B409" s="173" t="s">
        <v>67</v>
      </c>
      <c r="C409" s="31" t="s">
        <v>328</v>
      </c>
      <c r="D409" s="30" t="s">
        <v>68</v>
      </c>
      <c r="E409" s="30"/>
      <c r="F409" s="91">
        <f>F410</f>
        <v>1046</v>
      </c>
      <c r="G409" s="91">
        <f>G410</f>
        <v>852.72589</v>
      </c>
    </row>
    <row r="410" spans="1:7" s="73" customFormat="1" ht="12.75" customHeight="1">
      <c r="A410" s="118"/>
      <c r="B410" s="187" t="s">
        <v>188</v>
      </c>
      <c r="C410" s="31" t="s">
        <v>328</v>
      </c>
      <c r="D410" s="30" t="s">
        <v>68</v>
      </c>
      <c r="E410" s="30" t="s">
        <v>189</v>
      </c>
      <c r="F410" s="91">
        <f>870+176</f>
        <v>1046</v>
      </c>
      <c r="G410" s="91">
        <v>852.72589</v>
      </c>
    </row>
    <row r="411" spans="1:7" s="73" customFormat="1" ht="12.75" customHeight="1" hidden="1">
      <c r="A411" s="118"/>
      <c r="B411" s="187" t="s">
        <v>300</v>
      </c>
      <c r="C411" s="31" t="s">
        <v>328</v>
      </c>
      <c r="D411" s="30" t="s">
        <v>301</v>
      </c>
      <c r="E411" s="30"/>
      <c r="F411" s="91">
        <f>F412</f>
        <v>0</v>
      </c>
      <c r="G411" s="91">
        <f>G412</f>
        <v>0</v>
      </c>
    </row>
    <row r="412" spans="1:7" s="73" customFormat="1" ht="12.75" customHeight="1" hidden="1">
      <c r="A412" s="118"/>
      <c r="B412" s="187" t="s">
        <v>188</v>
      </c>
      <c r="C412" s="31" t="s">
        <v>328</v>
      </c>
      <c r="D412" s="30" t="s">
        <v>301</v>
      </c>
      <c r="E412" s="30" t="s">
        <v>189</v>
      </c>
      <c r="F412" s="91">
        <v>0</v>
      </c>
      <c r="G412" s="91">
        <v>0</v>
      </c>
    </row>
    <row r="413" spans="1:7" s="73" customFormat="1" ht="12.75" customHeight="1" hidden="1">
      <c r="A413" s="86"/>
      <c r="B413" s="197" t="s">
        <v>330</v>
      </c>
      <c r="C413" s="87" t="s">
        <v>347</v>
      </c>
      <c r="D413" s="87"/>
      <c r="E413" s="87"/>
      <c r="F413" s="101">
        <f>F414+F417</f>
        <v>0</v>
      </c>
      <c r="G413" s="101">
        <f>G414+G417</f>
        <v>0</v>
      </c>
    </row>
    <row r="414" spans="1:7" s="73" customFormat="1" ht="12.75" customHeight="1" hidden="1">
      <c r="A414" s="118"/>
      <c r="B414" s="173" t="s">
        <v>66</v>
      </c>
      <c r="C414" s="30" t="s">
        <v>347</v>
      </c>
      <c r="D414" s="30" t="s">
        <v>94</v>
      </c>
      <c r="E414" s="30"/>
      <c r="F414" s="91">
        <f>F415</f>
        <v>0</v>
      </c>
      <c r="G414" s="91">
        <f>G415</f>
        <v>0</v>
      </c>
    </row>
    <row r="415" spans="1:7" s="73" customFormat="1" ht="25.5" hidden="1">
      <c r="A415" s="118"/>
      <c r="B415" s="173" t="s">
        <v>67</v>
      </c>
      <c r="C415" s="30" t="s">
        <v>347</v>
      </c>
      <c r="D415" s="30" t="s">
        <v>68</v>
      </c>
      <c r="E415" s="30"/>
      <c r="F415" s="91">
        <f>F416</f>
        <v>0</v>
      </c>
      <c r="G415" s="91">
        <f>G416</f>
        <v>0</v>
      </c>
    </row>
    <row r="416" spans="1:7" s="73" customFormat="1" ht="12.75" customHeight="1" hidden="1">
      <c r="A416" s="118"/>
      <c r="B416" s="187" t="s">
        <v>160</v>
      </c>
      <c r="C416" s="30" t="s">
        <v>347</v>
      </c>
      <c r="D416" s="30" t="s">
        <v>68</v>
      </c>
      <c r="E416" s="30" t="s">
        <v>331</v>
      </c>
      <c r="F416" s="91">
        <v>0</v>
      </c>
      <c r="G416" s="91">
        <v>0</v>
      </c>
    </row>
    <row r="417" spans="1:7" s="73" customFormat="1" ht="12.75" customHeight="1" hidden="1">
      <c r="A417" s="118"/>
      <c r="B417" s="187" t="s">
        <v>316</v>
      </c>
      <c r="C417" s="30" t="s">
        <v>347</v>
      </c>
      <c r="D417" s="30" t="s">
        <v>332</v>
      </c>
      <c r="E417" s="30"/>
      <c r="F417" s="91">
        <f>F418</f>
        <v>0</v>
      </c>
      <c r="G417" s="91">
        <f>G418</f>
        <v>0</v>
      </c>
    </row>
    <row r="418" spans="1:7" s="73" customFormat="1" ht="12.75" customHeight="1" hidden="1">
      <c r="A418" s="118"/>
      <c r="B418" s="173" t="s">
        <v>333</v>
      </c>
      <c r="C418" s="30" t="s">
        <v>347</v>
      </c>
      <c r="D418" s="30" t="s">
        <v>334</v>
      </c>
      <c r="E418" s="30"/>
      <c r="F418" s="91">
        <f>F419</f>
        <v>0</v>
      </c>
      <c r="G418" s="91">
        <f>G419</f>
        <v>0</v>
      </c>
    </row>
    <row r="419" spans="1:7" s="73" customFormat="1" ht="12.75" customHeight="1" hidden="1">
      <c r="A419" s="118"/>
      <c r="B419" s="187" t="s">
        <v>160</v>
      </c>
      <c r="C419" s="30" t="s">
        <v>347</v>
      </c>
      <c r="D419" s="30" t="s">
        <v>334</v>
      </c>
      <c r="E419" s="30" t="s">
        <v>331</v>
      </c>
      <c r="F419" s="91">
        <v>0</v>
      </c>
      <c r="G419" s="91">
        <v>0</v>
      </c>
    </row>
    <row r="420" spans="1:7" s="73" customFormat="1" ht="25.5" hidden="1">
      <c r="A420" s="86"/>
      <c r="B420" s="195" t="s">
        <v>206</v>
      </c>
      <c r="C420" s="113" t="s">
        <v>335</v>
      </c>
      <c r="D420" s="97"/>
      <c r="E420" s="87"/>
      <c r="F420" s="101">
        <f>F421+F425</f>
        <v>0</v>
      </c>
      <c r="G420" s="101">
        <f>G421+G425</f>
        <v>0</v>
      </c>
    </row>
    <row r="421" spans="1:7" s="73" customFormat="1" ht="25.5" hidden="1">
      <c r="A421" s="118"/>
      <c r="B421" s="177" t="s">
        <v>66</v>
      </c>
      <c r="C421" s="34" t="s">
        <v>335</v>
      </c>
      <c r="D421" s="31">
        <v>200</v>
      </c>
      <c r="E421" s="30"/>
      <c r="F421" s="91">
        <f>F422</f>
        <v>0</v>
      </c>
      <c r="G421" s="91">
        <f>G422</f>
        <v>0</v>
      </c>
    </row>
    <row r="422" spans="1:7" s="73" customFormat="1" ht="25.5" hidden="1">
      <c r="A422" s="118"/>
      <c r="B422" s="173" t="s">
        <v>67</v>
      </c>
      <c r="C422" s="34" t="s">
        <v>335</v>
      </c>
      <c r="D422" s="31">
        <v>240</v>
      </c>
      <c r="E422" s="30"/>
      <c r="F422" s="91">
        <f>F423</f>
        <v>0</v>
      </c>
      <c r="G422" s="91">
        <f>G423</f>
        <v>0</v>
      </c>
    </row>
    <row r="423" spans="1:7" s="73" customFormat="1" ht="12.75" customHeight="1" hidden="1">
      <c r="A423" s="118"/>
      <c r="B423" s="173" t="s">
        <v>179</v>
      </c>
      <c r="C423" s="34" t="s">
        <v>335</v>
      </c>
      <c r="D423" s="30" t="s">
        <v>68</v>
      </c>
      <c r="E423" s="30" t="s">
        <v>180</v>
      </c>
      <c r="F423" s="91">
        <v>0</v>
      </c>
      <c r="G423" s="91">
        <v>0</v>
      </c>
    </row>
    <row r="424" spans="1:7" s="73" customFormat="1" ht="12.75" customHeight="1" hidden="1">
      <c r="A424" s="118"/>
      <c r="B424" s="173" t="s">
        <v>117</v>
      </c>
      <c r="C424" s="34" t="s">
        <v>335</v>
      </c>
      <c r="D424" s="30" t="s">
        <v>118</v>
      </c>
      <c r="E424" s="30"/>
      <c r="F424" s="91">
        <f>F425</f>
        <v>0</v>
      </c>
      <c r="G424" s="91">
        <f>G425</f>
        <v>0</v>
      </c>
    </row>
    <row r="425" spans="1:7" s="73" customFormat="1" ht="12.75" customHeight="1" hidden="1">
      <c r="A425" s="118"/>
      <c r="B425" s="173" t="s">
        <v>300</v>
      </c>
      <c r="C425" s="34" t="s">
        <v>335</v>
      </c>
      <c r="D425" s="30" t="s">
        <v>301</v>
      </c>
      <c r="E425" s="30"/>
      <c r="F425" s="91">
        <f>F426</f>
        <v>0</v>
      </c>
      <c r="G425" s="91">
        <f>G426</f>
        <v>0</v>
      </c>
    </row>
    <row r="426" spans="1:7" s="73" customFormat="1" ht="12.75" customHeight="1" hidden="1">
      <c r="A426" s="118"/>
      <c r="B426" s="173" t="s">
        <v>179</v>
      </c>
      <c r="C426" s="34" t="s">
        <v>335</v>
      </c>
      <c r="D426" s="30" t="s">
        <v>301</v>
      </c>
      <c r="E426" s="30" t="s">
        <v>180</v>
      </c>
      <c r="F426" s="91">
        <v>0</v>
      </c>
      <c r="G426" s="91">
        <v>0</v>
      </c>
    </row>
    <row r="427" spans="1:7" s="73" customFormat="1" ht="12.75" customHeight="1">
      <c r="A427" s="116"/>
      <c r="B427" s="197" t="s">
        <v>336</v>
      </c>
      <c r="C427" s="113" t="s">
        <v>337</v>
      </c>
      <c r="D427" s="87"/>
      <c r="E427" s="87"/>
      <c r="F427" s="101">
        <f>F428+F431</f>
        <v>2519</v>
      </c>
      <c r="G427" s="101">
        <f>G428+G431</f>
        <v>2031.44598</v>
      </c>
    </row>
    <row r="428" spans="1:7" s="73" customFormat="1" ht="12.75" customHeight="1">
      <c r="A428" s="115"/>
      <c r="B428" s="173" t="s">
        <v>66</v>
      </c>
      <c r="C428" s="34" t="s">
        <v>337</v>
      </c>
      <c r="D428" s="30" t="s">
        <v>94</v>
      </c>
      <c r="E428" s="30"/>
      <c r="F428" s="91">
        <f>F429</f>
        <v>2519</v>
      </c>
      <c r="G428" s="91">
        <f>G429</f>
        <v>2031.44598</v>
      </c>
    </row>
    <row r="429" spans="1:7" s="73" customFormat="1" ht="25.5" customHeight="1">
      <c r="A429" s="115"/>
      <c r="B429" s="173" t="s">
        <v>67</v>
      </c>
      <c r="C429" s="34" t="s">
        <v>337</v>
      </c>
      <c r="D429" s="30" t="s">
        <v>68</v>
      </c>
      <c r="E429" s="30"/>
      <c r="F429" s="91">
        <f>F430</f>
        <v>2519</v>
      </c>
      <c r="G429" s="91">
        <f>G430</f>
        <v>2031.44598</v>
      </c>
    </row>
    <row r="430" spans="1:7" s="73" customFormat="1" ht="12.75" customHeight="1">
      <c r="A430" s="115"/>
      <c r="B430" s="173" t="s">
        <v>179</v>
      </c>
      <c r="C430" s="34" t="s">
        <v>337</v>
      </c>
      <c r="D430" s="30" t="s">
        <v>68</v>
      </c>
      <c r="E430" s="30" t="s">
        <v>180</v>
      </c>
      <c r="F430" s="91">
        <f>3753-200-336-364-334</f>
        <v>2519</v>
      </c>
      <c r="G430" s="91">
        <v>2031.44598</v>
      </c>
    </row>
    <row r="431" spans="1:7" s="73" customFormat="1" ht="12.75" customHeight="1" hidden="1">
      <c r="A431" s="115"/>
      <c r="B431" s="173" t="s">
        <v>300</v>
      </c>
      <c r="C431" s="34" t="s">
        <v>337</v>
      </c>
      <c r="D431" s="30" t="s">
        <v>301</v>
      </c>
      <c r="E431" s="30"/>
      <c r="F431" s="91">
        <f>F432</f>
        <v>0</v>
      </c>
      <c r="G431" s="91">
        <f>G432</f>
        <v>0</v>
      </c>
    </row>
    <row r="432" spans="1:7" s="73" customFormat="1" ht="12" customHeight="1" hidden="1">
      <c r="A432" s="115"/>
      <c r="B432" s="173" t="s">
        <v>179</v>
      </c>
      <c r="C432" s="34" t="s">
        <v>337</v>
      </c>
      <c r="D432" s="30" t="s">
        <v>301</v>
      </c>
      <c r="E432" s="30" t="s">
        <v>180</v>
      </c>
      <c r="F432" s="91">
        <v>0</v>
      </c>
      <c r="G432" s="91">
        <v>0</v>
      </c>
    </row>
    <row r="433" spans="1:7" s="73" customFormat="1" ht="38.25" hidden="1">
      <c r="A433" s="116"/>
      <c r="B433" s="197" t="s">
        <v>338</v>
      </c>
      <c r="C433" s="113" t="s">
        <v>339</v>
      </c>
      <c r="D433" s="87"/>
      <c r="E433" s="87"/>
      <c r="F433" s="101">
        <f aca="true" t="shared" si="50" ref="F433:G435">F434</f>
        <v>0</v>
      </c>
      <c r="G433" s="101">
        <f t="shared" si="50"/>
        <v>0</v>
      </c>
    </row>
    <row r="434" spans="1:7" s="73" customFormat="1" ht="25.5" hidden="1">
      <c r="A434" s="115"/>
      <c r="B434" s="173" t="s">
        <v>66</v>
      </c>
      <c r="C434" s="34" t="s">
        <v>339</v>
      </c>
      <c r="D434" s="30" t="s">
        <v>94</v>
      </c>
      <c r="E434" s="30"/>
      <c r="F434" s="91">
        <f t="shared" si="50"/>
        <v>0</v>
      </c>
      <c r="G434" s="91">
        <f t="shared" si="50"/>
        <v>0</v>
      </c>
    </row>
    <row r="435" spans="1:7" s="73" customFormat="1" ht="25.5" hidden="1">
      <c r="A435" s="115"/>
      <c r="B435" s="173" t="s">
        <v>67</v>
      </c>
      <c r="C435" s="34" t="s">
        <v>339</v>
      </c>
      <c r="D435" s="30" t="s">
        <v>68</v>
      </c>
      <c r="E435" s="30"/>
      <c r="F435" s="91">
        <f t="shared" si="50"/>
        <v>0</v>
      </c>
      <c r="G435" s="91">
        <f t="shared" si="50"/>
        <v>0</v>
      </c>
    </row>
    <row r="436" spans="1:7" s="73" customFormat="1" ht="12.75" customHeight="1" hidden="1">
      <c r="A436" s="115"/>
      <c r="B436" s="173" t="s">
        <v>340</v>
      </c>
      <c r="C436" s="34" t="s">
        <v>339</v>
      </c>
      <c r="D436" s="30" t="s">
        <v>68</v>
      </c>
      <c r="E436" s="30" t="s">
        <v>341</v>
      </c>
      <c r="F436" s="91">
        <v>0</v>
      </c>
      <c r="G436" s="91">
        <v>0</v>
      </c>
    </row>
    <row r="437" spans="1:7" s="73" customFormat="1" ht="25.5" customHeight="1">
      <c r="A437" s="116"/>
      <c r="B437" s="197" t="s">
        <v>342</v>
      </c>
      <c r="C437" s="87" t="s">
        <v>343</v>
      </c>
      <c r="D437" s="97"/>
      <c r="E437" s="97"/>
      <c r="F437" s="101">
        <f>F438+F441</f>
        <v>486.99999999999994</v>
      </c>
      <c r="G437" s="101">
        <f>G438+G441</f>
        <v>486.99999999999994</v>
      </c>
    </row>
    <row r="438" spans="1:7" s="73" customFormat="1" ht="51" customHeight="1">
      <c r="A438" s="115"/>
      <c r="B438" s="173" t="s">
        <v>112</v>
      </c>
      <c r="C438" s="30" t="s">
        <v>343</v>
      </c>
      <c r="D438" s="31">
        <v>100</v>
      </c>
      <c r="E438" s="31"/>
      <c r="F438" s="91">
        <f>F439</f>
        <v>478.09999999999997</v>
      </c>
      <c r="G438" s="91">
        <f>G439</f>
        <v>478.09999999999997</v>
      </c>
    </row>
    <row r="439" spans="1:7" s="73" customFormat="1" ht="25.5" customHeight="1">
      <c r="A439" s="115"/>
      <c r="B439" s="173" t="s">
        <v>264</v>
      </c>
      <c r="C439" s="30" t="s">
        <v>343</v>
      </c>
      <c r="D439" s="30" t="s">
        <v>265</v>
      </c>
      <c r="E439" s="31"/>
      <c r="F439" s="91">
        <f>F440</f>
        <v>478.09999999999997</v>
      </c>
      <c r="G439" s="91">
        <f>G440</f>
        <v>478.09999999999997</v>
      </c>
    </row>
    <row r="440" spans="1:7" s="73" customFormat="1" ht="12.75" customHeight="1">
      <c r="A440" s="115"/>
      <c r="B440" s="173" t="s">
        <v>344</v>
      </c>
      <c r="C440" s="30" t="s">
        <v>343</v>
      </c>
      <c r="D440" s="30" t="s">
        <v>265</v>
      </c>
      <c r="E440" s="30" t="s">
        <v>345</v>
      </c>
      <c r="F440" s="91">
        <f>448.7+29.4</f>
        <v>478.09999999999997</v>
      </c>
      <c r="G440" s="91">
        <f>448.7+29.4</f>
        <v>478.09999999999997</v>
      </c>
    </row>
    <row r="441" spans="1:7" s="73" customFormat="1" ht="25.5" customHeight="1">
      <c r="A441" s="115"/>
      <c r="B441" s="173" t="s">
        <v>66</v>
      </c>
      <c r="C441" s="30" t="s">
        <v>343</v>
      </c>
      <c r="D441" s="30" t="s">
        <v>94</v>
      </c>
      <c r="E441" s="30"/>
      <c r="F441" s="91">
        <f>F442</f>
        <v>8.9</v>
      </c>
      <c r="G441" s="91">
        <f>G442</f>
        <v>8.9</v>
      </c>
    </row>
    <row r="442" spans="1:7" s="73" customFormat="1" ht="25.5" customHeight="1">
      <c r="A442" s="115"/>
      <c r="B442" s="173" t="s">
        <v>67</v>
      </c>
      <c r="C442" s="30" t="s">
        <v>343</v>
      </c>
      <c r="D442" s="30" t="s">
        <v>68</v>
      </c>
      <c r="E442" s="31"/>
      <c r="F442" s="91">
        <f>F443</f>
        <v>8.9</v>
      </c>
      <c r="G442" s="91">
        <f>G443</f>
        <v>8.9</v>
      </c>
    </row>
    <row r="443" spans="1:7" s="73" customFormat="1" ht="13.5" customHeight="1">
      <c r="A443" s="115"/>
      <c r="B443" s="173" t="s">
        <v>344</v>
      </c>
      <c r="C443" s="30" t="s">
        <v>343</v>
      </c>
      <c r="D443" s="30" t="s">
        <v>68</v>
      </c>
      <c r="E443" s="30" t="s">
        <v>345</v>
      </c>
      <c r="F443" s="91">
        <v>8.9</v>
      </c>
      <c r="G443" s="91">
        <v>8.9</v>
      </c>
    </row>
    <row r="444" spans="1:7" s="73" customFormat="1" ht="25.5" customHeight="1">
      <c r="A444" s="143"/>
      <c r="B444" s="203" t="s">
        <v>433</v>
      </c>
      <c r="C444" s="144" t="s">
        <v>313</v>
      </c>
      <c r="D444" s="144"/>
      <c r="E444" s="144"/>
      <c r="F444" s="145">
        <f>F445</f>
        <v>250</v>
      </c>
      <c r="G444" s="145">
        <f>G445</f>
        <v>250</v>
      </c>
    </row>
    <row r="445" spans="1:7" s="73" customFormat="1" ht="25.5" customHeight="1">
      <c r="A445" s="115"/>
      <c r="B445" s="173" t="s">
        <v>66</v>
      </c>
      <c r="C445" s="34" t="s">
        <v>313</v>
      </c>
      <c r="D445" s="31">
        <v>200</v>
      </c>
      <c r="E445" s="30"/>
      <c r="F445" s="90">
        <f>F446</f>
        <v>250</v>
      </c>
      <c r="G445" s="90">
        <f>G446</f>
        <v>250</v>
      </c>
    </row>
    <row r="446" spans="1:7" s="73" customFormat="1" ht="25.5" customHeight="1">
      <c r="A446" s="115"/>
      <c r="B446" s="173" t="s">
        <v>67</v>
      </c>
      <c r="C446" s="34" t="s">
        <v>313</v>
      </c>
      <c r="D446" s="31">
        <v>240</v>
      </c>
      <c r="E446" s="30"/>
      <c r="F446" s="90">
        <f>F447+F448</f>
        <v>250</v>
      </c>
      <c r="G446" s="90">
        <f>G447+G448</f>
        <v>250</v>
      </c>
    </row>
    <row r="447" spans="1:7" s="73" customFormat="1" ht="15.75" customHeight="1" hidden="1">
      <c r="A447" s="115"/>
      <c r="B447" s="173" t="s">
        <v>179</v>
      </c>
      <c r="C447" s="34" t="s">
        <v>313</v>
      </c>
      <c r="D447" s="31">
        <v>240</v>
      </c>
      <c r="E447" s="30" t="s">
        <v>180</v>
      </c>
      <c r="F447" s="90">
        <v>0</v>
      </c>
      <c r="G447" s="90">
        <v>0</v>
      </c>
    </row>
    <row r="448" spans="1:7" s="73" customFormat="1" ht="12.75" customHeight="1">
      <c r="A448" s="115"/>
      <c r="B448" s="173" t="s">
        <v>115</v>
      </c>
      <c r="C448" s="34" t="s">
        <v>313</v>
      </c>
      <c r="D448" s="31">
        <v>240</v>
      </c>
      <c r="E448" s="30" t="s">
        <v>116</v>
      </c>
      <c r="F448" s="90">
        <v>250</v>
      </c>
      <c r="G448" s="90">
        <v>250</v>
      </c>
    </row>
    <row r="449" spans="1:7" s="77" customFormat="1" ht="15" customHeight="1">
      <c r="A449" s="265" t="s">
        <v>346</v>
      </c>
      <c r="B449" s="266"/>
      <c r="C449" s="266"/>
      <c r="D449" s="267"/>
      <c r="E449" s="120"/>
      <c r="F449" s="121">
        <f>F15+F313</f>
        <v>102108.64889000001</v>
      </c>
      <c r="G449" s="121">
        <f>G15+G313</f>
        <v>86767.17246</v>
      </c>
    </row>
    <row r="450" spans="6:7" ht="12.75">
      <c r="F450" s="122"/>
      <c r="G450" s="122"/>
    </row>
    <row r="451" spans="6:7" ht="12.75">
      <c r="F451" s="122"/>
      <c r="G451" s="122"/>
    </row>
    <row r="452" spans="6:7" ht="12.75">
      <c r="F452" s="122"/>
      <c r="G452" s="122"/>
    </row>
    <row r="453" spans="6:7" ht="12.75">
      <c r="F453" s="122"/>
      <c r="G453" s="122"/>
    </row>
    <row r="454" spans="6:7" ht="12.75">
      <c r="F454" s="122"/>
      <c r="G454" s="122"/>
    </row>
    <row r="455" spans="6:7" ht="12.75">
      <c r="F455" s="122"/>
      <c r="G455" s="122"/>
    </row>
    <row r="456" spans="6:7" ht="12.75">
      <c r="F456" s="122"/>
      <c r="G456" s="122"/>
    </row>
    <row r="457" spans="6:7" ht="12.75">
      <c r="F457" s="122"/>
      <c r="G457" s="122"/>
    </row>
    <row r="458" spans="6:7" ht="12.75">
      <c r="F458" s="122"/>
      <c r="G458" s="122"/>
    </row>
    <row r="459" spans="6:7" ht="12.75">
      <c r="F459" s="122"/>
      <c r="G459" s="122"/>
    </row>
    <row r="460" spans="6:7" ht="12.75">
      <c r="F460" s="122"/>
      <c r="G460" s="122"/>
    </row>
    <row r="461" spans="6:7" ht="12.75">
      <c r="F461" s="122"/>
      <c r="G461" s="122"/>
    </row>
    <row r="462" spans="6:7" ht="12.75">
      <c r="F462" s="122"/>
      <c r="G462" s="122"/>
    </row>
    <row r="463" spans="6:7" ht="12.75">
      <c r="F463" s="122"/>
      <c r="G463" s="122"/>
    </row>
    <row r="464" spans="6:7" ht="12.75">
      <c r="F464" s="122"/>
      <c r="G464" s="122"/>
    </row>
    <row r="465" spans="6:7" ht="12.75">
      <c r="F465" s="122"/>
      <c r="G465" s="122"/>
    </row>
    <row r="466" spans="6:7" ht="12.75">
      <c r="F466" s="122"/>
      <c r="G466" s="122"/>
    </row>
    <row r="467" spans="6:7" ht="12.75">
      <c r="F467" s="122"/>
      <c r="G467" s="122"/>
    </row>
    <row r="468" spans="6:7" ht="12.75">
      <c r="F468" s="122"/>
      <c r="G468" s="122"/>
    </row>
    <row r="469" spans="6:7" ht="12.75">
      <c r="F469" s="122"/>
      <c r="G469" s="122"/>
    </row>
    <row r="470" spans="6:7" ht="12.75">
      <c r="F470" s="122"/>
      <c r="G470" s="122"/>
    </row>
    <row r="471" spans="6:7" ht="12.75">
      <c r="F471" s="122"/>
      <c r="G471" s="122"/>
    </row>
    <row r="472" spans="6:7" ht="12.75">
      <c r="F472" s="122"/>
      <c r="G472" s="122"/>
    </row>
    <row r="473" spans="6:7" ht="12.75">
      <c r="F473" s="122"/>
      <c r="G473" s="122"/>
    </row>
    <row r="474" spans="6:7" ht="12.75">
      <c r="F474" s="122"/>
      <c r="G474" s="122"/>
    </row>
    <row r="475" spans="6:7" ht="12.75">
      <c r="F475" s="122"/>
      <c r="G475" s="122"/>
    </row>
    <row r="476" spans="6:7" ht="12.75">
      <c r="F476" s="122"/>
      <c r="G476" s="122"/>
    </row>
    <row r="477" spans="6:7" ht="12.75">
      <c r="F477" s="122"/>
      <c r="G477" s="122"/>
    </row>
    <row r="478" spans="6:7" ht="12.75">
      <c r="F478" s="122"/>
      <c r="G478" s="122"/>
    </row>
    <row r="479" spans="6:7" ht="12.75">
      <c r="F479" s="122"/>
      <c r="G479" s="122"/>
    </row>
    <row r="480" spans="6:7" ht="12.75">
      <c r="F480" s="122"/>
      <c r="G480" s="122"/>
    </row>
    <row r="481" spans="6:7" ht="12.75">
      <c r="F481" s="122"/>
      <c r="G481" s="122"/>
    </row>
    <row r="482" spans="6:7" ht="12.75">
      <c r="F482" s="122"/>
      <c r="G482" s="122"/>
    </row>
    <row r="483" spans="6:7" ht="12.75">
      <c r="F483" s="122"/>
      <c r="G483" s="122"/>
    </row>
    <row r="484" spans="6:7" ht="12.75">
      <c r="F484" s="122"/>
      <c r="G484" s="122"/>
    </row>
    <row r="485" spans="6:7" ht="12.75">
      <c r="F485" s="122"/>
      <c r="G485" s="122"/>
    </row>
    <row r="486" spans="6:7" ht="12.75">
      <c r="F486" s="122"/>
      <c r="G486" s="122"/>
    </row>
    <row r="487" spans="6:7" ht="12.75">
      <c r="F487" s="122"/>
      <c r="G487" s="122"/>
    </row>
    <row r="488" spans="6:7" ht="12.75">
      <c r="F488" s="122"/>
      <c r="G488" s="122"/>
    </row>
  </sheetData>
  <sheetProtection/>
  <mergeCells count="14">
    <mergeCell ref="A1:G1"/>
    <mergeCell ref="A2:G2"/>
    <mergeCell ref="A3:G3"/>
    <mergeCell ref="A4:G4"/>
    <mergeCell ref="A5:G5"/>
    <mergeCell ref="A7:G7"/>
    <mergeCell ref="A8:G8"/>
    <mergeCell ref="A9:G9"/>
    <mergeCell ref="A10:G10"/>
    <mergeCell ref="A11:G11"/>
    <mergeCell ref="B313:E313"/>
    <mergeCell ref="A449:D449"/>
    <mergeCell ref="B15:E15"/>
    <mergeCell ref="A12:G12"/>
  </mergeCells>
  <printOptions/>
  <pageMargins left="0.7874015748031497" right="0.6299212598425197" top="0.7874015748031497" bottom="0.3937007874015748" header="0" footer="0"/>
  <pageSetup horizontalDpi="600" verticalDpi="600" orientation="portrait" paperSize="9" scale="69" r:id="rId1"/>
  <rowBreaks count="7" manualBreakCount="7">
    <brk id="54" max="6" man="1"/>
    <brk id="124" max="6" man="1"/>
    <brk id="203" max="6" man="1"/>
    <brk id="277" max="6" man="1"/>
    <brk id="328" max="6" man="1"/>
    <brk id="398" max="6" man="1"/>
    <brk id="4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475"/>
  <sheetViews>
    <sheetView view="pageBreakPreview" zoomScaleSheetLayoutView="100" zoomScalePageLayoutView="0" workbookViewId="0" topLeftCell="A1">
      <selection activeCell="A6" sqref="A6"/>
    </sheetView>
  </sheetViews>
  <sheetFormatPr defaultColWidth="9.140625" defaultRowHeight="12.75"/>
  <cols>
    <col min="1" max="1" width="4.7109375" style="9" customWidth="1"/>
    <col min="2" max="2" width="51.00390625" style="9" customWidth="1"/>
    <col min="3" max="3" width="6.421875" style="9" customWidth="1"/>
    <col min="4" max="4" width="6.00390625" style="9" customWidth="1"/>
    <col min="5" max="5" width="5.8515625" style="9" customWidth="1"/>
    <col min="6" max="6" width="12.28125" style="9" customWidth="1"/>
    <col min="7" max="7" width="6.8515625" style="9" customWidth="1"/>
    <col min="8" max="9" width="17.7109375" style="10" customWidth="1"/>
    <col min="10" max="16384" width="9.140625" style="9" customWidth="1"/>
  </cols>
  <sheetData>
    <row r="1" spans="1:9" ht="15" customHeight="1">
      <c r="A1" s="278" t="s">
        <v>482</v>
      </c>
      <c r="B1" s="278"/>
      <c r="C1" s="278"/>
      <c r="D1" s="278"/>
      <c r="E1" s="278"/>
      <c r="F1" s="278"/>
      <c r="G1" s="278"/>
      <c r="H1" s="278"/>
      <c r="I1" s="251"/>
    </row>
    <row r="2" spans="1:9" ht="15" customHeight="1">
      <c r="A2" s="278" t="s">
        <v>45</v>
      </c>
      <c r="B2" s="278"/>
      <c r="C2" s="278"/>
      <c r="D2" s="278"/>
      <c r="E2" s="278"/>
      <c r="F2" s="278"/>
      <c r="G2" s="278"/>
      <c r="H2" s="278"/>
      <c r="I2" s="251"/>
    </row>
    <row r="3" spans="1:9" ht="15" customHeight="1">
      <c r="A3" s="278" t="s">
        <v>46</v>
      </c>
      <c r="B3" s="278"/>
      <c r="C3" s="278"/>
      <c r="D3" s="278"/>
      <c r="E3" s="278"/>
      <c r="F3" s="278"/>
      <c r="G3" s="278"/>
      <c r="H3" s="278"/>
      <c r="I3" s="251"/>
    </row>
    <row r="4" spans="1:9" ht="15" customHeight="1">
      <c r="A4" s="278" t="s">
        <v>47</v>
      </c>
      <c r="B4" s="278"/>
      <c r="C4" s="278"/>
      <c r="D4" s="278"/>
      <c r="E4" s="278"/>
      <c r="F4" s="278"/>
      <c r="G4" s="278"/>
      <c r="H4" s="278"/>
      <c r="I4" s="251"/>
    </row>
    <row r="5" spans="1:9" ht="15" customHeight="1">
      <c r="A5" s="278" t="s">
        <v>533</v>
      </c>
      <c r="B5" s="278"/>
      <c r="C5" s="278"/>
      <c r="D5" s="278"/>
      <c r="E5" s="278"/>
      <c r="F5" s="278"/>
      <c r="G5" s="278"/>
      <c r="H5" s="278"/>
      <c r="I5" s="251"/>
    </row>
    <row r="6" ht="15" customHeight="1"/>
    <row r="7" spans="1:9" ht="15" customHeight="1">
      <c r="A7" s="275" t="s">
        <v>520</v>
      </c>
      <c r="B7" s="271"/>
      <c r="C7" s="271"/>
      <c r="D7" s="271"/>
      <c r="E7" s="271"/>
      <c r="F7" s="271"/>
      <c r="G7" s="271"/>
      <c r="H7" s="271"/>
      <c r="I7" s="271"/>
    </row>
    <row r="8" spans="1:9" ht="15" customHeight="1">
      <c r="A8" s="259" t="s">
        <v>526</v>
      </c>
      <c r="B8" s="271"/>
      <c r="C8" s="271"/>
      <c r="D8" s="271"/>
      <c r="E8" s="271"/>
      <c r="F8" s="271"/>
      <c r="G8" s="271"/>
      <c r="H8" s="271"/>
      <c r="I8" s="271"/>
    </row>
    <row r="9" spans="1:9" ht="15" customHeight="1">
      <c r="A9" s="261" t="s">
        <v>47</v>
      </c>
      <c r="B9" s="261"/>
      <c r="C9" s="261"/>
      <c r="D9" s="261"/>
      <c r="E9" s="261"/>
      <c r="F9" s="261"/>
      <c r="G9" s="261"/>
      <c r="H9" s="261"/>
      <c r="I9" s="255"/>
    </row>
    <row r="10" spans="1:9" ht="15" customHeight="1">
      <c r="A10" s="276" t="s">
        <v>527</v>
      </c>
      <c r="B10" s="276"/>
      <c r="C10" s="276"/>
      <c r="D10" s="276"/>
      <c r="E10" s="276"/>
      <c r="F10" s="276"/>
      <c r="G10" s="276"/>
      <c r="H10" s="276"/>
      <c r="I10" s="277"/>
    </row>
    <row r="11" spans="1:9" s="1" customFormat="1" ht="51">
      <c r="A11" s="11" t="s">
        <v>49</v>
      </c>
      <c r="B11" s="12" t="s">
        <v>55</v>
      </c>
      <c r="C11" s="13" t="s">
        <v>0</v>
      </c>
      <c r="D11" s="13" t="s">
        <v>1</v>
      </c>
      <c r="E11" s="13" t="s">
        <v>2</v>
      </c>
      <c r="F11" s="13" t="s">
        <v>56</v>
      </c>
      <c r="G11" s="13" t="s">
        <v>57</v>
      </c>
      <c r="H11" s="58" t="s">
        <v>528</v>
      </c>
      <c r="I11" s="58" t="s">
        <v>529</v>
      </c>
    </row>
    <row r="12" spans="1:9" s="1" customFormat="1" ht="12.75">
      <c r="A12" s="11" t="s">
        <v>50</v>
      </c>
      <c r="B12" s="12">
        <v>2</v>
      </c>
      <c r="C12" s="13">
        <v>3</v>
      </c>
      <c r="D12" s="13">
        <v>4</v>
      </c>
      <c r="E12" s="13">
        <v>5</v>
      </c>
      <c r="F12" s="13">
        <v>6</v>
      </c>
      <c r="G12" s="13">
        <v>7</v>
      </c>
      <c r="H12" s="14">
        <v>8</v>
      </c>
      <c r="I12" s="14">
        <v>9</v>
      </c>
    </row>
    <row r="13" spans="1:9" s="1" customFormat="1" ht="45" customHeight="1">
      <c r="A13" s="15"/>
      <c r="B13" s="168" t="s">
        <v>53</v>
      </c>
      <c r="C13" s="16" t="s">
        <v>52</v>
      </c>
      <c r="D13" s="17"/>
      <c r="E13" s="17"/>
      <c r="F13" s="17"/>
      <c r="G13" s="17"/>
      <c r="H13" s="59">
        <f>H14+H30+H394+H407</f>
        <v>102108.64888999998</v>
      </c>
      <c r="I13" s="59">
        <f>I14+I30+I394+I407</f>
        <v>86767.17246</v>
      </c>
    </row>
    <row r="14" spans="1:9" s="1" customFormat="1" ht="45" customHeight="1">
      <c r="A14" s="15" t="s">
        <v>50</v>
      </c>
      <c r="B14" s="169" t="s">
        <v>3</v>
      </c>
      <c r="C14" s="16"/>
      <c r="D14" s="18"/>
      <c r="E14" s="18"/>
      <c r="F14" s="18"/>
      <c r="G14" s="18"/>
      <c r="H14" s="59">
        <f aca="true" t="shared" si="0" ref="H14:I16">H15</f>
        <v>919.877</v>
      </c>
      <c r="I14" s="59">
        <f t="shared" si="0"/>
        <v>835.11328</v>
      </c>
    </row>
    <row r="15" spans="1:9" ht="15" customHeight="1">
      <c r="A15" s="19" t="s">
        <v>4</v>
      </c>
      <c r="B15" s="170" t="s">
        <v>5</v>
      </c>
      <c r="C15" s="20"/>
      <c r="D15" s="20" t="s">
        <v>6</v>
      </c>
      <c r="E15" s="21"/>
      <c r="F15" s="21"/>
      <c r="G15" s="21"/>
      <c r="H15" s="60">
        <f t="shared" si="0"/>
        <v>919.877</v>
      </c>
      <c r="I15" s="60">
        <f t="shared" si="0"/>
        <v>835.11328</v>
      </c>
    </row>
    <row r="16" spans="1:9" ht="38.25" customHeight="1">
      <c r="A16" s="22"/>
      <c r="B16" s="171" t="s">
        <v>267</v>
      </c>
      <c r="C16" s="23"/>
      <c r="D16" s="23" t="s">
        <v>6</v>
      </c>
      <c r="E16" s="23" t="s">
        <v>268</v>
      </c>
      <c r="F16" s="24"/>
      <c r="G16" s="24"/>
      <c r="H16" s="61">
        <f t="shared" si="0"/>
        <v>919.877</v>
      </c>
      <c r="I16" s="61">
        <f t="shared" si="0"/>
        <v>835.11328</v>
      </c>
    </row>
    <row r="17" spans="1:9" ht="38.25" customHeight="1">
      <c r="A17" s="25"/>
      <c r="B17" s="172" t="s">
        <v>256</v>
      </c>
      <c r="C17" s="26"/>
      <c r="D17" s="26" t="s">
        <v>6</v>
      </c>
      <c r="E17" s="26" t="s">
        <v>268</v>
      </c>
      <c r="F17" s="26" t="s">
        <v>257</v>
      </c>
      <c r="G17" s="27"/>
      <c r="H17" s="62">
        <f>H18+H25</f>
        <v>919.877</v>
      </c>
      <c r="I17" s="62">
        <f>I18+I25</f>
        <v>835.11328</v>
      </c>
    </row>
    <row r="18" spans="1:9" ht="25.5" customHeight="1">
      <c r="A18" s="28"/>
      <c r="B18" s="173" t="s">
        <v>258</v>
      </c>
      <c r="C18" s="30"/>
      <c r="D18" s="30" t="s">
        <v>6</v>
      </c>
      <c r="E18" s="30" t="s">
        <v>268</v>
      </c>
      <c r="F18" s="30" t="s">
        <v>259</v>
      </c>
      <c r="G18" s="31"/>
      <c r="H18" s="63">
        <f>H19</f>
        <v>100</v>
      </c>
      <c r="I18" s="63">
        <f>I19</f>
        <v>20.24978</v>
      </c>
    </row>
    <row r="19" spans="1:9" ht="12.75" customHeight="1">
      <c r="A19" s="28"/>
      <c r="B19" s="173" t="s">
        <v>260</v>
      </c>
      <c r="C19" s="30"/>
      <c r="D19" s="30" t="s">
        <v>6</v>
      </c>
      <c r="E19" s="30" t="s">
        <v>268</v>
      </c>
      <c r="F19" s="30" t="s">
        <v>261</v>
      </c>
      <c r="G19" s="31"/>
      <c r="H19" s="63">
        <f>H20</f>
        <v>100</v>
      </c>
      <c r="I19" s="63">
        <f>I20</f>
        <v>20.24978</v>
      </c>
    </row>
    <row r="20" spans="1:9" ht="12.75" customHeight="1">
      <c r="A20" s="28"/>
      <c r="B20" s="173" t="s">
        <v>262</v>
      </c>
      <c r="C20" s="30"/>
      <c r="D20" s="30" t="s">
        <v>6</v>
      </c>
      <c r="E20" s="30" t="s">
        <v>268</v>
      </c>
      <c r="F20" s="30" t="s">
        <v>263</v>
      </c>
      <c r="G20" s="31"/>
      <c r="H20" s="63">
        <f>H22+H24</f>
        <v>100</v>
      </c>
      <c r="I20" s="63">
        <f>I22+I24</f>
        <v>20.24978</v>
      </c>
    </row>
    <row r="21" spans="1:9" ht="25.5" customHeight="1">
      <c r="A21" s="28"/>
      <c r="B21" s="174" t="s">
        <v>66</v>
      </c>
      <c r="C21" s="30"/>
      <c r="D21" s="30" t="s">
        <v>6</v>
      </c>
      <c r="E21" s="30" t="s">
        <v>268</v>
      </c>
      <c r="F21" s="30" t="s">
        <v>263</v>
      </c>
      <c r="G21" s="31">
        <v>200</v>
      </c>
      <c r="H21" s="63">
        <f>H22</f>
        <v>99</v>
      </c>
      <c r="I21" s="63">
        <f>I22</f>
        <v>20.24978</v>
      </c>
    </row>
    <row r="22" spans="1:9" ht="25.5" customHeight="1">
      <c r="A22" s="28"/>
      <c r="B22" s="173" t="s">
        <v>67</v>
      </c>
      <c r="C22" s="30"/>
      <c r="D22" s="30" t="s">
        <v>6</v>
      </c>
      <c r="E22" s="30" t="s">
        <v>268</v>
      </c>
      <c r="F22" s="30" t="s">
        <v>263</v>
      </c>
      <c r="G22" s="30" t="s">
        <v>68</v>
      </c>
      <c r="H22" s="64">
        <v>99</v>
      </c>
      <c r="I22" s="64">
        <v>20.24978</v>
      </c>
    </row>
    <row r="23" spans="1:9" ht="12.75" customHeight="1">
      <c r="A23" s="28"/>
      <c r="B23" s="173" t="s">
        <v>117</v>
      </c>
      <c r="C23" s="30"/>
      <c r="D23" s="30" t="s">
        <v>6</v>
      </c>
      <c r="E23" s="30" t="s">
        <v>268</v>
      </c>
      <c r="F23" s="30" t="s">
        <v>263</v>
      </c>
      <c r="G23" s="30" t="s">
        <v>118</v>
      </c>
      <c r="H23" s="64">
        <f>H24</f>
        <v>1</v>
      </c>
      <c r="I23" s="64">
        <f>I24</f>
        <v>0</v>
      </c>
    </row>
    <row r="24" spans="1:9" ht="12.75" customHeight="1">
      <c r="A24" s="28"/>
      <c r="B24" s="173" t="s">
        <v>119</v>
      </c>
      <c r="C24" s="30"/>
      <c r="D24" s="30" t="s">
        <v>6</v>
      </c>
      <c r="E24" s="30" t="s">
        <v>268</v>
      </c>
      <c r="F24" s="30" t="s">
        <v>263</v>
      </c>
      <c r="G24" s="30" t="s">
        <v>120</v>
      </c>
      <c r="H24" s="64">
        <v>1</v>
      </c>
      <c r="I24" s="64">
        <v>0</v>
      </c>
    </row>
    <row r="25" spans="1:9" ht="38.25" customHeight="1">
      <c r="A25" s="28"/>
      <c r="B25" s="173" t="s">
        <v>284</v>
      </c>
      <c r="C25" s="30"/>
      <c r="D25" s="30" t="s">
        <v>6</v>
      </c>
      <c r="E25" s="30" t="s">
        <v>268</v>
      </c>
      <c r="F25" s="30" t="s">
        <v>285</v>
      </c>
      <c r="G25" s="30"/>
      <c r="H25" s="64">
        <f>H26</f>
        <v>819.877</v>
      </c>
      <c r="I25" s="64">
        <f>I26</f>
        <v>814.8635</v>
      </c>
    </row>
    <row r="26" spans="1:9" ht="12.75" customHeight="1">
      <c r="A26" s="28"/>
      <c r="B26" s="173" t="s">
        <v>260</v>
      </c>
      <c r="C26" s="30"/>
      <c r="D26" s="30" t="s">
        <v>6</v>
      </c>
      <c r="E26" s="30" t="s">
        <v>268</v>
      </c>
      <c r="F26" s="30" t="s">
        <v>286</v>
      </c>
      <c r="G26" s="31"/>
      <c r="H26" s="63">
        <f>H27</f>
        <v>819.877</v>
      </c>
      <c r="I26" s="63">
        <f>I27</f>
        <v>814.8635</v>
      </c>
    </row>
    <row r="27" spans="1:9" ht="25.5" customHeight="1">
      <c r="A27" s="28"/>
      <c r="B27" s="173" t="s">
        <v>287</v>
      </c>
      <c r="C27" s="30"/>
      <c r="D27" s="30" t="s">
        <v>6</v>
      </c>
      <c r="E27" s="30" t="s">
        <v>268</v>
      </c>
      <c r="F27" s="30" t="s">
        <v>288</v>
      </c>
      <c r="G27" s="31"/>
      <c r="H27" s="63">
        <f>H29</f>
        <v>819.877</v>
      </c>
      <c r="I27" s="63">
        <f>I29</f>
        <v>814.8635</v>
      </c>
    </row>
    <row r="28" spans="1:9" ht="51" customHeight="1">
      <c r="A28" s="28"/>
      <c r="B28" s="173" t="s">
        <v>112</v>
      </c>
      <c r="C28" s="30"/>
      <c r="D28" s="30" t="s">
        <v>6</v>
      </c>
      <c r="E28" s="30" t="s">
        <v>268</v>
      </c>
      <c r="F28" s="30" t="s">
        <v>288</v>
      </c>
      <c r="G28" s="31">
        <v>100</v>
      </c>
      <c r="H28" s="63">
        <f>H29</f>
        <v>819.877</v>
      </c>
      <c r="I28" s="63">
        <f>I29</f>
        <v>814.8635</v>
      </c>
    </row>
    <row r="29" spans="1:9" ht="25.5" customHeight="1">
      <c r="A29" s="28"/>
      <c r="B29" s="173" t="s">
        <v>264</v>
      </c>
      <c r="C29" s="30"/>
      <c r="D29" s="30" t="s">
        <v>6</v>
      </c>
      <c r="E29" s="30" t="s">
        <v>268</v>
      </c>
      <c r="F29" s="30" t="s">
        <v>288</v>
      </c>
      <c r="G29" s="30" t="s">
        <v>265</v>
      </c>
      <c r="H29" s="64">
        <v>819.877</v>
      </c>
      <c r="I29" s="64">
        <v>814.8635</v>
      </c>
    </row>
    <row r="30" spans="1:9" ht="45" customHeight="1">
      <c r="A30" s="15" t="s">
        <v>51</v>
      </c>
      <c r="B30" s="168" t="s">
        <v>53</v>
      </c>
      <c r="C30" s="16"/>
      <c r="D30" s="18"/>
      <c r="E30" s="18"/>
      <c r="F30" s="18"/>
      <c r="G30" s="18"/>
      <c r="H30" s="65">
        <f>H31+H92+H102+H137+H171+H326+H333+H341+H379+H386</f>
        <v>85317.77689</v>
      </c>
      <c r="I30" s="65">
        <f>I31+I92+I102+I137+I171+I326+I333+I341+I379+I386</f>
        <v>71243.5779</v>
      </c>
    </row>
    <row r="31" spans="1:9" ht="15" customHeight="1">
      <c r="A31" s="19" t="s">
        <v>7</v>
      </c>
      <c r="B31" s="170" t="s">
        <v>5</v>
      </c>
      <c r="C31" s="20"/>
      <c r="D31" s="20" t="s">
        <v>6</v>
      </c>
      <c r="E31" s="21"/>
      <c r="F31" s="21"/>
      <c r="G31" s="21"/>
      <c r="H31" s="60">
        <f>H32+H62+H69+H76</f>
        <v>21369.190499999997</v>
      </c>
      <c r="I31" s="60">
        <f>I32+I62+I69+I76</f>
        <v>19553.90529</v>
      </c>
    </row>
    <row r="32" spans="1:9" ht="38.25" customHeight="1">
      <c r="A32" s="22"/>
      <c r="B32" s="171" t="s">
        <v>8</v>
      </c>
      <c r="C32" s="24"/>
      <c r="D32" s="24" t="s">
        <v>6</v>
      </c>
      <c r="E32" s="24" t="s">
        <v>266</v>
      </c>
      <c r="F32" s="24" t="s">
        <v>73</v>
      </c>
      <c r="G32" s="24" t="s">
        <v>73</v>
      </c>
      <c r="H32" s="61">
        <f>H33+H38</f>
        <v>19682.1985</v>
      </c>
      <c r="I32" s="61">
        <f>I33+I38</f>
        <v>18590.54627</v>
      </c>
    </row>
    <row r="33" spans="1:9" ht="51" customHeight="1">
      <c r="A33" s="158"/>
      <c r="B33" s="175" t="s">
        <v>457</v>
      </c>
      <c r="C33" s="159"/>
      <c r="D33" s="27" t="s">
        <v>6</v>
      </c>
      <c r="E33" s="27" t="s">
        <v>266</v>
      </c>
      <c r="F33" s="160" t="s">
        <v>462</v>
      </c>
      <c r="G33" s="159"/>
      <c r="H33" s="163">
        <f aca="true" t="shared" si="1" ref="H33:I36">H34</f>
        <v>130</v>
      </c>
      <c r="I33" s="163">
        <f t="shared" si="1"/>
        <v>110.6</v>
      </c>
    </row>
    <row r="34" spans="1:9" ht="102" customHeight="1">
      <c r="A34" s="158"/>
      <c r="B34" s="176" t="s">
        <v>458</v>
      </c>
      <c r="C34" s="159"/>
      <c r="D34" s="31" t="s">
        <v>6</v>
      </c>
      <c r="E34" s="31" t="s">
        <v>266</v>
      </c>
      <c r="F34" s="161" t="s">
        <v>461</v>
      </c>
      <c r="G34" s="159"/>
      <c r="H34" s="162">
        <f t="shared" si="1"/>
        <v>130</v>
      </c>
      <c r="I34" s="162">
        <f t="shared" si="1"/>
        <v>110.6</v>
      </c>
    </row>
    <row r="35" spans="1:9" ht="76.5" customHeight="1">
      <c r="A35" s="158"/>
      <c r="B35" s="176" t="s">
        <v>459</v>
      </c>
      <c r="C35" s="159"/>
      <c r="D35" s="31" t="s">
        <v>6</v>
      </c>
      <c r="E35" s="31" t="s">
        <v>266</v>
      </c>
      <c r="F35" s="161" t="s">
        <v>460</v>
      </c>
      <c r="G35" s="159"/>
      <c r="H35" s="162">
        <f t="shared" si="1"/>
        <v>130</v>
      </c>
      <c r="I35" s="162">
        <f t="shared" si="1"/>
        <v>110.6</v>
      </c>
    </row>
    <row r="36" spans="1:9" ht="25.5" customHeight="1">
      <c r="A36" s="158"/>
      <c r="B36" s="177" t="s">
        <v>66</v>
      </c>
      <c r="C36" s="159"/>
      <c r="D36" s="31" t="s">
        <v>6</v>
      </c>
      <c r="E36" s="31" t="s">
        <v>266</v>
      </c>
      <c r="F36" s="161" t="s">
        <v>460</v>
      </c>
      <c r="G36" s="161">
        <v>200</v>
      </c>
      <c r="H36" s="162">
        <f t="shared" si="1"/>
        <v>130</v>
      </c>
      <c r="I36" s="162">
        <f t="shared" si="1"/>
        <v>110.6</v>
      </c>
    </row>
    <row r="37" spans="1:9" ht="25.5" customHeight="1">
      <c r="A37" s="158"/>
      <c r="B37" s="173" t="s">
        <v>67</v>
      </c>
      <c r="C37" s="159"/>
      <c r="D37" s="31" t="s">
        <v>6</v>
      </c>
      <c r="E37" s="31" t="s">
        <v>266</v>
      </c>
      <c r="F37" s="161" t="s">
        <v>460</v>
      </c>
      <c r="G37" s="161">
        <v>240</v>
      </c>
      <c r="H37" s="162">
        <v>130</v>
      </c>
      <c r="I37" s="162">
        <v>110.6</v>
      </c>
    </row>
    <row r="38" spans="1:9" ht="38.25" customHeight="1">
      <c r="A38" s="25"/>
      <c r="B38" s="172" t="s">
        <v>256</v>
      </c>
      <c r="C38" s="27"/>
      <c r="D38" s="27" t="s">
        <v>6</v>
      </c>
      <c r="E38" s="27" t="s">
        <v>266</v>
      </c>
      <c r="F38" s="26" t="s">
        <v>257</v>
      </c>
      <c r="G38" s="27" t="s">
        <v>73</v>
      </c>
      <c r="H38" s="62">
        <f>H39+H57</f>
        <v>19552.1985</v>
      </c>
      <c r="I38" s="62">
        <f>I39+I57</f>
        <v>18479.94627</v>
      </c>
    </row>
    <row r="39" spans="1:9" ht="25.5">
      <c r="A39" s="25"/>
      <c r="B39" s="173" t="s">
        <v>258</v>
      </c>
      <c r="C39" s="30"/>
      <c r="D39" s="30" t="s">
        <v>6</v>
      </c>
      <c r="E39" s="30" t="s">
        <v>266</v>
      </c>
      <c r="F39" s="30" t="s">
        <v>259</v>
      </c>
      <c r="G39" s="31"/>
      <c r="H39" s="63">
        <f>H40</f>
        <v>17797.4555</v>
      </c>
      <c r="I39" s="63">
        <f>I40</f>
        <v>16766.58441</v>
      </c>
    </row>
    <row r="40" spans="1:9" ht="12.75" customHeight="1">
      <c r="A40" s="25"/>
      <c r="B40" s="173" t="s">
        <v>260</v>
      </c>
      <c r="C40" s="30"/>
      <c r="D40" s="30" t="s">
        <v>6</v>
      </c>
      <c r="E40" s="30" t="s">
        <v>266</v>
      </c>
      <c r="F40" s="30" t="s">
        <v>261</v>
      </c>
      <c r="G40" s="31"/>
      <c r="H40" s="63">
        <f>H41+H56+H50+H53</f>
        <v>17797.4555</v>
      </c>
      <c r="I40" s="63">
        <f>I41+I56+I50+I53</f>
        <v>16766.58441</v>
      </c>
    </row>
    <row r="41" spans="1:9" ht="12.75">
      <c r="A41" s="28"/>
      <c r="B41" s="173" t="s">
        <v>262</v>
      </c>
      <c r="C41" s="31"/>
      <c r="D41" s="31" t="s">
        <v>6</v>
      </c>
      <c r="E41" s="31" t="s">
        <v>266</v>
      </c>
      <c r="F41" s="30" t="s">
        <v>263</v>
      </c>
      <c r="G41" s="31" t="s">
        <v>73</v>
      </c>
      <c r="H41" s="63">
        <f>H43+H45+H47</f>
        <v>17462.3155</v>
      </c>
      <c r="I41" s="63">
        <f>I43+I45+I47</f>
        <v>16431.44441</v>
      </c>
    </row>
    <row r="42" spans="1:9" ht="51" customHeight="1">
      <c r="A42" s="28"/>
      <c r="B42" s="173" t="s">
        <v>112</v>
      </c>
      <c r="C42" s="31"/>
      <c r="D42" s="30" t="s">
        <v>6</v>
      </c>
      <c r="E42" s="31" t="s">
        <v>266</v>
      </c>
      <c r="F42" s="30" t="s">
        <v>263</v>
      </c>
      <c r="G42" s="31">
        <v>100</v>
      </c>
      <c r="H42" s="63">
        <f>H43</f>
        <v>14143.554</v>
      </c>
      <c r="I42" s="63">
        <f>I43</f>
        <v>13776.30515</v>
      </c>
    </row>
    <row r="43" spans="1:9" ht="25.5" customHeight="1">
      <c r="A43" s="28"/>
      <c r="B43" s="173" t="s">
        <v>264</v>
      </c>
      <c r="C43" s="31"/>
      <c r="D43" s="31" t="s">
        <v>6</v>
      </c>
      <c r="E43" s="31" t="s">
        <v>266</v>
      </c>
      <c r="F43" s="30" t="s">
        <v>263</v>
      </c>
      <c r="G43" s="31">
        <v>120</v>
      </c>
      <c r="H43" s="64">
        <f>14644.554-385-116</f>
        <v>14143.554</v>
      </c>
      <c r="I43" s="64">
        <v>13776.30515</v>
      </c>
    </row>
    <row r="44" spans="1:9" ht="25.5" customHeight="1">
      <c r="A44" s="28"/>
      <c r="B44" s="173" t="s">
        <v>66</v>
      </c>
      <c r="C44" s="31"/>
      <c r="D44" s="30" t="s">
        <v>6</v>
      </c>
      <c r="E44" s="31" t="s">
        <v>266</v>
      </c>
      <c r="F44" s="30" t="s">
        <v>263</v>
      </c>
      <c r="G44" s="31">
        <v>200</v>
      </c>
      <c r="H44" s="64">
        <f aca="true" t="shared" si="2" ref="H44:I49">H45</f>
        <v>3118.7615</v>
      </c>
      <c r="I44" s="64">
        <f t="shared" si="2"/>
        <v>2602.23576</v>
      </c>
    </row>
    <row r="45" spans="1:9" ht="25.5">
      <c r="A45" s="28"/>
      <c r="B45" s="173" t="s">
        <v>67</v>
      </c>
      <c r="C45" s="30"/>
      <c r="D45" s="30" t="s">
        <v>6</v>
      </c>
      <c r="E45" s="31" t="s">
        <v>266</v>
      </c>
      <c r="F45" s="30" t="s">
        <v>263</v>
      </c>
      <c r="G45" s="30" t="s">
        <v>68</v>
      </c>
      <c r="H45" s="64">
        <f>3598.1715+60-25-61-49-50-176+200-200-25.41-153</f>
        <v>3118.7615</v>
      </c>
      <c r="I45" s="64">
        <v>2602.23576</v>
      </c>
    </row>
    <row r="46" spans="1:9" ht="12.75">
      <c r="A46" s="28"/>
      <c r="B46" s="173" t="s">
        <v>117</v>
      </c>
      <c r="C46" s="30"/>
      <c r="D46" s="30" t="s">
        <v>6</v>
      </c>
      <c r="E46" s="31" t="s">
        <v>266</v>
      </c>
      <c r="F46" s="30" t="s">
        <v>263</v>
      </c>
      <c r="G46" s="30" t="s">
        <v>118</v>
      </c>
      <c r="H46" s="64">
        <f t="shared" si="2"/>
        <v>200</v>
      </c>
      <c r="I46" s="64">
        <f t="shared" si="2"/>
        <v>52.9035</v>
      </c>
    </row>
    <row r="47" spans="1:9" ht="12.75">
      <c r="A47" s="28"/>
      <c r="B47" s="173" t="s">
        <v>119</v>
      </c>
      <c r="C47" s="30"/>
      <c r="D47" s="30" t="s">
        <v>6</v>
      </c>
      <c r="E47" s="31" t="s">
        <v>266</v>
      </c>
      <c r="F47" s="30" t="s">
        <v>263</v>
      </c>
      <c r="G47" s="30" t="s">
        <v>120</v>
      </c>
      <c r="H47" s="64">
        <v>200</v>
      </c>
      <c r="I47" s="64">
        <v>52.9035</v>
      </c>
    </row>
    <row r="48" spans="1:9" ht="38.25">
      <c r="A48" s="28"/>
      <c r="B48" s="178" t="s">
        <v>269</v>
      </c>
      <c r="C48" s="30"/>
      <c r="D48" s="30" t="s">
        <v>6</v>
      </c>
      <c r="E48" s="31" t="s">
        <v>266</v>
      </c>
      <c r="F48" s="30" t="s">
        <v>270</v>
      </c>
      <c r="G48" s="30"/>
      <c r="H48" s="64">
        <f>H50</f>
        <v>309.7</v>
      </c>
      <c r="I48" s="64">
        <f>I50</f>
        <v>309.7</v>
      </c>
    </row>
    <row r="49" spans="1:9" ht="12.75">
      <c r="A49" s="28"/>
      <c r="B49" s="177" t="s">
        <v>271</v>
      </c>
      <c r="C49" s="30"/>
      <c r="D49" s="30" t="s">
        <v>6</v>
      </c>
      <c r="E49" s="31" t="s">
        <v>266</v>
      </c>
      <c r="F49" s="30" t="s">
        <v>270</v>
      </c>
      <c r="G49" s="30" t="s">
        <v>272</v>
      </c>
      <c r="H49" s="64">
        <f t="shared" si="2"/>
        <v>309.7</v>
      </c>
      <c r="I49" s="64">
        <f t="shared" si="2"/>
        <v>309.7</v>
      </c>
    </row>
    <row r="50" spans="1:9" ht="12.75">
      <c r="A50" s="28"/>
      <c r="B50" s="178" t="s">
        <v>273</v>
      </c>
      <c r="C50" s="30"/>
      <c r="D50" s="30" t="s">
        <v>6</v>
      </c>
      <c r="E50" s="31" t="s">
        <v>266</v>
      </c>
      <c r="F50" s="30" t="s">
        <v>270</v>
      </c>
      <c r="G50" s="30" t="s">
        <v>274</v>
      </c>
      <c r="H50" s="64">
        <v>309.7</v>
      </c>
      <c r="I50" s="64">
        <v>309.7</v>
      </c>
    </row>
    <row r="51" spans="1:9" ht="63.75" hidden="1">
      <c r="A51" s="28"/>
      <c r="B51" s="178" t="s">
        <v>275</v>
      </c>
      <c r="C51" s="30"/>
      <c r="D51" s="30" t="s">
        <v>6</v>
      </c>
      <c r="E51" s="31" t="s">
        <v>266</v>
      </c>
      <c r="F51" s="30" t="s">
        <v>276</v>
      </c>
      <c r="G51" s="30"/>
      <c r="H51" s="64">
        <f>H53</f>
        <v>0</v>
      </c>
      <c r="I51" s="64">
        <f>I53</f>
        <v>0</v>
      </c>
    </row>
    <row r="52" spans="1:9" ht="12.75" hidden="1">
      <c r="A52" s="28"/>
      <c r="B52" s="177" t="s">
        <v>271</v>
      </c>
      <c r="C52" s="30"/>
      <c r="D52" s="30" t="s">
        <v>6</v>
      </c>
      <c r="E52" s="31" t="s">
        <v>266</v>
      </c>
      <c r="F52" s="30" t="s">
        <v>276</v>
      </c>
      <c r="G52" s="30" t="s">
        <v>272</v>
      </c>
      <c r="H52" s="64">
        <f aca="true" t="shared" si="3" ref="H52:I58">H53</f>
        <v>0</v>
      </c>
      <c r="I52" s="64">
        <f t="shared" si="3"/>
        <v>0</v>
      </c>
    </row>
    <row r="53" spans="1:9" ht="12.75" hidden="1">
      <c r="A53" s="28"/>
      <c r="B53" s="178" t="s">
        <v>273</v>
      </c>
      <c r="C53" s="30"/>
      <c r="D53" s="30" t="s">
        <v>6</v>
      </c>
      <c r="E53" s="31" t="s">
        <v>266</v>
      </c>
      <c r="F53" s="30" t="s">
        <v>276</v>
      </c>
      <c r="G53" s="30" t="s">
        <v>274</v>
      </c>
      <c r="H53" s="64">
        <f>213+4.4-217.4</f>
        <v>0</v>
      </c>
      <c r="I53" s="64">
        <f>213+4.4-217.4</f>
        <v>0</v>
      </c>
    </row>
    <row r="54" spans="1:9" ht="38.25">
      <c r="A54" s="28"/>
      <c r="B54" s="177" t="s">
        <v>277</v>
      </c>
      <c r="C54" s="30"/>
      <c r="D54" s="30" t="s">
        <v>6</v>
      </c>
      <c r="E54" s="31" t="s">
        <v>266</v>
      </c>
      <c r="F54" s="30" t="s">
        <v>278</v>
      </c>
      <c r="G54" s="30"/>
      <c r="H54" s="64">
        <f>H56</f>
        <v>25.44</v>
      </c>
      <c r="I54" s="64">
        <f>I56</f>
        <v>25.44</v>
      </c>
    </row>
    <row r="55" spans="1:9" ht="12.75">
      <c r="A55" s="28"/>
      <c r="B55" s="177" t="s">
        <v>271</v>
      </c>
      <c r="C55" s="30"/>
      <c r="D55" s="30" t="s">
        <v>6</v>
      </c>
      <c r="E55" s="31" t="s">
        <v>266</v>
      </c>
      <c r="F55" s="30" t="s">
        <v>278</v>
      </c>
      <c r="G55" s="30" t="s">
        <v>272</v>
      </c>
      <c r="H55" s="64">
        <f t="shared" si="3"/>
        <v>25.44</v>
      </c>
      <c r="I55" s="64">
        <f t="shared" si="3"/>
        <v>25.44</v>
      </c>
    </row>
    <row r="56" spans="1:9" ht="12.75">
      <c r="A56" s="28"/>
      <c r="B56" s="178" t="s">
        <v>273</v>
      </c>
      <c r="C56" s="30"/>
      <c r="D56" s="30" t="s">
        <v>6</v>
      </c>
      <c r="E56" s="31" t="s">
        <v>266</v>
      </c>
      <c r="F56" s="30" t="s">
        <v>278</v>
      </c>
      <c r="G56" s="30" t="s">
        <v>274</v>
      </c>
      <c r="H56" s="64">
        <v>25.44</v>
      </c>
      <c r="I56" s="64">
        <v>25.44</v>
      </c>
    </row>
    <row r="57" spans="1:9" ht="38.25">
      <c r="A57" s="28"/>
      <c r="B57" s="173" t="s">
        <v>289</v>
      </c>
      <c r="C57" s="31"/>
      <c r="D57" s="31" t="s">
        <v>6</v>
      </c>
      <c r="E57" s="31" t="s">
        <v>266</v>
      </c>
      <c r="F57" s="30" t="s">
        <v>290</v>
      </c>
      <c r="G57" s="30"/>
      <c r="H57" s="63">
        <f t="shared" si="3"/>
        <v>1754.743</v>
      </c>
      <c r="I57" s="63">
        <f t="shared" si="3"/>
        <v>1713.36186</v>
      </c>
    </row>
    <row r="58" spans="1:9" ht="12.75">
      <c r="A58" s="28"/>
      <c r="B58" s="173" t="s">
        <v>260</v>
      </c>
      <c r="C58" s="30"/>
      <c r="D58" s="30" t="s">
        <v>6</v>
      </c>
      <c r="E58" s="30" t="s">
        <v>266</v>
      </c>
      <c r="F58" s="30" t="s">
        <v>291</v>
      </c>
      <c r="G58" s="30"/>
      <c r="H58" s="63">
        <f t="shared" si="3"/>
        <v>1754.743</v>
      </c>
      <c r="I58" s="63">
        <f t="shared" si="3"/>
        <v>1713.36186</v>
      </c>
    </row>
    <row r="59" spans="1:9" ht="12.75">
      <c r="A59" s="28"/>
      <c r="B59" s="173" t="s">
        <v>292</v>
      </c>
      <c r="C59" s="30"/>
      <c r="D59" s="31" t="s">
        <v>6</v>
      </c>
      <c r="E59" s="31" t="s">
        <v>266</v>
      </c>
      <c r="F59" s="30" t="s">
        <v>293</v>
      </c>
      <c r="G59" s="30"/>
      <c r="H59" s="63">
        <f>H61</f>
        <v>1754.743</v>
      </c>
      <c r="I59" s="63">
        <f>I61</f>
        <v>1713.36186</v>
      </c>
    </row>
    <row r="60" spans="1:9" ht="51" customHeight="1">
      <c r="A60" s="28"/>
      <c r="B60" s="173" t="s">
        <v>112</v>
      </c>
      <c r="C60" s="30"/>
      <c r="D60" s="31" t="s">
        <v>6</v>
      </c>
      <c r="E60" s="31" t="s">
        <v>266</v>
      </c>
      <c r="F60" s="30" t="s">
        <v>293</v>
      </c>
      <c r="G60" s="30" t="s">
        <v>113</v>
      </c>
      <c r="H60" s="63">
        <f aca="true" t="shared" si="4" ref="H60:I65">H61</f>
        <v>1754.743</v>
      </c>
      <c r="I60" s="63">
        <f t="shared" si="4"/>
        <v>1713.36186</v>
      </c>
    </row>
    <row r="61" spans="1:9" ht="25.5" customHeight="1">
      <c r="A61" s="28"/>
      <c r="B61" s="173" t="s">
        <v>264</v>
      </c>
      <c r="C61" s="31"/>
      <c r="D61" s="31" t="s">
        <v>6</v>
      </c>
      <c r="E61" s="31" t="s">
        <v>266</v>
      </c>
      <c r="F61" s="30" t="s">
        <v>293</v>
      </c>
      <c r="G61" s="30" t="s">
        <v>265</v>
      </c>
      <c r="H61" s="64">
        <f>1253.743+385+116</f>
        <v>1754.743</v>
      </c>
      <c r="I61" s="64">
        <v>1713.36186</v>
      </c>
    </row>
    <row r="62" spans="1:9" ht="25.5" customHeight="1">
      <c r="A62" s="22"/>
      <c r="B62" s="171" t="s">
        <v>281</v>
      </c>
      <c r="C62" s="24"/>
      <c r="D62" s="24" t="s">
        <v>6</v>
      </c>
      <c r="E62" s="23" t="s">
        <v>282</v>
      </c>
      <c r="F62" s="24" t="s">
        <v>73</v>
      </c>
      <c r="G62" s="24" t="s">
        <v>73</v>
      </c>
      <c r="H62" s="61">
        <f t="shared" si="4"/>
        <v>225.992</v>
      </c>
      <c r="I62" s="61">
        <f t="shared" si="4"/>
        <v>225.992</v>
      </c>
    </row>
    <row r="63" spans="1:9" ht="38.25" customHeight="1">
      <c r="A63" s="28"/>
      <c r="B63" s="172" t="s">
        <v>256</v>
      </c>
      <c r="C63" s="27"/>
      <c r="D63" s="27" t="s">
        <v>6</v>
      </c>
      <c r="E63" s="26" t="s">
        <v>282</v>
      </c>
      <c r="F63" s="26" t="s">
        <v>257</v>
      </c>
      <c r="G63" s="27" t="s">
        <v>73</v>
      </c>
      <c r="H63" s="62">
        <f t="shared" si="4"/>
        <v>225.992</v>
      </c>
      <c r="I63" s="62">
        <f t="shared" si="4"/>
        <v>225.992</v>
      </c>
    </row>
    <row r="64" spans="1:9" ht="25.5">
      <c r="A64" s="28"/>
      <c r="B64" s="173" t="s">
        <v>258</v>
      </c>
      <c r="C64" s="30"/>
      <c r="D64" s="30" t="s">
        <v>6</v>
      </c>
      <c r="E64" s="30" t="s">
        <v>282</v>
      </c>
      <c r="F64" s="30" t="s">
        <v>259</v>
      </c>
      <c r="G64" s="27"/>
      <c r="H64" s="62">
        <f t="shared" si="4"/>
        <v>225.992</v>
      </c>
      <c r="I64" s="62">
        <f t="shared" si="4"/>
        <v>225.992</v>
      </c>
    </row>
    <row r="65" spans="1:9" ht="12.75" customHeight="1">
      <c r="A65" s="28"/>
      <c r="B65" s="173" t="s">
        <v>260</v>
      </c>
      <c r="C65" s="30"/>
      <c r="D65" s="30" t="s">
        <v>6</v>
      </c>
      <c r="E65" s="30" t="s">
        <v>282</v>
      </c>
      <c r="F65" s="30" t="s">
        <v>261</v>
      </c>
      <c r="G65" s="27"/>
      <c r="H65" s="62">
        <f t="shared" si="4"/>
        <v>225.992</v>
      </c>
      <c r="I65" s="62">
        <f t="shared" si="4"/>
        <v>225.992</v>
      </c>
    </row>
    <row r="66" spans="1:9" ht="38.25">
      <c r="A66" s="28"/>
      <c r="B66" s="178" t="s">
        <v>279</v>
      </c>
      <c r="C66" s="31"/>
      <c r="D66" s="31" t="s">
        <v>6</v>
      </c>
      <c r="E66" s="30" t="s">
        <v>282</v>
      </c>
      <c r="F66" s="30" t="s">
        <v>280</v>
      </c>
      <c r="G66" s="33" t="s">
        <v>48</v>
      </c>
      <c r="H66" s="63">
        <f>H68</f>
        <v>225.992</v>
      </c>
      <c r="I66" s="63">
        <f>I68</f>
        <v>225.992</v>
      </c>
    </row>
    <row r="67" spans="1:9" ht="12.75">
      <c r="A67" s="28"/>
      <c r="B67" s="178" t="s">
        <v>271</v>
      </c>
      <c r="C67" s="31"/>
      <c r="D67" s="31" t="s">
        <v>6</v>
      </c>
      <c r="E67" s="30" t="s">
        <v>282</v>
      </c>
      <c r="F67" s="30" t="s">
        <v>280</v>
      </c>
      <c r="G67" s="33">
        <v>500</v>
      </c>
      <c r="H67" s="63">
        <f aca="true" t="shared" si="5" ref="H67:I72">H68</f>
        <v>225.992</v>
      </c>
      <c r="I67" s="63">
        <f t="shared" si="5"/>
        <v>225.992</v>
      </c>
    </row>
    <row r="68" spans="1:9" ht="12.75">
      <c r="A68" s="28"/>
      <c r="B68" s="178" t="s">
        <v>273</v>
      </c>
      <c r="C68" s="31"/>
      <c r="D68" s="31" t="s">
        <v>6</v>
      </c>
      <c r="E68" s="30" t="s">
        <v>282</v>
      </c>
      <c r="F68" s="30" t="s">
        <v>280</v>
      </c>
      <c r="G68" s="34" t="s">
        <v>274</v>
      </c>
      <c r="H68" s="64">
        <v>225.992</v>
      </c>
      <c r="I68" s="64">
        <v>225.992</v>
      </c>
    </row>
    <row r="69" spans="1:9" ht="12.75">
      <c r="A69" s="35"/>
      <c r="B69" s="171" t="s">
        <v>324</v>
      </c>
      <c r="C69" s="24"/>
      <c r="D69" s="24" t="s">
        <v>6</v>
      </c>
      <c r="E69" s="23" t="s">
        <v>325</v>
      </c>
      <c r="F69" s="23"/>
      <c r="G69" s="24"/>
      <c r="H69" s="61">
        <f t="shared" si="5"/>
        <v>100</v>
      </c>
      <c r="I69" s="61">
        <f t="shared" si="5"/>
        <v>0</v>
      </c>
    </row>
    <row r="70" spans="1:9" ht="38.25" customHeight="1">
      <c r="A70" s="25"/>
      <c r="B70" s="179" t="s">
        <v>308</v>
      </c>
      <c r="C70" s="36"/>
      <c r="D70" s="36" t="s">
        <v>6</v>
      </c>
      <c r="E70" s="36" t="s">
        <v>325</v>
      </c>
      <c r="F70" s="36" t="s">
        <v>309</v>
      </c>
      <c r="G70" s="26"/>
      <c r="H70" s="62">
        <f t="shared" si="5"/>
        <v>100</v>
      </c>
      <c r="I70" s="62">
        <f t="shared" si="5"/>
        <v>0</v>
      </c>
    </row>
    <row r="71" spans="1:9" ht="12.75" customHeight="1">
      <c r="A71" s="25"/>
      <c r="B71" s="173" t="s">
        <v>260</v>
      </c>
      <c r="C71" s="36"/>
      <c r="D71" s="30" t="s">
        <v>6</v>
      </c>
      <c r="E71" s="30" t="s">
        <v>325</v>
      </c>
      <c r="F71" s="30" t="s">
        <v>310</v>
      </c>
      <c r="G71" s="26"/>
      <c r="H71" s="63">
        <f t="shared" si="5"/>
        <v>100</v>
      </c>
      <c r="I71" s="63">
        <f t="shared" si="5"/>
        <v>0</v>
      </c>
    </row>
    <row r="72" spans="1:9" ht="12.75" customHeight="1">
      <c r="A72" s="25"/>
      <c r="B72" s="173" t="s">
        <v>260</v>
      </c>
      <c r="C72" s="36"/>
      <c r="D72" s="30" t="s">
        <v>6</v>
      </c>
      <c r="E72" s="30" t="s">
        <v>325</v>
      </c>
      <c r="F72" s="30" t="s">
        <v>311</v>
      </c>
      <c r="G72" s="26"/>
      <c r="H72" s="63">
        <f t="shared" si="5"/>
        <v>100</v>
      </c>
      <c r="I72" s="63">
        <f t="shared" si="5"/>
        <v>0</v>
      </c>
    </row>
    <row r="73" spans="1:9" ht="25.5" customHeight="1">
      <c r="A73" s="28"/>
      <c r="B73" s="173" t="s">
        <v>320</v>
      </c>
      <c r="C73" s="30"/>
      <c r="D73" s="30" t="s">
        <v>6</v>
      </c>
      <c r="E73" s="30" t="s">
        <v>325</v>
      </c>
      <c r="F73" s="30" t="s">
        <v>321</v>
      </c>
      <c r="G73" s="30"/>
      <c r="H73" s="64">
        <f>H75</f>
        <v>100</v>
      </c>
      <c r="I73" s="64">
        <f>I75</f>
        <v>0</v>
      </c>
    </row>
    <row r="74" spans="1:9" ht="12.75" customHeight="1">
      <c r="A74" s="28"/>
      <c r="B74" s="173" t="s">
        <v>117</v>
      </c>
      <c r="C74" s="30"/>
      <c r="D74" s="30" t="s">
        <v>6</v>
      </c>
      <c r="E74" s="30" t="s">
        <v>325</v>
      </c>
      <c r="F74" s="30" t="s">
        <v>321</v>
      </c>
      <c r="G74" s="30" t="s">
        <v>118</v>
      </c>
      <c r="H74" s="64">
        <f aca="true" t="shared" si="6" ref="H74:I79">H75</f>
        <v>100</v>
      </c>
      <c r="I74" s="64">
        <f t="shared" si="6"/>
        <v>0</v>
      </c>
    </row>
    <row r="75" spans="1:9" ht="12.75">
      <c r="A75" s="28"/>
      <c r="B75" s="173" t="s">
        <v>322</v>
      </c>
      <c r="C75" s="30"/>
      <c r="D75" s="30" t="s">
        <v>6</v>
      </c>
      <c r="E75" s="30" t="s">
        <v>325</v>
      </c>
      <c r="F75" s="30" t="s">
        <v>321</v>
      </c>
      <c r="G75" s="30" t="s">
        <v>323</v>
      </c>
      <c r="H75" s="64">
        <v>100</v>
      </c>
      <c r="I75" s="64">
        <v>0</v>
      </c>
    </row>
    <row r="76" spans="1:9" ht="12.75">
      <c r="A76" s="35"/>
      <c r="B76" s="171" t="s">
        <v>228</v>
      </c>
      <c r="C76" s="24"/>
      <c r="D76" s="24" t="s">
        <v>6</v>
      </c>
      <c r="E76" s="37" t="s">
        <v>229</v>
      </c>
      <c r="F76" s="23"/>
      <c r="G76" s="24"/>
      <c r="H76" s="61">
        <f>H77+H83</f>
        <v>1361</v>
      </c>
      <c r="I76" s="61">
        <f>I77+I83</f>
        <v>737.3670199999999</v>
      </c>
    </row>
    <row r="77" spans="1:9" ht="51" customHeight="1">
      <c r="A77" s="38"/>
      <c r="B77" s="180" t="s">
        <v>145</v>
      </c>
      <c r="C77" s="36"/>
      <c r="D77" s="36" t="s">
        <v>6</v>
      </c>
      <c r="E77" s="26" t="s">
        <v>229</v>
      </c>
      <c r="F77" s="36" t="s">
        <v>221</v>
      </c>
      <c r="G77" s="27"/>
      <c r="H77" s="62">
        <f t="shared" si="6"/>
        <v>1033</v>
      </c>
      <c r="I77" s="62">
        <f t="shared" si="6"/>
        <v>533.94706</v>
      </c>
    </row>
    <row r="78" spans="1:9" ht="25.5">
      <c r="A78" s="38"/>
      <c r="B78" s="173" t="s">
        <v>222</v>
      </c>
      <c r="C78" s="30"/>
      <c r="D78" s="30" t="s">
        <v>6</v>
      </c>
      <c r="E78" s="30" t="s">
        <v>229</v>
      </c>
      <c r="F78" s="34" t="s">
        <v>223</v>
      </c>
      <c r="G78" s="27"/>
      <c r="H78" s="63">
        <f t="shared" si="6"/>
        <v>1033</v>
      </c>
      <c r="I78" s="63">
        <f t="shared" si="6"/>
        <v>533.94706</v>
      </c>
    </row>
    <row r="79" spans="1:9" ht="38.25">
      <c r="A79" s="38"/>
      <c r="B79" s="173" t="s">
        <v>224</v>
      </c>
      <c r="C79" s="30"/>
      <c r="D79" s="30" t="s">
        <v>6</v>
      </c>
      <c r="E79" s="30" t="s">
        <v>229</v>
      </c>
      <c r="F79" s="34" t="s">
        <v>225</v>
      </c>
      <c r="G79" s="27"/>
      <c r="H79" s="63">
        <f t="shared" si="6"/>
        <v>1033</v>
      </c>
      <c r="I79" s="63">
        <f t="shared" si="6"/>
        <v>533.94706</v>
      </c>
    </row>
    <row r="80" spans="1:9" ht="38.25">
      <c r="A80" s="38"/>
      <c r="B80" s="177" t="s">
        <v>226</v>
      </c>
      <c r="C80" s="30"/>
      <c r="D80" s="30" t="s">
        <v>6</v>
      </c>
      <c r="E80" s="30" t="s">
        <v>229</v>
      </c>
      <c r="F80" s="34" t="s">
        <v>227</v>
      </c>
      <c r="G80" s="39"/>
      <c r="H80" s="63">
        <f>H82</f>
        <v>1033</v>
      </c>
      <c r="I80" s="63">
        <f>I82</f>
        <v>533.94706</v>
      </c>
    </row>
    <row r="81" spans="1:9" ht="25.5">
      <c r="A81" s="38"/>
      <c r="B81" s="177" t="s">
        <v>66</v>
      </c>
      <c r="C81" s="30"/>
      <c r="D81" s="30" t="s">
        <v>6</v>
      </c>
      <c r="E81" s="30" t="s">
        <v>229</v>
      </c>
      <c r="F81" s="34" t="s">
        <v>227</v>
      </c>
      <c r="G81" s="31">
        <v>200</v>
      </c>
      <c r="H81" s="63">
        <f>H82</f>
        <v>1033</v>
      </c>
      <c r="I81" s="63">
        <f>I82</f>
        <v>533.94706</v>
      </c>
    </row>
    <row r="82" spans="1:9" ht="25.5">
      <c r="A82" s="38"/>
      <c r="B82" s="173" t="s">
        <v>67</v>
      </c>
      <c r="C82" s="30"/>
      <c r="D82" s="30" t="s">
        <v>6</v>
      </c>
      <c r="E82" s="30" t="s">
        <v>229</v>
      </c>
      <c r="F82" s="34" t="s">
        <v>227</v>
      </c>
      <c r="G82" s="30" t="s">
        <v>68</v>
      </c>
      <c r="H82" s="63">
        <f>730+303</f>
        <v>1033</v>
      </c>
      <c r="I82" s="63">
        <v>533.94706</v>
      </c>
    </row>
    <row r="83" spans="1:9" ht="25.5" customHeight="1">
      <c r="A83" s="25"/>
      <c r="B83" s="172" t="s">
        <v>294</v>
      </c>
      <c r="C83" s="26"/>
      <c r="D83" s="26" t="s">
        <v>6</v>
      </c>
      <c r="E83" s="26" t="s">
        <v>229</v>
      </c>
      <c r="F83" s="27" t="s">
        <v>295</v>
      </c>
      <c r="G83" s="26"/>
      <c r="H83" s="62">
        <f aca="true" t="shared" si="7" ref="H83:I85">H84</f>
        <v>328</v>
      </c>
      <c r="I83" s="62">
        <f t="shared" si="7"/>
        <v>203.41996</v>
      </c>
    </row>
    <row r="84" spans="1:9" ht="12.75" customHeight="1">
      <c r="A84" s="25"/>
      <c r="B84" s="173" t="s">
        <v>260</v>
      </c>
      <c r="C84" s="26"/>
      <c r="D84" s="30" t="s">
        <v>6</v>
      </c>
      <c r="E84" s="30" t="s">
        <v>229</v>
      </c>
      <c r="F84" s="31" t="s">
        <v>296</v>
      </c>
      <c r="G84" s="26"/>
      <c r="H84" s="63">
        <f t="shared" si="7"/>
        <v>328</v>
      </c>
      <c r="I84" s="63">
        <f t="shared" si="7"/>
        <v>203.41996</v>
      </c>
    </row>
    <row r="85" spans="1:9" ht="12.75" customHeight="1">
      <c r="A85" s="25"/>
      <c r="B85" s="173" t="s">
        <v>260</v>
      </c>
      <c r="C85" s="26"/>
      <c r="D85" s="30" t="s">
        <v>6</v>
      </c>
      <c r="E85" s="30" t="s">
        <v>229</v>
      </c>
      <c r="F85" s="31" t="s">
        <v>297</v>
      </c>
      <c r="G85" s="26"/>
      <c r="H85" s="63">
        <f t="shared" si="7"/>
        <v>328</v>
      </c>
      <c r="I85" s="63">
        <f t="shared" si="7"/>
        <v>203.41996</v>
      </c>
    </row>
    <row r="86" spans="1:9" ht="12.75" customHeight="1">
      <c r="A86" s="28"/>
      <c r="B86" s="173" t="s">
        <v>9</v>
      </c>
      <c r="C86" s="30"/>
      <c r="D86" s="30" t="s">
        <v>6</v>
      </c>
      <c r="E86" s="30" t="s">
        <v>229</v>
      </c>
      <c r="F86" s="30" t="s">
        <v>299</v>
      </c>
      <c r="G86" s="30"/>
      <c r="H86" s="64">
        <f>H88+H91+H90</f>
        <v>328</v>
      </c>
      <c r="I86" s="64">
        <f>I88+I91+I90</f>
        <v>203.41996</v>
      </c>
    </row>
    <row r="87" spans="1:9" ht="25.5" customHeight="1">
      <c r="A87" s="28"/>
      <c r="B87" s="173" t="s">
        <v>66</v>
      </c>
      <c r="C87" s="30"/>
      <c r="D87" s="30" t="s">
        <v>6</v>
      </c>
      <c r="E87" s="30" t="s">
        <v>229</v>
      </c>
      <c r="F87" s="30" t="s">
        <v>299</v>
      </c>
      <c r="G87" s="30" t="s">
        <v>94</v>
      </c>
      <c r="H87" s="64">
        <f>H88</f>
        <v>300</v>
      </c>
      <c r="I87" s="64">
        <f>I88</f>
        <v>177.89776</v>
      </c>
    </row>
    <row r="88" spans="1:9" ht="25.5">
      <c r="A88" s="28"/>
      <c r="B88" s="173" t="s">
        <v>67</v>
      </c>
      <c r="C88" s="30"/>
      <c r="D88" s="30" t="s">
        <v>6</v>
      </c>
      <c r="E88" s="30" t="s">
        <v>229</v>
      </c>
      <c r="F88" s="30" t="s">
        <v>299</v>
      </c>
      <c r="G88" s="30" t="s">
        <v>68</v>
      </c>
      <c r="H88" s="64">
        <v>300</v>
      </c>
      <c r="I88" s="64">
        <v>177.89776</v>
      </c>
    </row>
    <row r="89" spans="1:9" ht="12.75">
      <c r="A89" s="28"/>
      <c r="B89" s="173" t="s">
        <v>117</v>
      </c>
      <c r="C89" s="30"/>
      <c r="D89" s="30" t="s">
        <v>6</v>
      </c>
      <c r="E89" s="30" t="s">
        <v>229</v>
      </c>
      <c r="F89" s="30" t="s">
        <v>299</v>
      </c>
      <c r="G89" s="30" t="s">
        <v>118</v>
      </c>
      <c r="H89" s="64">
        <f>H90+H91</f>
        <v>28</v>
      </c>
      <c r="I89" s="64">
        <f>I90+I91</f>
        <v>25.5222</v>
      </c>
    </row>
    <row r="90" spans="1:9" ht="12.75" hidden="1">
      <c r="A90" s="28"/>
      <c r="B90" s="173" t="s">
        <v>300</v>
      </c>
      <c r="C90" s="30"/>
      <c r="D90" s="30" t="s">
        <v>6</v>
      </c>
      <c r="E90" s="30" t="s">
        <v>229</v>
      </c>
      <c r="F90" s="30" t="s">
        <v>299</v>
      </c>
      <c r="G90" s="30" t="s">
        <v>301</v>
      </c>
      <c r="H90" s="64">
        <v>0</v>
      </c>
      <c r="I90" s="64">
        <v>0</v>
      </c>
    </row>
    <row r="91" spans="1:9" ht="12.75">
      <c r="A91" s="28"/>
      <c r="B91" s="173" t="s">
        <v>119</v>
      </c>
      <c r="C91" s="30"/>
      <c r="D91" s="30" t="s">
        <v>6</v>
      </c>
      <c r="E91" s="30" t="s">
        <v>229</v>
      </c>
      <c r="F91" s="30" t="s">
        <v>299</v>
      </c>
      <c r="G91" s="30" t="s">
        <v>120</v>
      </c>
      <c r="H91" s="64">
        <v>28</v>
      </c>
      <c r="I91" s="64">
        <v>25.5222</v>
      </c>
    </row>
    <row r="92" spans="1:9" s="2" customFormat="1" ht="15" customHeight="1">
      <c r="A92" s="19" t="s">
        <v>10</v>
      </c>
      <c r="B92" s="181" t="s">
        <v>11</v>
      </c>
      <c r="C92" s="42"/>
      <c r="D92" s="42" t="s">
        <v>12</v>
      </c>
      <c r="E92" s="42"/>
      <c r="F92" s="42"/>
      <c r="G92" s="42"/>
      <c r="H92" s="66">
        <f aca="true" t="shared" si="8" ref="H92:I96">H93</f>
        <v>486.99999999999994</v>
      </c>
      <c r="I92" s="66">
        <f t="shared" si="8"/>
        <v>486.99999999999994</v>
      </c>
    </row>
    <row r="93" spans="1:9" ht="12.75" customHeight="1">
      <c r="A93" s="22"/>
      <c r="B93" s="171" t="s">
        <v>344</v>
      </c>
      <c r="C93" s="23"/>
      <c r="D93" s="23" t="s">
        <v>12</v>
      </c>
      <c r="E93" s="23" t="s">
        <v>345</v>
      </c>
      <c r="F93" s="23"/>
      <c r="G93" s="23"/>
      <c r="H93" s="61">
        <f t="shared" si="8"/>
        <v>486.99999999999994</v>
      </c>
      <c r="I93" s="61">
        <f t="shared" si="8"/>
        <v>486.99999999999994</v>
      </c>
    </row>
    <row r="94" spans="1:9" ht="38.25" customHeight="1">
      <c r="A94" s="43"/>
      <c r="B94" s="179" t="s">
        <v>308</v>
      </c>
      <c r="C94" s="36"/>
      <c r="D94" s="36" t="s">
        <v>12</v>
      </c>
      <c r="E94" s="26" t="s">
        <v>345</v>
      </c>
      <c r="F94" s="36" t="s">
        <v>309</v>
      </c>
      <c r="G94" s="26"/>
      <c r="H94" s="62">
        <f t="shared" si="8"/>
        <v>486.99999999999994</v>
      </c>
      <c r="I94" s="62">
        <f t="shared" si="8"/>
        <v>486.99999999999994</v>
      </c>
    </row>
    <row r="95" spans="1:9" ht="12.75" customHeight="1">
      <c r="A95" s="43"/>
      <c r="B95" s="173" t="s">
        <v>260</v>
      </c>
      <c r="C95" s="36"/>
      <c r="D95" s="30" t="s">
        <v>12</v>
      </c>
      <c r="E95" s="30" t="s">
        <v>345</v>
      </c>
      <c r="F95" s="30" t="s">
        <v>310</v>
      </c>
      <c r="G95" s="30"/>
      <c r="H95" s="63">
        <f t="shared" si="8"/>
        <v>486.99999999999994</v>
      </c>
      <c r="I95" s="63">
        <f t="shared" si="8"/>
        <v>486.99999999999994</v>
      </c>
    </row>
    <row r="96" spans="1:9" ht="12.75" customHeight="1">
      <c r="A96" s="43"/>
      <c r="B96" s="173" t="s">
        <v>260</v>
      </c>
      <c r="C96" s="36"/>
      <c r="D96" s="30" t="s">
        <v>12</v>
      </c>
      <c r="E96" s="30" t="s">
        <v>345</v>
      </c>
      <c r="F96" s="30" t="s">
        <v>311</v>
      </c>
      <c r="G96" s="30"/>
      <c r="H96" s="63">
        <f t="shared" si="8"/>
        <v>486.99999999999994</v>
      </c>
      <c r="I96" s="63">
        <f t="shared" si="8"/>
        <v>486.99999999999994</v>
      </c>
    </row>
    <row r="97" spans="1:9" ht="38.25" customHeight="1">
      <c r="A97" s="28"/>
      <c r="B97" s="173" t="s">
        <v>342</v>
      </c>
      <c r="C97" s="30"/>
      <c r="D97" s="30" t="s">
        <v>12</v>
      </c>
      <c r="E97" s="30" t="s">
        <v>345</v>
      </c>
      <c r="F97" s="30" t="s">
        <v>343</v>
      </c>
      <c r="G97" s="30"/>
      <c r="H97" s="63">
        <f>H98+H100</f>
        <v>486.99999999999994</v>
      </c>
      <c r="I97" s="63">
        <f>I98+I100</f>
        <v>486.99999999999994</v>
      </c>
    </row>
    <row r="98" spans="1:9" ht="51" customHeight="1">
      <c r="A98" s="28"/>
      <c r="B98" s="173" t="s">
        <v>112</v>
      </c>
      <c r="C98" s="30"/>
      <c r="D98" s="30" t="s">
        <v>12</v>
      </c>
      <c r="E98" s="30" t="s">
        <v>345</v>
      </c>
      <c r="F98" s="30" t="s">
        <v>343</v>
      </c>
      <c r="G98" s="30" t="s">
        <v>113</v>
      </c>
      <c r="H98" s="63">
        <f>H99</f>
        <v>478.09999999999997</v>
      </c>
      <c r="I98" s="63">
        <f>I99</f>
        <v>478.09999999999997</v>
      </c>
    </row>
    <row r="99" spans="1:9" ht="25.5" customHeight="1">
      <c r="A99" s="28"/>
      <c r="B99" s="173" t="s">
        <v>264</v>
      </c>
      <c r="C99" s="30"/>
      <c r="D99" s="30" t="s">
        <v>12</v>
      </c>
      <c r="E99" s="30" t="s">
        <v>345</v>
      </c>
      <c r="F99" s="30" t="s">
        <v>343</v>
      </c>
      <c r="G99" s="30" t="s">
        <v>265</v>
      </c>
      <c r="H99" s="63">
        <f>448.7+29.4</f>
        <v>478.09999999999997</v>
      </c>
      <c r="I99" s="63">
        <f>448.7+29.4</f>
        <v>478.09999999999997</v>
      </c>
    </row>
    <row r="100" spans="1:9" ht="25.5" customHeight="1">
      <c r="A100" s="28"/>
      <c r="B100" s="173" t="s">
        <v>66</v>
      </c>
      <c r="C100" s="30"/>
      <c r="D100" s="30" t="s">
        <v>12</v>
      </c>
      <c r="E100" s="30" t="s">
        <v>345</v>
      </c>
      <c r="F100" s="30" t="s">
        <v>343</v>
      </c>
      <c r="G100" s="30" t="s">
        <v>94</v>
      </c>
      <c r="H100" s="63">
        <f>H101</f>
        <v>8.9</v>
      </c>
      <c r="I100" s="63">
        <f>I101</f>
        <v>8.9</v>
      </c>
    </row>
    <row r="101" spans="1:9" ht="25.5" customHeight="1">
      <c r="A101" s="28"/>
      <c r="B101" s="173" t="s">
        <v>67</v>
      </c>
      <c r="C101" s="30"/>
      <c r="D101" s="30" t="s">
        <v>12</v>
      </c>
      <c r="E101" s="30" t="s">
        <v>345</v>
      </c>
      <c r="F101" s="30" t="s">
        <v>343</v>
      </c>
      <c r="G101" s="30" t="s">
        <v>68</v>
      </c>
      <c r="H101" s="64">
        <v>8.9</v>
      </c>
      <c r="I101" s="64">
        <v>8.9</v>
      </c>
    </row>
    <row r="102" spans="1:9" s="2" customFormat="1" ht="30" customHeight="1">
      <c r="A102" s="19" t="s">
        <v>16</v>
      </c>
      <c r="B102" s="170" t="s">
        <v>13</v>
      </c>
      <c r="C102" s="42"/>
      <c r="D102" s="42" t="s">
        <v>14</v>
      </c>
      <c r="E102" s="42"/>
      <c r="F102" s="42"/>
      <c r="G102" s="42"/>
      <c r="H102" s="66">
        <f>H103+H114</f>
        <v>701</v>
      </c>
      <c r="I102" s="66">
        <f>I103+I114</f>
        <v>198.308</v>
      </c>
    </row>
    <row r="103" spans="1:9" ht="25.5">
      <c r="A103" s="22"/>
      <c r="B103" s="171" t="s">
        <v>132</v>
      </c>
      <c r="C103" s="23"/>
      <c r="D103" s="23" t="s">
        <v>14</v>
      </c>
      <c r="E103" s="23" t="s">
        <v>133</v>
      </c>
      <c r="F103" s="23"/>
      <c r="G103" s="23"/>
      <c r="H103" s="61">
        <f>H104</f>
        <v>550</v>
      </c>
      <c r="I103" s="61">
        <f>I104</f>
        <v>97.308</v>
      </c>
    </row>
    <row r="104" spans="1:9" ht="38.25" customHeight="1">
      <c r="A104" s="44"/>
      <c r="B104" s="172" t="s">
        <v>141</v>
      </c>
      <c r="C104" s="26"/>
      <c r="D104" s="26" t="s">
        <v>14</v>
      </c>
      <c r="E104" s="26" t="s">
        <v>133</v>
      </c>
      <c r="F104" s="26" t="s">
        <v>125</v>
      </c>
      <c r="G104" s="26" t="s">
        <v>73</v>
      </c>
      <c r="H104" s="62">
        <f>H105</f>
        <v>550</v>
      </c>
      <c r="I104" s="62">
        <f>I105</f>
        <v>97.308</v>
      </c>
    </row>
    <row r="105" spans="1:9" ht="63.75">
      <c r="A105" s="44"/>
      <c r="B105" s="173" t="s">
        <v>126</v>
      </c>
      <c r="C105" s="30"/>
      <c r="D105" s="30" t="s">
        <v>14</v>
      </c>
      <c r="E105" s="30" t="s">
        <v>133</v>
      </c>
      <c r="F105" s="30" t="s">
        <v>127</v>
      </c>
      <c r="G105" s="26"/>
      <c r="H105" s="63">
        <f>H106+H110</f>
        <v>550</v>
      </c>
      <c r="I105" s="63">
        <f>I106+I110</f>
        <v>97.308</v>
      </c>
    </row>
    <row r="106" spans="1:9" ht="38.25">
      <c r="A106" s="44"/>
      <c r="B106" s="173" t="s">
        <v>128</v>
      </c>
      <c r="C106" s="30"/>
      <c r="D106" s="30" t="s">
        <v>14</v>
      </c>
      <c r="E106" s="30" t="s">
        <v>133</v>
      </c>
      <c r="F106" s="30" t="s">
        <v>129</v>
      </c>
      <c r="G106" s="26"/>
      <c r="H106" s="63">
        <f>H107</f>
        <v>150</v>
      </c>
      <c r="I106" s="63">
        <f>I107</f>
        <v>8.75</v>
      </c>
    </row>
    <row r="107" spans="1:9" ht="25.5" customHeight="1">
      <c r="A107" s="28"/>
      <c r="B107" s="173" t="s">
        <v>130</v>
      </c>
      <c r="C107" s="30"/>
      <c r="D107" s="30" t="s">
        <v>14</v>
      </c>
      <c r="E107" s="30" t="s">
        <v>133</v>
      </c>
      <c r="F107" s="30" t="s">
        <v>131</v>
      </c>
      <c r="G107" s="31"/>
      <c r="H107" s="64">
        <f>H109</f>
        <v>150</v>
      </c>
      <c r="I107" s="64">
        <f>I109</f>
        <v>8.75</v>
      </c>
    </row>
    <row r="108" spans="1:9" ht="25.5" customHeight="1">
      <c r="A108" s="28"/>
      <c r="B108" s="173" t="s">
        <v>66</v>
      </c>
      <c r="C108" s="30"/>
      <c r="D108" s="30" t="s">
        <v>14</v>
      </c>
      <c r="E108" s="30" t="s">
        <v>133</v>
      </c>
      <c r="F108" s="30" t="s">
        <v>131</v>
      </c>
      <c r="G108" s="31">
        <v>200</v>
      </c>
      <c r="H108" s="64">
        <f>H109</f>
        <v>150</v>
      </c>
      <c r="I108" s="64">
        <f>I109</f>
        <v>8.75</v>
      </c>
    </row>
    <row r="109" spans="1:9" ht="25.5" customHeight="1">
      <c r="A109" s="28"/>
      <c r="B109" s="173" t="s">
        <v>67</v>
      </c>
      <c r="C109" s="30"/>
      <c r="D109" s="30" t="s">
        <v>14</v>
      </c>
      <c r="E109" s="30" t="s">
        <v>133</v>
      </c>
      <c r="F109" s="30" t="s">
        <v>131</v>
      </c>
      <c r="G109" s="31">
        <v>240</v>
      </c>
      <c r="H109" s="64">
        <v>150</v>
      </c>
      <c r="I109" s="64">
        <v>8.75</v>
      </c>
    </row>
    <row r="110" spans="1:9" ht="25.5" customHeight="1">
      <c r="A110" s="28"/>
      <c r="B110" s="173" t="s">
        <v>134</v>
      </c>
      <c r="C110" s="30"/>
      <c r="D110" s="30" t="s">
        <v>14</v>
      </c>
      <c r="E110" s="30" t="s">
        <v>133</v>
      </c>
      <c r="F110" s="30" t="s">
        <v>135</v>
      </c>
      <c r="G110" s="26"/>
      <c r="H110" s="63">
        <f>H111</f>
        <v>400</v>
      </c>
      <c r="I110" s="63">
        <f>I111</f>
        <v>88.558</v>
      </c>
    </row>
    <row r="111" spans="1:9" ht="12.75">
      <c r="A111" s="28"/>
      <c r="B111" s="173" t="s">
        <v>136</v>
      </c>
      <c r="C111" s="30"/>
      <c r="D111" s="30" t="s">
        <v>14</v>
      </c>
      <c r="E111" s="30" t="s">
        <v>133</v>
      </c>
      <c r="F111" s="30" t="s">
        <v>137</v>
      </c>
      <c r="G111" s="31"/>
      <c r="H111" s="64">
        <f>H113</f>
        <v>400</v>
      </c>
      <c r="I111" s="64">
        <f>I113</f>
        <v>88.558</v>
      </c>
    </row>
    <row r="112" spans="1:9" ht="25.5">
      <c r="A112" s="28"/>
      <c r="B112" s="173" t="s">
        <v>66</v>
      </c>
      <c r="C112" s="30"/>
      <c r="D112" s="30" t="s">
        <v>14</v>
      </c>
      <c r="E112" s="30" t="s">
        <v>133</v>
      </c>
      <c r="F112" s="30" t="s">
        <v>137</v>
      </c>
      <c r="G112" s="31">
        <v>200</v>
      </c>
      <c r="H112" s="64">
        <f>H113</f>
        <v>400</v>
      </c>
      <c r="I112" s="64">
        <f>I113</f>
        <v>88.558</v>
      </c>
    </row>
    <row r="113" spans="1:9" ht="25.5">
      <c r="A113" s="28"/>
      <c r="B113" s="173" t="s">
        <v>67</v>
      </c>
      <c r="C113" s="30"/>
      <c r="D113" s="30" t="s">
        <v>14</v>
      </c>
      <c r="E113" s="30" t="s">
        <v>133</v>
      </c>
      <c r="F113" s="30" t="s">
        <v>137</v>
      </c>
      <c r="G113" s="31">
        <v>240</v>
      </c>
      <c r="H113" s="64">
        <f>850-100-100-250</f>
        <v>400</v>
      </c>
      <c r="I113" s="64">
        <v>88.558</v>
      </c>
    </row>
    <row r="114" spans="1:9" ht="25.5">
      <c r="A114" s="45"/>
      <c r="B114" s="182" t="s">
        <v>149</v>
      </c>
      <c r="C114" s="46"/>
      <c r="D114" s="46" t="s">
        <v>14</v>
      </c>
      <c r="E114" s="46" t="s">
        <v>150</v>
      </c>
      <c r="F114" s="46"/>
      <c r="G114" s="47"/>
      <c r="H114" s="67">
        <f>H116+H131</f>
        <v>151</v>
      </c>
      <c r="I114" s="67">
        <f>I116+I131</f>
        <v>101</v>
      </c>
    </row>
    <row r="115" spans="1:9" ht="38.25" customHeight="1">
      <c r="A115" s="44"/>
      <c r="B115" s="172" t="s">
        <v>124</v>
      </c>
      <c r="C115" s="26"/>
      <c r="D115" s="26" t="s">
        <v>14</v>
      </c>
      <c r="E115" s="26" t="s">
        <v>150</v>
      </c>
      <c r="F115" s="26" t="s">
        <v>125</v>
      </c>
      <c r="G115" s="26" t="s">
        <v>73</v>
      </c>
      <c r="H115" s="62">
        <f>H116</f>
        <v>149</v>
      </c>
      <c r="I115" s="62">
        <f>I116</f>
        <v>99</v>
      </c>
    </row>
    <row r="116" spans="1:9" ht="63.75">
      <c r="A116" s="28"/>
      <c r="B116" s="173" t="s">
        <v>138</v>
      </c>
      <c r="C116" s="30"/>
      <c r="D116" s="30" t="s">
        <v>14</v>
      </c>
      <c r="E116" s="30" t="s">
        <v>150</v>
      </c>
      <c r="F116" s="30" t="s">
        <v>139</v>
      </c>
      <c r="G116" s="31"/>
      <c r="H116" s="64">
        <f>H117+H127</f>
        <v>149</v>
      </c>
      <c r="I116" s="64">
        <f>I117+I127</f>
        <v>99</v>
      </c>
    </row>
    <row r="117" spans="1:9" ht="63.75">
      <c r="A117" s="28"/>
      <c r="B117" s="173" t="s">
        <v>146</v>
      </c>
      <c r="C117" s="30"/>
      <c r="D117" s="30" t="s">
        <v>14</v>
      </c>
      <c r="E117" s="30" t="s">
        <v>150</v>
      </c>
      <c r="F117" s="30" t="s">
        <v>147</v>
      </c>
      <c r="G117" s="31"/>
      <c r="H117" s="64">
        <f>H118+H124+H123</f>
        <v>99</v>
      </c>
      <c r="I117" s="64">
        <f>I118+I124+I123</f>
        <v>99</v>
      </c>
    </row>
    <row r="118" spans="1:9" ht="25.5">
      <c r="A118" s="28"/>
      <c r="B118" s="183" t="s">
        <v>149</v>
      </c>
      <c r="C118" s="30"/>
      <c r="D118" s="30" t="s">
        <v>14</v>
      </c>
      <c r="E118" s="30" t="s">
        <v>150</v>
      </c>
      <c r="F118" s="30" t="s">
        <v>439</v>
      </c>
      <c r="G118" s="31"/>
      <c r="H118" s="64">
        <f>H120</f>
        <v>99</v>
      </c>
      <c r="I118" s="64">
        <f>I120</f>
        <v>99</v>
      </c>
    </row>
    <row r="119" spans="1:9" ht="25.5">
      <c r="A119" s="28"/>
      <c r="B119" s="183" t="s">
        <v>66</v>
      </c>
      <c r="C119" s="30"/>
      <c r="D119" s="30" t="s">
        <v>14</v>
      </c>
      <c r="E119" s="30" t="s">
        <v>150</v>
      </c>
      <c r="F119" s="30" t="s">
        <v>439</v>
      </c>
      <c r="G119" s="31">
        <v>200</v>
      </c>
      <c r="H119" s="64">
        <f>H120</f>
        <v>99</v>
      </c>
      <c r="I119" s="64">
        <f>I120</f>
        <v>99</v>
      </c>
    </row>
    <row r="120" spans="1:9" ht="25.5">
      <c r="A120" s="28"/>
      <c r="B120" s="173" t="s">
        <v>67</v>
      </c>
      <c r="C120" s="30"/>
      <c r="D120" s="30" t="s">
        <v>14</v>
      </c>
      <c r="E120" s="30" t="s">
        <v>150</v>
      </c>
      <c r="F120" s="30" t="s">
        <v>439</v>
      </c>
      <c r="G120" s="31">
        <v>240</v>
      </c>
      <c r="H120" s="64">
        <v>99</v>
      </c>
      <c r="I120" s="64">
        <v>99</v>
      </c>
    </row>
    <row r="121" spans="1:9" ht="25.5" hidden="1">
      <c r="A121" s="28"/>
      <c r="B121" s="183" t="s">
        <v>440</v>
      </c>
      <c r="C121" s="30"/>
      <c r="D121" s="30" t="s">
        <v>14</v>
      </c>
      <c r="E121" s="30" t="s">
        <v>150</v>
      </c>
      <c r="F121" s="30" t="s">
        <v>151</v>
      </c>
      <c r="G121" s="31"/>
      <c r="H121" s="64">
        <f>H123</f>
        <v>0</v>
      </c>
      <c r="I121" s="64">
        <f>I123</f>
        <v>0</v>
      </c>
    </row>
    <row r="122" spans="1:9" ht="25.5" hidden="1">
      <c r="A122" s="28"/>
      <c r="B122" s="183" t="s">
        <v>66</v>
      </c>
      <c r="C122" s="30"/>
      <c r="D122" s="30" t="s">
        <v>14</v>
      </c>
      <c r="E122" s="30" t="s">
        <v>150</v>
      </c>
      <c r="F122" s="30" t="s">
        <v>151</v>
      </c>
      <c r="G122" s="31">
        <v>200</v>
      </c>
      <c r="H122" s="64">
        <f>H123</f>
        <v>0</v>
      </c>
      <c r="I122" s="64">
        <f>I123</f>
        <v>0</v>
      </c>
    </row>
    <row r="123" spans="1:9" ht="25.5" hidden="1">
      <c r="A123" s="28"/>
      <c r="B123" s="173" t="s">
        <v>67</v>
      </c>
      <c r="C123" s="30"/>
      <c r="D123" s="30" t="s">
        <v>14</v>
      </c>
      <c r="E123" s="30" t="s">
        <v>150</v>
      </c>
      <c r="F123" s="30" t="s">
        <v>151</v>
      </c>
      <c r="G123" s="31">
        <v>240</v>
      </c>
      <c r="H123" s="64">
        <v>0</v>
      </c>
      <c r="I123" s="64">
        <v>0</v>
      </c>
    </row>
    <row r="124" spans="1:9" ht="25.5" hidden="1">
      <c r="A124" s="28"/>
      <c r="B124" s="183" t="s">
        <v>149</v>
      </c>
      <c r="C124" s="30"/>
      <c r="D124" s="30" t="s">
        <v>14</v>
      </c>
      <c r="E124" s="30" t="s">
        <v>150</v>
      </c>
      <c r="F124" s="30" t="s">
        <v>148</v>
      </c>
      <c r="G124" s="31"/>
      <c r="H124" s="64">
        <f>H126</f>
        <v>0</v>
      </c>
      <c r="I124" s="64">
        <f>I126</f>
        <v>0</v>
      </c>
    </row>
    <row r="125" spans="1:9" ht="25.5" hidden="1">
      <c r="A125" s="28"/>
      <c r="B125" s="183" t="s">
        <v>66</v>
      </c>
      <c r="C125" s="30"/>
      <c r="D125" s="30" t="s">
        <v>14</v>
      </c>
      <c r="E125" s="30" t="s">
        <v>150</v>
      </c>
      <c r="F125" s="30" t="s">
        <v>148</v>
      </c>
      <c r="G125" s="31">
        <v>200</v>
      </c>
      <c r="H125" s="64">
        <f>H126</f>
        <v>0</v>
      </c>
      <c r="I125" s="64">
        <f>I126</f>
        <v>0</v>
      </c>
    </row>
    <row r="126" spans="1:9" ht="25.5" hidden="1">
      <c r="A126" s="28"/>
      <c r="B126" s="173" t="s">
        <v>67</v>
      </c>
      <c r="C126" s="30"/>
      <c r="D126" s="30" t="s">
        <v>14</v>
      </c>
      <c r="E126" s="30" t="s">
        <v>150</v>
      </c>
      <c r="F126" s="30" t="s">
        <v>148</v>
      </c>
      <c r="G126" s="31">
        <v>240</v>
      </c>
      <c r="H126" s="64">
        <v>0</v>
      </c>
      <c r="I126" s="64">
        <v>0</v>
      </c>
    </row>
    <row r="127" spans="1:9" ht="51">
      <c r="A127" s="28"/>
      <c r="B127" s="183" t="s">
        <v>152</v>
      </c>
      <c r="C127" s="30"/>
      <c r="D127" s="30" t="s">
        <v>14</v>
      </c>
      <c r="E127" s="30" t="s">
        <v>150</v>
      </c>
      <c r="F127" s="30" t="s">
        <v>15</v>
      </c>
      <c r="G127" s="31"/>
      <c r="H127" s="64">
        <f>H128</f>
        <v>50</v>
      </c>
      <c r="I127" s="64">
        <f>I128</f>
        <v>0</v>
      </c>
    </row>
    <row r="128" spans="1:9" ht="25.5">
      <c r="A128" s="28"/>
      <c r="B128" s="183" t="s">
        <v>149</v>
      </c>
      <c r="C128" s="30"/>
      <c r="D128" s="30" t="s">
        <v>14</v>
      </c>
      <c r="E128" s="30" t="s">
        <v>150</v>
      </c>
      <c r="F128" s="30" t="s">
        <v>153</v>
      </c>
      <c r="G128" s="31"/>
      <c r="H128" s="64">
        <f>H130</f>
        <v>50</v>
      </c>
      <c r="I128" s="64">
        <f>I130</f>
        <v>0</v>
      </c>
    </row>
    <row r="129" spans="1:9" ht="25.5">
      <c r="A129" s="28"/>
      <c r="B129" s="183" t="s">
        <v>66</v>
      </c>
      <c r="C129" s="30"/>
      <c r="D129" s="30" t="s">
        <v>14</v>
      </c>
      <c r="E129" s="30" t="s">
        <v>150</v>
      </c>
      <c r="F129" s="30" t="s">
        <v>153</v>
      </c>
      <c r="G129" s="31">
        <v>200</v>
      </c>
      <c r="H129" s="64">
        <f>H130</f>
        <v>50</v>
      </c>
      <c r="I129" s="64">
        <f>I130</f>
        <v>0</v>
      </c>
    </row>
    <row r="130" spans="1:9" ht="25.5">
      <c r="A130" s="28"/>
      <c r="B130" s="173" t="s">
        <v>67</v>
      </c>
      <c r="C130" s="30"/>
      <c r="D130" s="30" t="s">
        <v>14</v>
      </c>
      <c r="E130" s="30" t="s">
        <v>150</v>
      </c>
      <c r="F130" s="30" t="s">
        <v>153</v>
      </c>
      <c r="G130" s="31">
        <v>240</v>
      </c>
      <c r="H130" s="64">
        <v>50</v>
      </c>
      <c r="I130" s="64">
        <v>0</v>
      </c>
    </row>
    <row r="131" spans="1:9" ht="38.25" customHeight="1">
      <c r="A131" s="38"/>
      <c r="B131" s="172" t="s">
        <v>256</v>
      </c>
      <c r="C131" s="26"/>
      <c r="D131" s="26" t="s">
        <v>14</v>
      </c>
      <c r="E131" s="26" t="s">
        <v>150</v>
      </c>
      <c r="F131" s="27" t="s">
        <v>257</v>
      </c>
      <c r="G131" s="26"/>
      <c r="H131" s="62">
        <f aca="true" t="shared" si="9" ref="H131:I133">H132</f>
        <v>2</v>
      </c>
      <c r="I131" s="62">
        <f t="shared" si="9"/>
        <v>2</v>
      </c>
    </row>
    <row r="132" spans="1:9" ht="25.5">
      <c r="A132" s="38"/>
      <c r="B132" s="173" t="s">
        <v>258</v>
      </c>
      <c r="C132" s="30"/>
      <c r="D132" s="30" t="s">
        <v>14</v>
      </c>
      <c r="E132" s="30" t="s">
        <v>150</v>
      </c>
      <c r="F132" s="30" t="s">
        <v>259</v>
      </c>
      <c r="G132" s="26"/>
      <c r="H132" s="63">
        <f t="shared" si="9"/>
        <v>2</v>
      </c>
      <c r="I132" s="63">
        <f t="shared" si="9"/>
        <v>2</v>
      </c>
    </row>
    <row r="133" spans="1:9" ht="12.75" customHeight="1">
      <c r="A133" s="38"/>
      <c r="B133" s="173" t="s">
        <v>260</v>
      </c>
      <c r="C133" s="30"/>
      <c r="D133" s="30" t="s">
        <v>14</v>
      </c>
      <c r="E133" s="30" t="s">
        <v>150</v>
      </c>
      <c r="F133" s="30" t="s">
        <v>261</v>
      </c>
      <c r="G133" s="26"/>
      <c r="H133" s="63">
        <f t="shared" si="9"/>
        <v>2</v>
      </c>
      <c r="I133" s="63">
        <f t="shared" si="9"/>
        <v>2</v>
      </c>
    </row>
    <row r="134" spans="1:9" ht="51" customHeight="1">
      <c r="A134" s="38"/>
      <c r="B134" s="176" t="s">
        <v>454</v>
      </c>
      <c r="C134" s="31"/>
      <c r="D134" s="30" t="s">
        <v>14</v>
      </c>
      <c r="E134" s="30" t="s">
        <v>150</v>
      </c>
      <c r="F134" s="31" t="s">
        <v>283</v>
      </c>
      <c r="G134" s="31" t="s">
        <v>48</v>
      </c>
      <c r="H134" s="63">
        <f>H136</f>
        <v>2</v>
      </c>
      <c r="I134" s="63">
        <f>I136</f>
        <v>2</v>
      </c>
    </row>
    <row r="135" spans="1:9" ht="25.5">
      <c r="A135" s="38"/>
      <c r="B135" s="173" t="s">
        <v>66</v>
      </c>
      <c r="C135" s="31"/>
      <c r="D135" s="30" t="s">
        <v>14</v>
      </c>
      <c r="E135" s="30" t="s">
        <v>150</v>
      </c>
      <c r="F135" s="31" t="s">
        <v>283</v>
      </c>
      <c r="G135" s="31">
        <v>200</v>
      </c>
      <c r="H135" s="63">
        <f>H136</f>
        <v>2</v>
      </c>
      <c r="I135" s="63">
        <f>I136</f>
        <v>2</v>
      </c>
    </row>
    <row r="136" spans="1:9" ht="25.5">
      <c r="A136" s="38"/>
      <c r="B136" s="173" t="s">
        <v>67</v>
      </c>
      <c r="C136" s="31"/>
      <c r="D136" s="30" t="s">
        <v>14</v>
      </c>
      <c r="E136" s="30" t="s">
        <v>150</v>
      </c>
      <c r="F136" s="31" t="s">
        <v>283</v>
      </c>
      <c r="G136" s="34" t="s">
        <v>68</v>
      </c>
      <c r="H136" s="63">
        <v>2</v>
      </c>
      <c r="I136" s="63">
        <v>2</v>
      </c>
    </row>
    <row r="137" spans="1:9" s="2" customFormat="1" ht="15" customHeight="1">
      <c r="A137" s="19" t="s">
        <v>19</v>
      </c>
      <c r="B137" s="170" t="s">
        <v>17</v>
      </c>
      <c r="C137" s="42"/>
      <c r="D137" s="42" t="s">
        <v>18</v>
      </c>
      <c r="E137" s="42" t="s">
        <v>48</v>
      </c>
      <c r="F137" s="42" t="s">
        <v>48</v>
      </c>
      <c r="G137" s="42" t="s">
        <v>48</v>
      </c>
      <c r="H137" s="66">
        <f>H138+H156</f>
        <v>12431.9</v>
      </c>
      <c r="I137" s="66">
        <f>I138+I156</f>
        <v>10773.82147</v>
      </c>
    </row>
    <row r="138" spans="1:9" ht="12.75">
      <c r="A138" s="22"/>
      <c r="B138" s="171" t="s">
        <v>167</v>
      </c>
      <c r="C138" s="23"/>
      <c r="D138" s="23" t="s">
        <v>18</v>
      </c>
      <c r="E138" s="23" t="s">
        <v>168</v>
      </c>
      <c r="F138" s="23" t="s">
        <v>48</v>
      </c>
      <c r="G138" s="23" t="s">
        <v>48</v>
      </c>
      <c r="H138" s="61">
        <f>H139</f>
        <v>11631.9</v>
      </c>
      <c r="I138" s="61">
        <f>I139</f>
        <v>10613.28578</v>
      </c>
    </row>
    <row r="139" spans="1:9" s="3" customFormat="1" ht="38.25" customHeight="1">
      <c r="A139" s="48"/>
      <c r="B139" s="172" t="s">
        <v>161</v>
      </c>
      <c r="C139" s="26"/>
      <c r="D139" s="26" t="s">
        <v>18</v>
      </c>
      <c r="E139" s="26" t="s">
        <v>168</v>
      </c>
      <c r="F139" s="26" t="s">
        <v>162</v>
      </c>
      <c r="G139" s="26"/>
      <c r="H139" s="62">
        <f>H140</f>
        <v>11631.9</v>
      </c>
      <c r="I139" s="62">
        <f>I140</f>
        <v>10613.28578</v>
      </c>
    </row>
    <row r="140" spans="1:9" ht="63.75">
      <c r="A140" s="28"/>
      <c r="B140" s="173" t="s">
        <v>163</v>
      </c>
      <c r="C140" s="30"/>
      <c r="D140" s="30" t="s">
        <v>18</v>
      </c>
      <c r="E140" s="30" t="s">
        <v>168</v>
      </c>
      <c r="F140" s="30" t="s">
        <v>164</v>
      </c>
      <c r="G140" s="30"/>
      <c r="H140" s="64">
        <f>H141+H144+H150+H147+H153</f>
        <v>11631.9</v>
      </c>
      <c r="I140" s="64">
        <f>I141+I144+I150+I147+I153</f>
        <v>10613.28578</v>
      </c>
    </row>
    <row r="141" spans="1:9" ht="25.5">
      <c r="A141" s="28"/>
      <c r="B141" s="173" t="s">
        <v>165</v>
      </c>
      <c r="C141" s="30"/>
      <c r="D141" s="30" t="s">
        <v>18</v>
      </c>
      <c r="E141" s="30" t="s">
        <v>168</v>
      </c>
      <c r="F141" s="30" t="s">
        <v>166</v>
      </c>
      <c r="G141" s="30"/>
      <c r="H141" s="64">
        <f>H143</f>
        <v>1374</v>
      </c>
      <c r="I141" s="64">
        <f>I143</f>
        <v>1218.1</v>
      </c>
    </row>
    <row r="142" spans="1:9" ht="25.5">
      <c r="A142" s="28"/>
      <c r="B142" s="173" t="s">
        <v>66</v>
      </c>
      <c r="C142" s="30"/>
      <c r="D142" s="30" t="s">
        <v>18</v>
      </c>
      <c r="E142" s="30" t="s">
        <v>168</v>
      </c>
      <c r="F142" s="30" t="s">
        <v>166</v>
      </c>
      <c r="G142" s="30" t="s">
        <v>94</v>
      </c>
      <c r="H142" s="64">
        <f>H143</f>
        <v>1374</v>
      </c>
      <c r="I142" s="64">
        <f>I143</f>
        <v>1218.1</v>
      </c>
    </row>
    <row r="143" spans="1:9" ht="25.5">
      <c r="A143" s="28"/>
      <c r="B143" s="173" t="s">
        <v>67</v>
      </c>
      <c r="C143" s="30"/>
      <c r="D143" s="30" t="s">
        <v>18</v>
      </c>
      <c r="E143" s="30" t="s">
        <v>168</v>
      </c>
      <c r="F143" s="30" t="s">
        <v>166</v>
      </c>
      <c r="G143" s="30" t="s">
        <v>68</v>
      </c>
      <c r="H143" s="64">
        <f>3350-1000+24-1000</f>
        <v>1374</v>
      </c>
      <c r="I143" s="64">
        <v>1218.1</v>
      </c>
    </row>
    <row r="144" spans="1:9" ht="25.5" customHeight="1">
      <c r="A144" s="28"/>
      <c r="B144" s="173" t="s">
        <v>169</v>
      </c>
      <c r="C144" s="30"/>
      <c r="D144" s="30" t="s">
        <v>18</v>
      </c>
      <c r="E144" s="30" t="s">
        <v>168</v>
      </c>
      <c r="F144" s="30" t="s">
        <v>170</v>
      </c>
      <c r="G144" s="30"/>
      <c r="H144" s="64">
        <f>H146</f>
        <v>2622.91</v>
      </c>
      <c r="I144" s="64">
        <f>I146</f>
        <v>1761.11568</v>
      </c>
    </row>
    <row r="145" spans="1:9" ht="25.5" customHeight="1">
      <c r="A145" s="28"/>
      <c r="B145" s="173" t="s">
        <v>66</v>
      </c>
      <c r="C145" s="30"/>
      <c r="D145" s="30" t="s">
        <v>18</v>
      </c>
      <c r="E145" s="30" t="s">
        <v>168</v>
      </c>
      <c r="F145" s="30" t="s">
        <v>170</v>
      </c>
      <c r="G145" s="30" t="s">
        <v>94</v>
      </c>
      <c r="H145" s="64">
        <f>H146</f>
        <v>2622.91</v>
      </c>
      <c r="I145" s="64">
        <f>I146</f>
        <v>1761.11568</v>
      </c>
    </row>
    <row r="146" spans="1:9" ht="25.5">
      <c r="A146" s="28"/>
      <c r="B146" s="173" t="s">
        <v>67</v>
      </c>
      <c r="C146" s="30"/>
      <c r="D146" s="30" t="s">
        <v>18</v>
      </c>
      <c r="E146" s="30" t="s">
        <v>168</v>
      </c>
      <c r="F146" s="30" t="s">
        <v>170</v>
      </c>
      <c r="G146" s="30" t="s">
        <v>68</v>
      </c>
      <c r="H146" s="64">
        <f>6000-3000+250-627.09</f>
        <v>2622.91</v>
      </c>
      <c r="I146" s="64">
        <v>1761.11568</v>
      </c>
    </row>
    <row r="147" spans="1:9" ht="38.25">
      <c r="A147" s="28"/>
      <c r="B147" s="173" t="s">
        <v>171</v>
      </c>
      <c r="C147" s="30"/>
      <c r="D147" s="30" t="s">
        <v>18</v>
      </c>
      <c r="E147" s="30" t="s">
        <v>168</v>
      </c>
      <c r="F147" s="30" t="s">
        <v>172</v>
      </c>
      <c r="G147" s="30"/>
      <c r="H147" s="64">
        <f>H149</f>
        <v>5000</v>
      </c>
      <c r="I147" s="64">
        <f>I149</f>
        <v>4999.0801</v>
      </c>
    </row>
    <row r="148" spans="1:9" ht="25.5">
      <c r="A148" s="28"/>
      <c r="B148" s="173" t="s">
        <v>66</v>
      </c>
      <c r="C148" s="30"/>
      <c r="D148" s="30" t="s">
        <v>18</v>
      </c>
      <c r="E148" s="30" t="s">
        <v>168</v>
      </c>
      <c r="F148" s="30" t="s">
        <v>172</v>
      </c>
      <c r="G148" s="30" t="s">
        <v>94</v>
      </c>
      <c r="H148" s="64">
        <f>H149</f>
        <v>5000</v>
      </c>
      <c r="I148" s="64">
        <f>I149</f>
        <v>4999.0801</v>
      </c>
    </row>
    <row r="149" spans="1:9" ht="25.5">
      <c r="A149" s="28"/>
      <c r="B149" s="173" t="s">
        <v>67</v>
      </c>
      <c r="C149" s="30"/>
      <c r="D149" s="30" t="s">
        <v>18</v>
      </c>
      <c r="E149" s="30" t="s">
        <v>168</v>
      </c>
      <c r="F149" s="30" t="s">
        <v>172</v>
      </c>
      <c r="G149" s="30" t="s">
        <v>68</v>
      </c>
      <c r="H149" s="64">
        <v>5000</v>
      </c>
      <c r="I149" s="64">
        <v>4999.0801</v>
      </c>
    </row>
    <row r="150" spans="1:9" ht="39.75" customHeight="1" hidden="1">
      <c r="A150" s="28"/>
      <c r="B150" s="173" t="s">
        <v>173</v>
      </c>
      <c r="C150" s="30"/>
      <c r="D150" s="30" t="s">
        <v>18</v>
      </c>
      <c r="E150" s="30" t="s">
        <v>168</v>
      </c>
      <c r="F150" s="30" t="s">
        <v>174</v>
      </c>
      <c r="G150" s="30"/>
      <c r="H150" s="64">
        <f>H151</f>
        <v>0</v>
      </c>
      <c r="I150" s="64">
        <f>I151</f>
        <v>0</v>
      </c>
    </row>
    <row r="151" spans="1:9" ht="27" customHeight="1" hidden="1">
      <c r="A151" s="28"/>
      <c r="B151" s="173" t="s">
        <v>66</v>
      </c>
      <c r="C151" s="30"/>
      <c r="D151" s="30" t="s">
        <v>18</v>
      </c>
      <c r="E151" s="30" t="s">
        <v>168</v>
      </c>
      <c r="F151" s="30" t="s">
        <v>174</v>
      </c>
      <c r="G151" s="30" t="s">
        <v>94</v>
      </c>
      <c r="H151" s="64">
        <f>H152</f>
        <v>0</v>
      </c>
      <c r="I151" s="64">
        <f>I152</f>
        <v>0</v>
      </c>
    </row>
    <row r="152" spans="1:9" ht="27" customHeight="1" hidden="1">
      <c r="A152" s="28"/>
      <c r="B152" s="173" t="s">
        <v>67</v>
      </c>
      <c r="C152" s="30"/>
      <c r="D152" s="30" t="s">
        <v>18</v>
      </c>
      <c r="E152" s="30" t="s">
        <v>168</v>
      </c>
      <c r="F152" s="30" t="s">
        <v>174</v>
      </c>
      <c r="G152" s="30" t="s">
        <v>68</v>
      </c>
      <c r="H152" s="64">
        <f>2007.9-2007.9</f>
        <v>0</v>
      </c>
      <c r="I152" s="64">
        <f>2007.9-2007.9</f>
        <v>0</v>
      </c>
    </row>
    <row r="153" spans="1:9" ht="25.5" customHeight="1">
      <c r="A153" s="28"/>
      <c r="B153" s="173" t="s">
        <v>501</v>
      </c>
      <c r="C153" s="30"/>
      <c r="D153" s="30" t="s">
        <v>18</v>
      </c>
      <c r="E153" s="30" t="s">
        <v>168</v>
      </c>
      <c r="F153" s="30" t="s">
        <v>500</v>
      </c>
      <c r="G153" s="30"/>
      <c r="H153" s="64">
        <f>H154</f>
        <v>2634.9900000000002</v>
      </c>
      <c r="I153" s="64">
        <f>I154</f>
        <v>2634.9900000000002</v>
      </c>
    </row>
    <row r="154" spans="1:9" ht="25.5" customHeight="1">
      <c r="A154" s="28"/>
      <c r="B154" s="173" t="s">
        <v>66</v>
      </c>
      <c r="C154" s="30"/>
      <c r="D154" s="30" t="s">
        <v>18</v>
      </c>
      <c r="E154" s="30" t="s">
        <v>168</v>
      </c>
      <c r="F154" s="30" t="s">
        <v>500</v>
      </c>
      <c r="G154" s="30" t="s">
        <v>94</v>
      </c>
      <c r="H154" s="64">
        <f>H155</f>
        <v>2634.9900000000002</v>
      </c>
      <c r="I154" s="64">
        <f>I155</f>
        <v>2634.9900000000002</v>
      </c>
    </row>
    <row r="155" spans="1:9" ht="25.5" customHeight="1">
      <c r="A155" s="28"/>
      <c r="B155" s="173" t="s">
        <v>67</v>
      </c>
      <c r="C155" s="30"/>
      <c r="D155" s="30" t="s">
        <v>18</v>
      </c>
      <c r="E155" s="30" t="s">
        <v>168</v>
      </c>
      <c r="F155" s="30" t="s">
        <v>500</v>
      </c>
      <c r="G155" s="30" t="s">
        <v>68</v>
      </c>
      <c r="H155" s="64">
        <f>2007.9+627.09</f>
        <v>2634.9900000000002</v>
      </c>
      <c r="I155" s="64">
        <f>2007.9+627.09</f>
        <v>2634.9900000000002</v>
      </c>
    </row>
    <row r="156" spans="1:9" ht="12.75">
      <c r="A156" s="22"/>
      <c r="B156" s="171" t="s">
        <v>217</v>
      </c>
      <c r="C156" s="23"/>
      <c r="D156" s="23" t="s">
        <v>18</v>
      </c>
      <c r="E156" s="23" t="s">
        <v>218</v>
      </c>
      <c r="F156" s="23" t="s">
        <v>48</v>
      </c>
      <c r="G156" s="23" t="s">
        <v>48</v>
      </c>
      <c r="H156" s="61">
        <f>H157+H165</f>
        <v>800</v>
      </c>
      <c r="I156" s="61">
        <f>I157+I165</f>
        <v>160.53569</v>
      </c>
    </row>
    <row r="157" spans="1:9" s="3" customFormat="1" ht="38.25" customHeight="1">
      <c r="A157" s="48"/>
      <c r="B157" s="172" t="s">
        <v>144</v>
      </c>
      <c r="C157" s="26"/>
      <c r="D157" s="26" t="s">
        <v>18</v>
      </c>
      <c r="E157" s="26" t="s">
        <v>218</v>
      </c>
      <c r="F157" s="26" t="s">
        <v>212</v>
      </c>
      <c r="G157" s="26"/>
      <c r="H157" s="62">
        <f>H158</f>
        <v>600</v>
      </c>
      <c r="I157" s="62">
        <f>I158</f>
        <v>14.28569</v>
      </c>
    </row>
    <row r="158" spans="1:9" s="3" customFormat="1" ht="25.5">
      <c r="A158" s="48"/>
      <c r="B158" s="173" t="s">
        <v>213</v>
      </c>
      <c r="C158" s="26"/>
      <c r="D158" s="30" t="s">
        <v>18</v>
      </c>
      <c r="E158" s="30" t="s">
        <v>218</v>
      </c>
      <c r="F158" s="30" t="s">
        <v>214</v>
      </c>
      <c r="G158" s="30"/>
      <c r="H158" s="64">
        <f>H159+H162</f>
        <v>600</v>
      </c>
      <c r="I158" s="64">
        <f>I159+I162</f>
        <v>14.28569</v>
      </c>
    </row>
    <row r="159" spans="1:9" ht="12.75">
      <c r="A159" s="28"/>
      <c r="B159" s="173" t="s">
        <v>215</v>
      </c>
      <c r="C159" s="30"/>
      <c r="D159" s="30" t="s">
        <v>18</v>
      </c>
      <c r="E159" s="30" t="s">
        <v>218</v>
      </c>
      <c r="F159" s="30" t="s">
        <v>216</v>
      </c>
      <c r="G159" s="30"/>
      <c r="H159" s="64">
        <f>H161</f>
        <v>100</v>
      </c>
      <c r="I159" s="64">
        <f>I161</f>
        <v>14.28569</v>
      </c>
    </row>
    <row r="160" spans="1:9" ht="25.5">
      <c r="A160" s="28"/>
      <c r="B160" s="173" t="s">
        <v>66</v>
      </c>
      <c r="C160" s="30"/>
      <c r="D160" s="30" t="s">
        <v>18</v>
      </c>
      <c r="E160" s="30" t="s">
        <v>218</v>
      </c>
      <c r="F160" s="30" t="s">
        <v>216</v>
      </c>
      <c r="G160" s="30" t="s">
        <v>94</v>
      </c>
      <c r="H160" s="64">
        <f aca="true" t="shared" si="10" ref="H160:I167">H161</f>
        <v>100</v>
      </c>
      <c r="I160" s="64">
        <f t="shared" si="10"/>
        <v>14.28569</v>
      </c>
    </row>
    <row r="161" spans="1:9" ht="25.5">
      <c r="A161" s="28"/>
      <c r="B161" s="173" t="s">
        <v>67</v>
      </c>
      <c r="C161" s="30"/>
      <c r="D161" s="30" t="s">
        <v>18</v>
      </c>
      <c r="E161" s="30" t="s">
        <v>218</v>
      </c>
      <c r="F161" s="30" t="s">
        <v>216</v>
      </c>
      <c r="G161" s="30" t="s">
        <v>68</v>
      </c>
      <c r="H161" s="64">
        <f>700-600</f>
        <v>100</v>
      </c>
      <c r="I161" s="64">
        <v>14.28569</v>
      </c>
    </row>
    <row r="162" spans="1:9" ht="25.5">
      <c r="A162" s="28"/>
      <c r="B162" s="173" t="s">
        <v>219</v>
      </c>
      <c r="C162" s="30"/>
      <c r="D162" s="30" t="s">
        <v>18</v>
      </c>
      <c r="E162" s="30" t="s">
        <v>218</v>
      </c>
      <c r="F162" s="30" t="s">
        <v>220</v>
      </c>
      <c r="G162" s="30"/>
      <c r="H162" s="64">
        <f>H164</f>
        <v>500</v>
      </c>
      <c r="I162" s="64">
        <f>I164</f>
        <v>0</v>
      </c>
    </row>
    <row r="163" spans="1:9" ht="25.5">
      <c r="A163" s="28"/>
      <c r="B163" s="173" t="s">
        <v>66</v>
      </c>
      <c r="C163" s="30"/>
      <c r="D163" s="30" t="s">
        <v>18</v>
      </c>
      <c r="E163" s="30" t="s">
        <v>218</v>
      </c>
      <c r="F163" s="30" t="s">
        <v>220</v>
      </c>
      <c r="G163" s="30" t="s">
        <v>94</v>
      </c>
      <c r="H163" s="64">
        <f t="shared" si="10"/>
        <v>500</v>
      </c>
      <c r="I163" s="64">
        <f t="shared" si="10"/>
        <v>0</v>
      </c>
    </row>
    <row r="164" spans="1:9" ht="25.5" customHeight="1">
      <c r="A164" s="28"/>
      <c r="B164" s="173" t="s">
        <v>67</v>
      </c>
      <c r="C164" s="30"/>
      <c r="D164" s="30" t="s">
        <v>18</v>
      </c>
      <c r="E164" s="30" t="s">
        <v>218</v>
      </c>
      <c r="F164" s="30" t="s">
        <v>220</v>
      </c>
      <c r="G164" s="30" t="s">
        <v>68</v>
      </c>
      <c r="H164" s="64">
        <v>500</v>
      </c>
      <c r="I164" s="64">
        <v>0</v>
      </c>
    </row>
    <row r="165" spans="1:9" s="3" customFormat="1" ht="38.25" customHeight="1">
      <c r="A165" s="48"/>
      <c r="B165" s="179" t="s">
        <v>308</v>
      </c>
      <c r="C165" s="34"/>
      <c r="D165" s="36" t="s">
        <v>18</v>
      </c>
      <c r="E165" s="36" t="s">
        <v>218</v>
      </c>
      <c r="F165" s="36" t="s">
        <v>309</v>
      </c>
      <c r="G165" s="26"/>
      <c r="H165" s="62">
        <f t="shared" si="10"/>
        <v>200</v>
      </c>
      <c r="I165" s="62">
        <f t="shared" si="10"/>
        <v>146.25</v>
      </c>
    </row>
    <row r="166" spans="1:9" s="3" customFormat="1" ht="12.75" customHeight="1">
      <c r="A166" s="48"/>
      <c r="B166" s="173" t="s">
        <v>260</v>
      </c>
      <c r="C166" s="34"/>
      <c r="D166" s="30" t="s">
        <v>18</v>
      </c>
      <c r="E166" s="30" t="s">
        <v>218</v>
      </c>
      <c r="F166" s="34" t="s">
        <v>310</v>
      </c>
      <c r="G166" s="30"/>
      <c r="H166" s="64">
        <f t="shared" si="10"/>
        <v>200</v>
      </c>
      <c r="I166" s="64">
        <f t="shared" si="10"/>
        <v>146.25</v>
      </c>
    </row>
    <row r="167" spans="1:9" s="3" customFormat="1" ht="12.75" customHeight="1">
      <c r="A167" s="48"/>
      <c r="B167" s="173" t="s">
        <v>260</v>
      </c>
      <c r="C167" s="34"/>
      <c r="D167" s="30" t="s">
        <v>18</v>
      </c>
      <c r="E167" s="30" t="s">
        <v>218</v>
      </c>
      <c r="F167" s="34" t="s">
        <v>311</v>
      </c>
      <c r="G167" s="30"/>
      <c r="H167" s="64">
        <f t="shared" si="10"/>
        <v>200</v>
      </c>
      <c r="I167" s="64">
        <f t="shared" si="10"/>
        <v>146.25</v>
      </c>
    </row>
    <row r="168" spans="1:9" ht="12.75" customHeight="1">
      <c r="A168" s="28"/>
      <c r="B168" s="173" t="s">
        <v>326</v>
      </c>
      <c r="C168" s="30"/>
      <c r="D168" s="30" t="s">
        <v>18</v>
      </c>
      <c r="E168" s="30" t="s">
        <v>218</v>
      </c>
      <c r="F168" s="34" t="s">
        <v>327</v>
      </c>
      <c r="G168" s="30"/>
      <c r="H168" s="64">
        <f>H169</f>
        <v>200</v>
      </c>
      <c r="I168" s="64">
        <f>I169</f>
        <v>146.25</v>
      </c>
    </row>
    <row r="169" spans="1:9" ht="25.5" customHeight="1">
      <c r="A169" s="28"/>
      <c r="B169" s="173" t="s">
        <v>66</v>
      </c>
      <c r="C169" s="30"/>
      <c r="D169" s="30" t="s">
        <v>18</v>
      </c>
      <c r="E169" s="30" t="s">
        <v>218</v>
      </c>
      <c r="F169" s="34" t="s">
        <v>327</v>
      </c>
      <c r="G169" s="30" t="s">
        <v>94</v>
      </c>
      <c r="H169" s="64">
        <f>H170</f>
        <v>200</v>
      </c>
      <c r="I169" s="64">
        <f>I170</f>
        <v>146.25</v>
      </c>
    </row>
    <row r="170" spans="1:9" ht="25.5" customHeight="1">
      <c r="A170" s="28"/>
      <c r="B170" s="173" t="s">
        <v>67</v>
      </c>
      <c r="C170" s="30"/>
      <c r="D170" s="30" t="s">
        <v>18</v>
      </c>
      <c r="E170" s="30" t="s">
        <v>218</v>
      </c>
      <c r="F170" s="34" t="s">
        <v>327</v>
      </c>
      <c r="G170" s="30" t="s">
        <v>68</v>
      </c>
      <c r="H170" s="64">
        <v>200</v>
      </c>
      <c r="I170" s="64">
        <v>146.25</v>
      </c>
    </row>
    <row r="171" spans="1:9" ht="15" customHeight="1">
      <c r="A171" s="19" t="s">
        <v>24</v>
      </c>
      <c r="B171" s="170" t="s">
        <v>20</v>
      </c>
      <c r="C171" s="49"/>
      <c r="D171" s="49" t="s">
        <v>21</v>
      </c>
      <c r="E171" s="49"/>
      <c r="F171" s="49" t="s">
        <v>73</v>
      </c>
      <c r="G171" s="49" t="s">
        <v>73</v>
      </c>
      <c r="H171" s="66">
        <f>H172+H206+H274</f>
        <v>45704.38</v>
      </c>
      <c r="I171" s="66">
        <f>I172+I206+I274</f>
        <v>35741.73184</v>
      </c>
    </row>
    <row r="172" spans="1:9" ht="12.75">
      <c r="A172" s="22"/>
      <c r="B172" s="171" t="s">
        <v>83</v>
      </c>
      <c r="C172" s="24"/>
      <c r="D172" s="24" t="s">
        <v>21</v>
      </c>
      <c r="E172" s="23" t="s">
        <v>84</v>
      </c>
      <c r="F172" s="24"/>
      <c r="G172" s="24"/>
      <c r="H172" s="61">
        <f>H173+H200</f>
        <v>1382</v>
      </c>
      <c r="I172" s="61">
        <f>I173+I200</f>
        <v>753.38097</v>
      </c>
    </row>
    <row r="173" spans="1:9" ht="51" customHeight="1">
      <c r="A173" s="50"/>
      <c r="B173" s="180" t="s">
        <v>71</v>
      </c>
      <c r="C173" s="27"/>
      <c r="D173" s="27" t="s">
        <v>21</v>
      </c>
      <c r="E173" s="26" t="s">
        <v>84</v>
      </c>
      <c r="F173" s="26" t="s">
        <v>72</v>
      </c>
      <c r="G173" s="27"/>
      <c r="H173" s="62">
        <f>H174+H182+H195</f>
        <v>800</v>
      </c>
      <c r="I173" s="62">
        <f>I174+I182+I195</f>
        <v>703.38097</v>
      </c>
    </row>
    <row r="174" spans="1:9" ht="40.5" customHeight="1" hidden="1">
      <c r="A174" s="50"/>
      <c r="B174" s="177" t="s">
        <v>74</v>
      </c>
      <c r="C174" s="31"/>
      <c r="D174" s="31" t="s">
        <v>21</v>
      </c>
      <c r="E174" s="30" t="s">
        <v>84</v>
      </c>
      <c r="F174" s="30" t="s">
        <v>75</v>
      </c>
      <c r="G174" s="30" t="s">
        <v>48</v>
      </c>
      <c r="H174" s="63">
        <f>H175</f>
        <v>0</v>
      </c>
      <c r="I174" s="63">
        <f>I175</f>
        <v>0</v>
      </c>
    </row>
    <row r="175" spans="1:9" ht="39" customHeight="1" hidden="1">
      <c r="A175" s="50"/>
      <c r="B175" s="177" t="s">
        <v>478</v>
      </c>
      <c r="C175" s="31"/>
      <c r="D175" s="31" t="s">
        <v>21</v>
      </c>
      <c r="E175" s="30" t="s">
        <v>84</v>
      </c>
      <c r="F175" s="30" t="s">
        <v>77</v>
      </c>
      <c r="G175" s="30" t="s">
        <v>48</v>
      </c>
      <c r="H175" s="63">
        <f>H179+H176</f>
        <v>0</v>
      </c>
      <c r="I175" s="63">
        <f>I179+I176</f>
        <v>0</v>
      </c>
    </row>
    <row r="176" spans="1:9" ht="41.25" customHeight="1" hidden="1">
      <c r="A176" s="11"/>
      <c r="B176" s="184" t="s">
        <v>479</v>
      </c>
      <c r="C176" s="30"/>
      <c r="D176" s="30" t="s">
        <v>21</v>
      </c>
      <c r="E176" s="30" t="s">
        <v>84</v>
      </c>
      <c r="F176" s="30" t="s">
        <v>86</v>
      </c>
      <c r="G176" s="13"/>
      <c r="H176" s="64">
        <f>H178</f>
        <v>0</v>
      </c>
      <c r="I176" s="64">
        <f>I178</f>
        <v>0</v>
      </c>
    </row>
    <row r="177" spans="1:9" ht="25.5" hidden="1">
      <c r="A177" s="50"/>
      <c r="B177" s="185" t="s">
        <v>80</v>
      </c>
      <c r="C177" s="31"/>
      <c r="D177" s="31" t="s">
        <v>21</v>
      </c>
      <c r="E177" s="30" t="s">
        <v>84</v>
      </c>
      <c r="F177" s="30" t="s">
        <v>86</v>
      </c>
      <c r="G177" s="30" t="s">
        <v>87</v>
      </c>
      <c r="H177" s="64">
        <f>H178</f>
        <v>0</v>
      </c>
      <c r="I177" s="64">
        <f>I178</f>
        <v>0</v>
      </c>
    </row>
    <row r="178" spans="1:9" ht="12.75" hidden="1">
      <c r="A178" s="11"/>
      <c r="B178" s="184" t="s">
        <v>81</v>
      </c>
      <c r="C178" s="30"/>
      <c r="D178" s="30" t="s">
        <v>21</v>
      </c>
      <c r="E178" s="30" t="s">
        <v>84</v>
      </c>
      <c r="F178" s="30" t="s">
        <v>86</v>
      </c>
      <c r="G178" s="13">
        <v>410</v>
      </c>
      <c r="H178" s="64">
        <v>0</v>
      </c>
      <c r="I178" s="64">
        <v>0</v>
      </c>
    </row>
    <row r="179" spans="1:9" s="1" customFormat="1" ht="41.25" customHeight="1" hidden="1">
      <c r="A179" s="50"/>
      <c r="B179" s="177" t="s">
        <v>78</v>
      </c>
      <c r="C179" s="31"/>
      <c r="D179" s="31" t="s">
        <v>21</v>
      </c>
      <c r="E179" s="30" t="s">
        <v>84</v>
      </c>
      <c r="F179" s="30" t="s">
        <v>79</v>
      </c>
      <c r="G179" s="30"/>
      <c r="H179" s="64">
        <f>H180</f>
        <v>0</v>
      </c>
      <c r="I179" s="64">
        <f>I180</f>
        <v>0</v>
      </c>
    </row>
    <row r="180" spans="1:9" s="1" customFormat="1" ht="25.5" customHeight="1" hidden="1">
      <c r="A180" s="50"/>
      <c r="B180" s="185" t="s">
        <v>80</v>
      </c>
      <c r="C180" s="31"/>
      <c r="D180" s="31" t="s">
        <v>21</v>
      </c>
      <c r="E180" s="30" t="s">
        <v>84</v>
      </c>
      <c r="F180" s="30" t="s">
        <v>79</v>
      </c>
      <c r="G180" s="30" t="s">
        <v>87</v>
      </c>
      <c r="H180" s="64">
        <f>H181</f>
        <v>0</v>
      </c>
      <c r="I180" s="64">
        <f>I181</f>
        <v>0</v>
      </c>
    </row>
    <row r="181" spans="1:9" s="1" customFormat="1" ht="14.25" hidden="1">
      <c r="A181" s="50"/>
      <c r="B181" s="184" t="s">
        <v>81</v>
      </c>
      <c r="C181" s="27"/>
      <c r="D181" s="31" t="s">
        <v>21</v>
      </c>
      <c r="E181" s="30" t="s">
        <v>84</v>
      </c>
      <c r="F181" s="30" t="s">
        <v>79</v>
      </c>
      <c r="G181" s="30" t="s">
        <v>82</v>
      </c>
      <c r="H181" s="64">
        <v>0</v>
      </c>
      <c r="I181" s="64">
        <v>0</v>
      </c>
    </row>
    <row r="182" spans="1:9" ht="38.25">
      <c r="A182" s="50"/>
      <c r="B182" s="177" t="s">
        <v>88</v>
      </c>
      <c r="C182" s="31"/>
      <c r="D182" s="31" t="s">
        <v>21</v>
      </c>
      <c r="E182" s="30" t="s">
        <v>84</v>
      </c>
      <c r="F182" s="30" t="s">
        <v>89</v>
      </c>
      <c r="G182" s="27"/>
      <c r="H182" s="63">
        <f>H183</f>
        <v>800</v>
      </c>
      <c r="I182" s="63">
        <f>I183</f>
        <v>703.38097</v>
      </c>
    </row>
    <row r="183" spans="1:9" ht="25.5">
      <c r="A183" s="50"/>
      <c r="B183" s="177" t="s">
        <v>90</v>
      </c>
      <c r="C183" s="31"/>
      <c r="D183" s="31" t="s">
        <v>21</v>
      </c>
      <c r="E183" s="30" t="s">
        <v>84</v>
      </c>
      <c r="F183" s="30" t="s">
        <v>91</v>
      </c>
      <c r="G183" s="27"/>
      <c r="H183" s="63">
        <f>H190+H184+H187</f>
        <v>800</v>
      </c>
      <c r="I183" s="63">
        <f>I190+I184+I187</f>
        <v>703.38097</v>
      </c>
    </row>
    <row r="184" spans="1:9" ht="25.5" hidden="1">
      <c r="A184" s="50"/>
      <c r="B184" s="177" t="s">
        <v>92</v>
      </c>
      <c r="C184" s="31"/>
      <c r="D184" s="31" t="s">
        <v>21</v>
      </c>
      <c r="E184" s="30" t="s">
        <v>84</v>
      </c>
      <c r="F184" s="30" t="s">
        <v>351</v>
      </c>
      <c r="G184" s="27"/>
      <c r="H184" s="63">
        <f>H185</f>
        <v>0</v>
      </c>
      <c r="I184" s="63">
        <f>I185</f>
        <v>0</v>
      </c>
    </row>
    <row r="185" spans="1:9" ht="25.5" hidden="1">
      <c r="A185" s="50"/>
      <c r="B185" s="186" t="s">
        <v>95</v>
      </c>
      <c r="C185" s="31"/>
      <c r="D185" s="31" t="s">
        <v>21</v>
      </c>
      <c r="E185" s="30" t="s">
        <v>84</v>
      </c>
      <c r="F185" s="30" t="s">
        <v>351</v>
      </c>
      <c r="G185" s="30" t="s">
        <v>96</v>
      </c>
      <c r="H185" s="64">
        <f>H186</f>
        <v>0</v>
      </c>
      <c r="I185" s="64">
        <f>I186</f>
        <v>0</v>
      </c>
    </row>
    <row r="186" spans="1:9" ht="25.5" hidden="1">
      <c r="A186" s="50"/>
      <c r="B186" s="173" t="s">
        <v>97</v>
      </c>
      <c r="C186" s="31"/>
      <c r="D186" s="31" t="s">
        <v>21</v>
      </c>
      <c r="E186" s="30" t="s">
        <v>84</v>
      </c>
      <c r="F186" s="30" t="s">
        <v>351</v>
      </c>
      <c r="G186" s="31">
        <v>630</v>
      </c>
      <c r="H186" s="63">
        <v>0</v>
      </c>
      <c r="I186" s="63">
        <v>0</v>
      </c>
    </row>
    <row r="187" spans="1:9" ht="25.5" hidden="1">
      <c r="A187" s="50"/>
      <c r="B187" s="177" t="s">
        <v>353</v>
      </c>
      <c r="C187" s="31"/>
      <c r="D187" s="31" t="s">
        <v>21</v>
      </c>
      <c r="E187" s="30" t="s">
        <v>84</v>
      </c>
      <c r="F187" s="30" t="s">
        <v>352</v>
      </c>
      <c r="G187" s="27"/>
      <c r="H187" s="63">
        <f>H188</f>
        <v>0</v>
      </c>
      <c r="I187" s="63">
        <f>I188</f>
        <v>0</v>
      </c>
    </row>
    <row r="188" spans="1:9" ht="25.5" hidden="1">
      <c r="A188" s="50"/>
      <c r="B188" s="177" t="s">
        <v>66</v>
      </c>
      <c r="C188" s="31"/>
      <c r="D188" s="31" t="s">
        <v>21</v>
      </c>
      <c r="E188" s="30" t="s">
        <v>84</v>
      </c>
      <c r="F188" s="30" t="s">
        <v>352</v>
      </c>
      <c r="G188" s="31">
        <v>200</v>
      </c>
      <c r="H188" s="63">
        <f>H189</f>
        <v>0</v>
      </c>
      <c r="I188" s="63">
        <f>I189</f>
        <v>0</v>
      </c>
    </row>
    <row r="189" spans="1:9" ht="25.5" hidden="1">
      <c r="A189" s="50"/>
      <c r="B189" s="173" t="s">
        <v>67</v>
      </c>
      <c r="C189" s="31"/>
      <c r="D189" s="31" t="s">
        <v>21</v>
      </c>
      <c r="E189" s="30" t="s">
        <v>84</v>
      </c>
      <c r="F189" s="30" t="s">
        <v>352</v>
      </c>
      <c r="G189" s="30" t="s">
        <v>68</v>
      </c>
      <c r="H189" s="64">
        <v>0</v>
      </c>
      <c r="I189" s="64">
        <v>0</v>
      </c>
    </row>
    <row r="190" spans="1:9" ht="25.5">
      <c r="A190" s="50"/>
      <c r="B190" s="177" t="s">
        <v>92</v>
      </c>
      <c r="C190" s="31"/>
      <c r="D190" s="31" t="s">
        <v>21</v>
      </c>
      <c r="E190" s="30" t="s">
        <v>84</v>
      </c>
      <c r="F190" s="30" t="s">
        <v>93</v>
      </c>
      <c r="G190" s="27"/>
      <c r="H190" s="63">
        <f>H192+H194</f>
        <v>800</v>
      </c>
      <c r="I190" s="63">
        <f>I192+I194</f>
        <v>703.38097</v>
      </c>
    </row>
    <row r="191" spans="1:9" ht="25.5">
      <c r="A191" s="50"/>
      <c r="B191" s="177" t="s">
        <v>66</v>
      </c>
      <c r="C191" s="31"/>
      <c r="D191" s="31" t="s">
        <v>21</v>
      </c>
      <c r="E191" s="30" t="s">
        <v>84</v>
      </c>
      <c r="F191" s="30" t="s">
        <v>93</v>
      </c>
      <c r="G191" s="31">
        <v>200</v>
      </c>
      <c r="H191" s="63">
        <f>H192</f>
        <v>800</v>
      </c>
      <c r="I191" s="63">
        <f>I192</f>
        <v>703.38097</v>
      </c>
    </row>
    <row r="192" spans="1:9" ht="25.5">
      <c r="A192" s="50"/>
      <c r="B192" s="173" t="s">
        <v>67</v>
      </c>
      <c r="C192" s="31"/>
      <c r="D192" s="31" t="s">
        <v>21</v>
      </c>
      <c r="E192" s="30" t="s">
        <v>84</v>
      </c>
      <c r="F192" s="30" t="s">
        <v>93</v>
      </c>
      <c r="G192" s="30" t="s">
        <v>68</v>
      </c>
      <c r="H192" s="64">
        <v>800</v>
      </c>
      <c r="I192" s="64">
        <v>703.38097</v>
      </c>
    </row>
    <row r="193" spans="1:9" ht="25.5" hidden="1">
      <c r="A193" s="50"/>
      <c r="B193" s="186" t="s">
        <v>95</v>
      </c>
      <c r="C193" s="31"/>
      <c r="D193" s="31" t="s">
        <v>21</v>
      </c>
      <c r="E193" s="30" t="s">
        <v>84</v>
      </c>
      <c r="F193" s="30" t="s">
        <v>93</v>
      </c>
      <c r="G193" s="30" t="s">
        <v>96</v>
      </c>
      <c r="H193" s="64">
        <f>H194</f>
        <v>0</v>
      </c>
      <c r="I193" s="64">
        <f>I194</f>
        <v>0</v>
      </c>
    </row>
    <row r="194" spans="1:9" ht="25.5" hidden="1">
      <c r="A194" s="50"/>
      <c r="B194" s="173" t="s">
        <v>97</v>
      </c>
      <c r="C194" s="31"/>
      <c r="D194" s="31" t="s">
        <v>21</v>
      </c>
      <c r="E194" s="30" t="s">
        <v>84</v>
      </c>
      <c r="F194" s="30" t="s">
        <v>93</v>
      </c>
      <c r="G194" s="31">
        <v>630</v>
      </c>
      <c r="H194" s="63">
        <v>0</v>
      </c>
      <c r="I194" s="63">
        <v>0</v>
      </c>
    </row>
    <row r="195" spans="1:9" ht="25.5" hidden="1">
      <c r="A195" s="50"/>
      <c r="B195" s="177" t="s">
        <v>99</v>
      </c>
      <c r="C195" s="31"/>
      <c r="D195" s="31" t="s">
        <v>21</v>
      </c>
      <c r="E195" s="30" t="s">
        <v>84</v>
      </c>
      <c r="F195" s="30" t="s">
        <v>100</v>
      </c>
      <c r="G195" s="31"/>
      <c r="H195" s="63">
        <f aca="true" t="shared" si="11" ref="H195:I198">H196</f>
        <v>0</v>
      </c>
      <c r="I195" s="63">
        <f t="shared" si="11"/>
        <v>0</v>
      </c>
    </row>
    <row r="196" spans="1:9" ht="25.5" hidden="1">
      <c r="A196" s="50"/>
      <c r="B196" s="177" t="s">
        <v>101</v>
      </c>
      <c r="C196" s="31"/>
      <c r="D196" s="31" t="s">
        <v>21</v>
      </c>
      <c r="E196" s="30" t="s">
        <v>84</v>
      </c>
      <c r="F196" s="30" t="s">
        <v>102</v>
      </c>
      <c r="G196" s="31"/>
      <c r="H196" s="63">
        <f t="shared" si="11"/>
        <v>0</v>
      </c>
      <c r="I196" s="63">
        <f t="shared" si="11"/>
        <v>0</v>
      </c>
    </row>
    <row r="197" spans="1:9" ht="25.5" hidden="1">
      <c r="A197" s="50"/>
      <c r="B197" s="177" t="s">
        <v>105</v>
      </c>
      <c r="C197" s="31"/>
      <c r="D197" s="31" t="s">
        <v>21</v>
      </c>
      <c r="E197" s="30" t="s">
        <v>84</v>
      </c>
      <c r="F197" s="30" t="s">
        <v>106</v>
      </c>
      <c r="G197" s="31"/>
      <c r="H197" s="63">
        <f t="shared" si="11"/>
        <v>0</v>
      </c>
      <c r="I197" s="63">
        <f t="shared" si="11"/>
        <v>0</v>
      </c>
    </row>
    <row r="198" spans="1:9" ht="25.5" hidden="1">
      <c r="A198" s="50"/>
      <c r="B198" s="183" t="s">
        <v>66</v>
      </c>
      <c r="C198" s="31"/>
      <c r="D198" s="31" t="s">
        <v>21</v>
      </c>
      <c r="E198" s="30" t="s">
        <v>84</v>
      </c>
      <c r="F198" s="30" t="s">
        <v>106</v>
      </c>
      <c r="G198" s="31">
        <v>200</v>
      </c>
      <c r="H198" s="63">
        <f t="shared" si="11"/>
        <v>0</v>
      </c>
      <c r="I198" s="63">
        <f t="shared" si="11"/>
        <v>0</v>
      </c>
    </row>
    <row r="199" spans="1:9" ht="25.5" hidden="1">
      <c r="A199" s="50"/>
      <c r="B199" s="173" t="s">
        <v>67</v>
      </c>
      <c r="C199" s="31"/>
      <c r="D199" s="31" t="s">
        <v>21</v>
      </c>
      <c r="E199" s="30" t="s">
        <v>84</v>
      </c>
      <c r="F199" s="30" t="s">
        <v>106</v>
      </c>
      <c r="G199" s="30" t="s">
        <v>68</v>
      </c>
      <c r="H199" s="63">
        <f>2000-1000-1000</f>
        <v>0</v>
      </c>
      <c r="I199" s="63">
        <f>2000-1000-1000</f>
        <v>0</v>
      </c>
    </row>
    <row r="200" spans="1:9" ht="51" customHeight="1">
      <c r="A200" s="50"/>
      <c r="B200" s="180" t="s">
        <v>145</v>
      </c>
      <c r="C200" s="27"/>
      <c r="D200" s="27" t="s">
        <v>21</v>
      </c>
      <c r="E200" s="26" t="s">
        <v>84</v>
      </c>
      <c r="F200" s="36" t="s">
        <v>221</v>
      </c>
      <c r="G200" s="27"/>
      <c r="H200" s="62">
        <f aca="true" t="shared" si="12" ref="H200:I202">H201</f>
        <v>582</v>
      </c>
      <c r="I200" s="62">
        <f t="shared" si="12"/>
        <v>50</v>
      </c>
    </row>
    <row r="201" spans="1:9" ht="25.5">
      <c r="A201" s="50"/>
      <c r="B201" s="177" t="s">
        <v>230</v>
      </c>
      <c r="C201" s="31"/>
      <c r="D201" s="31" t="s">
        <v>21</v>
      </c>
      <c r="E201" s="30" t="s">
        <v>84</v>
      </c>
      <c r="F201" s="30" t="s">
        <v>231</v>
      </c>
      <c r="G201" s="27"/>
      <c r="H201" s="63">
        <f t="shared" si="12"/>
        <v>582</v>
      </c>
      <c r="I201" s="63">
        <f t="shared" si="12"/>
        <v>50</v>
      </c>
    </row>
    <row r="202" spans="1:9" ht="25.5">
      <c r="A202" s="50"/>
      <c r="B202" s="177" t="s">
        <v>232</v>
      </c>
      <c r="C202" s="31"/>
      <c r="D202" s="31" t="s">
        <v>21</v>
      </c>
      <c r="E202" s="30" t="s">
        <v>84</v>
      </c>
      <c r="F202" s="30" t="s">
        <v>233</v>
      </c>
      <c r="G202" s="27"/>
      <c r="H202" s="63">
        <f t="shared" si="12"/>
        <v>582</v>
      </c>
      <c r="I202" s="63">
        <f t="shared" si="12"/>
        <v>50</v>
      </c>
    </row>
    <row r="203" spans="1:9" ht="12.75" customHeight="1">
      <c r="A203" s="50"/>
      <c r="B203" s="177" t="s">
        <v>234</v>
      </c>
      <c r="C203" s="31"/>
      <c r="D203" s="31" t="s">
        <v>21</v>
      </c>
      <c r="E203" s="30" t="s">
        <v>84</v>
      </c>
      <c r="F203" s="30" t="s">
        <v>235</v>
      </c>
      <c r="G203" s="30"/>
      <c r="H203" s="63">
        <f>H205</f>
        <v>582</v>
      </c>
      <c r="I203" s="63">
        <f>I205</f>
        <v>50</v>
      </c>
    </row>
    <row r="204" spans="1:9" ht="25.5">
      <c r="A204" s="50"/>
      <c r="B204" s="177" t="s">
        <v>66</v>
      </c>
      <c r="C204" s="31"/>
      <c r="D204" s="31" t="s">
        <v>21</v>
      </c>
      <c r="E204" s="30" t="s">
        <v>84</v>
      </c>
      <c r="F204" s="30" t="s">
        <v>235</v>
      </c>
      <c r="G204" s="30" t="s">
        <v>94</v>
      </c>
      <c r="H204" s="63">
        <f>H205</f>
        <v>582</v>
      </c>
      <c r="I204" s="63">
        <f>I205</f>
        <v>50</v>
      </c>
    </row>
    <row r="205" spans="1:9" ht="25.5">
      <c r="A205" s="50"/>
      <c r="B205" s="173" t="s">
        <v>67</v>
      </c>
      <c r="C205" s="31"/>
      <c r="D205" s="31" t="s">
        <v>21</v>
      </c>
      <c r="E205" s="30" t="s">
        <v>84</v>
      </c>
      <c r="F205" s="30" t="s">
        <v>235</v>
      </c>
      <c r="G205" s="30" t="s">
        <v>68</v>
      </c>
      <c r="H205" s="63">
        <f>1000-94-24-300</f>
        <v>582</v>
      </c>
      <c r="I205" s="63">
        <v>50</v>
      </c>
    </row>
    <row r="206" spans="1:9" ht="12.75">
      <c r="A206" s="22"/>
      <c r="B206" s="171" t="s">
        <v>188</v>
      </c>
      <c r="C206" s="24"/>
      <c r="D206" s="24" t="s">
        <v>21</v>
      </c>
      <c r="E206" s="23" t="s">
        <v>189</v>
      </c>
      <c r="F206" s="24"/>
      <c r="G206" s="24"/>
      <c r="H206" s="61">
        <f>H207+H262+H267</f>
        <v>24673.879999999997</v>
      </c>
      <c r="I206" s="61">
        <f>I207+I262+I267</f>
        <v>19704.70388</v>
      </c>
    </row>
    <row r="207" spans="1:9" ht="76.5" customHeight="1">
      <c r="A207" s="44"/>
      <c r="B207" s="180" t="s">
        <v>143</v>
      </c>
      <c r="C207" s="27"/>
      <c r="D207" s="27" t="s">
        <v>21</v>
      </c>
      <c r="E207" s="26" t="s">
        <v>189</v>
      </c>
      <c r="F207" s="27" t="s">
        <v>181</v>
      </c>
      <c r="G207" s="26" t="s">
        <v>48</v>
      </c>
      <c r="H207" s="62">
        <f>H208+H235+H257</f>
        <v>10810.88</v>
      </c>
      <c r="I207" s="62">
        <f>I208+I235+I257</f>
        <v>8643.273669999999</v>
      </c>
    </row>
    <row r="208" spans="1:9" ht="25.5">
      <c r="A208" s="44"/>
      <c r="B208" s="177" t="s">
        <v>182</v>
      </c>
      <c r="C208" s="31"/>
      <c r="D208" s="31" t="s">
        <v>21</v>
      </c>
      <c r="E208" s="30" t="s">
        <v>189</v>
      </c>
      <c r="F208" s="31" t="s">
        <v>183</v>
      </c>
      <c r="G208" s="30" t="s">
        <v>48</v>
      </c>
      <c r="H208" s="63">
        <f>H209</f>
        <v>10080.88</v>
      </c>
      <c r="I208" s="63">
        <f>I209</f>
        <v>8533.273669999999</v>
      </c>
    </row>
    <row r="209" spans="1:9" ht="12.75" customHeight="1">
      <c r="A209" s="44"/>
      <c r="B209" s="177" t="s">
        <v>184</v>
      </c>
      <c r="C209" s="31"/>
      <c r="D209" s="31" t="s">
        <v>21</v>
      </c>
      <c r="E209" s="30" t="s">
        <v>189</v>
      </c>
      <c r="F209" s="31" t="s">
        <v>185</v>
      </c>
      <c r="G209" s="30" t="s">
        <v>48</v>
      </c>
      <c r="H209" s="63">
        <f>H210+H232+H229+H215+H218+H223+H226</f>
        <v>10080.88</v>
      </c>
      <c r="I209" s="63">
        <f>I210+I232+I229+I215+I218+I223+I226</f>
        <v>8533.273669999999</v>
      </c>
    </row>
    <row r="210" spans="1:9" s="4" customFormat="1" ht="38.25" customHeight="1">
      <c r="A210" s="28"/>
      <c r="B210" s="177" t="s">
        <v>186</v>
      </c>
      <c r="C210" s="31"/>
      <c r="D210" s="31" t="s">
        <v>21</v>
      </c>
      <c r="E210" s="30" t="s">
        <v>189</v>
      </c>
      <c r="F210" s="31" t="s">
        <v>187</v>
      </c>
      <c r="G210" s="30"/>
      <c r="H210" s="64">
        <f>H211+H213</f>
        <v>1132.6100000000001</v>
      </c>
      <c r="I210" s="64">
        <f>I211+I213</f>
        <v>311.84707999999995</v>
      </c>
    </row>
    <row r="211" spans="1:9" s="4" customFormat="1" ht="25.5" customHeight="1">
      <c r="A211" s="28"/>
      <c r="B211" s="185" t="s">
        <v>80</v>
      </c>
      <c r="C211" s="31"/>
      <c r="D211" s="31" t="s">
        <v>21</v>
      </c>
      <c r="E211" s="30" t="s">
        <v>189</v>
      </c>
      <c r="F211" s="31" t="s">
        <v>187</v>
      </c>
      <c r="G211" s="30" t="s">
        <v>87</v>
      </c>
      <c r="H211" s="64">
        <f>H212</f>
        <v>1117.5100000000002</v>
      </c>
      <c r="I211" s="64">
        <f>I212</f>
        <v>296.82012</v>
      </c>
    </row>
    <row r="212" spans="1:9" s="4" customFormat="1" ht="12.75" customHeight="1">
      <c r="A212" s="28"/>
      <c r="B212" s="184" t="s">
        <v>81</v>
      </c>
      <c r="C212" s="31"/>
      <c r="D212" s="31" t="s">
        <v>21</v>
      </c>
      <c r="E212" s="30" t="s">
        <v>189</v>
      </c>
      <c r="F212" s="31" t="s">
        <v>187</v>
      </c>
      <c r="G212" s="30" t="s">
        <v>82</v>
      </c>
      <c r="H212" s="64">
        <f>624+200+336-15.1+170.61-198</f>
        <v>1117.5100000000002</v>
      </c>
      <c r="I212" s="64">
        <v>296.82012</v>
      </c>
    </row>
    <row r="213" spans="1:9" s="4" customFormat="1" ht="12.75" customHeight="1">
      <c r="A213" s="28"/>
      <c r="B213" s="187" t="s">
        <v>117</v>
      </c>
      <c r="C213" s="31"/>
      <c r="D213" s="31" t="s">
        <v>21</v>
      </c>
      <c r="E213" s="30" t="s">
        <v>189</v>
      </c>
      <c r="F213" s="31" t="s">
        <v>187</v>
      </c>
      <c r="G213" s="30" t="s">
        <v>118</v>
      </c>
      <c r="H213" s="64">
        <f>H214</f>
        <v>15.1</v>
      </c>
      <c r="I213" s="64">
        <f>I214</f>
        <v>15.02696</v>
      </c>
    </row>
    <row r="214" spans="1:9" s="4" customFormat="1" ht="12.75" customHeight="1">
      <c r="A214" s="28"/>
      <c r="B214" s="173" t="s">
        <v>300</v>
      </c>
      <c r="C214" s="31"/>
      <c r="D214" s="31" t="s">
        <v>21</v>
      </c>
      <c r="E214" s="30" t="s">
        <v>189</v>
      </c>
      <c r="F214" s="31" t="s">
        <v>187</v>
      </c>
      <c r="G214" s="30" t="s">
        <v>301</v>
      </c>
      <c r="H214" s="64">
        <v>15.1</v>
      </c>
      <c r="I214" s="64">
        <v>15.02696</v>
      </c>
    </row>
    <row r="215" spans="1:9" s="4" customFormat="1" ht="39.75" customHeight="1" hidden="1">
      <c r="A215" s="28"/>
      <c r="B215" s="177" t="s">
        <v>206</v>
      </c>
      <c r="C215" s="31"/>
      <c r="D215" s="31" t="s">
        <v>21</v>
      </c>
      <c r="E215" s="30" t="s">
        <v>189</v>
      </c>
      <c r="F215" s="31" t="s">
        <v>446</v>
      </c>
      <c r="G215" s="30"/>
      <c r="H215" s="64">
        <f>H217</f>
        <v>0</v>
      </c>
      <c r="I215" s="64">
        <f>I217</f>
        <v>0</v>
      </c>
    </row>
    <row r="216" spans="1:9" s="4" customFormat="1" ht="28.5" customHeight="1" hidden="1">
      <c r="A216" s="28"/>
      <c r="B216" s="177" t="s">
        <v>66</v>
      </c>
      <c r="C216" s="31"/>
      <c r="D216" s="31" t="s">
        <v>21</v>
      </c>
      <c r="E216" s="30" t="s">
        <v>189</v>
      </c>
      <c r="F216" s="31" t="s">
        <v>446</v>
      </c>
      <c r="G216" s="30" t="s">
        <v>94</v>
      </c>
      <c r="H216" s="64">
        <f>H217</f>
        <v>0</v>
      </c>
      <c r="I216" s="64">
        <f>I217</f>
        <v>0</v>
      </c>
    </row>
    <row r="217" spans="1:9" s="4" customFormat="1" ht="12.75" customHeight="1" hidden="1">
      <c r="A217" s="28"/>
      <c r="B217" s="173" t="s">
        <v>67</v>
      </c>
      <c r="C217" s="31"/>
      <c r="D217" s="31" t="s">
        <v>21</v>
      </c>
      <c r="E217" s="30" t="s">
        <v>189</v>
      </c>
      <c r="F217" s="31" t="s">
        <v>446</v>
      </c>
      <c r="G217" s="30" t="s">
        <v>68</v>
      </c>
      <c r="H217" s="64">
        <f>750-750</f>
        <v>0</v>
      </c>
      <c r="I217" s="64">
        <f>750-750</f>
        <v>0</v>
      </c>
    </row>
    <row r="218" spans="1:9" s="4" customFormat="1" ht="12.75" customHeight="1">
      <c r="A218" s="28"/>
      <c r="B218" s="177" t="s">
        <v>192</v>
      </c>
      <c r="C218" s="31"/>
      <c r="D218" s="31" t="s">
        <v>21</v>
      </c>
      <c r="E218" s="30" t="s">
        <v>189</v>
      </c>
      <c r="F218" s="31" t="s">
        <v>193</v>
      </c>
      <c r="G218" s="30"/>
      <c r="H218" s="64">
        <f>H220+H222</f>
        <v>203.74000000000007</v>
      </c>
      <c r="I218" s="64">
        <f>I220+I222</f>
        <v>40.20287</v>
      </c>
    </row>
    <row r="219" spans="1:9" s="4" customFormat="1" ht="12.75" customHeight="1">
      <c r="A219" s="28"/>
      <c r="B219" s="177" t="s">
        <v>66</v>
      </c>
      <c r="C219" s="31"/>
      <c r="D219" s="31" t="s">
        <v>21</v>
      </c>
      <c r="E219" s="30" t="s">
        <v>189</v>
      </c>
      <c r="F219" s="31" t="s">
        <v>193</v>
      </c>
      <c r="G219" s="30" t="s">
        <v>94</v>
      </c>
      <c r="H219" s="64">
        <f>H220</f>
        <v>194.94000000000005</v>
      </c>
      <c r="I219" s="64">
        <f>I220</f>
        <v>31.44316</v>
      </c>
    </row>
    <row r="220" spans="1:9" s="4" customFormat="1" ht="25.5" customHeight="1">
      <c r="A220" s="28"/>
      <c r="B220" s="173" t="s">
        <v>67</v>
      </c>
      <c r="C220" s="31"/>
      <c r="D220" s="31" t="s">
        <v>21</v>
      </c>
      <c r="E220" s="30" t="s">
        <v>189</v>
      </c>
      <c r="F220" s="31" t="s">
        <v>193</v>
      </c>
      <c r="G220" s="30" t="s">
        <v>68</v>
      </c>
      <c r="H220" s="64">
        <f>3000-1000-450-346.26-6.3-2.5-1000</f>
        <v>194.94000000000005</v>
      </c>
      <c r="I220" s="64">
        <v>31.44316</v>
      </c>
    </row>
    <row r="221" spans="1:9" s="4" customFormat="1" ht="12.75" customHeight="1">
      <c r="A221" s="28"/>
      <c r="B221" s="187" t="s">
        <v>117</v>
      </c>
      <c r="C221" s="31"/>
      <c r="D221" s="31" t="s">
        <v>21</v>
      </c>
      <c r="E221" s="30" t="s">
        <v>189</v>
      </c>
      <c r="F221" s="31" t="s">
        <v>193</v>
      </c>
      <c r="G221" s="30" t="s">
        <v>118</v>
      </c>
      <c r="H221" s="64">
        <f>H222</f>
        <v>8.8</v>
      </c>
      <c r="I221" s="64">
        <f>I222</f>
        <v>8.75971</v>
      </c>
    </row>
    <row r="222" spans="1:9" s="4" customFormat="1" ht="12.75" customHeight="1">
      <c r="A222" s="28"/>
      <c r="B222" s="173" t="s">
        <v>300</v>
      </c>
      <c r="C222" s="31"/>
      <c r="D222" s="31" t="s">
        <v>21</v>
      </c>
      <c r="E222" s="30" t="s">
        <v>189</v>
      </c>
      <c r="F222" s="31" t="s">
        <v>193</v>
      </c>
      <c r="G222" s="30" t="s">
        <v>301</v>
      </c>
      <c r="H222" s="64">
        <f>6.3+2.5</f>
        <v>8.8</v>
      </c>
      <c r="I222" s="64">
        <v>8.75971</v>
      </c>
    </row>
    <row r="223" spans="1:9" s="4" customFormat="1" ht="25.5" customHeight="1" hidden="1">
      <c r="A223" s="28"/>
      <c r="B223" s="187" t="s">
        <v>435</v>
      </c>
      <c r="C223" s="31"/>
      <c r="D223" s="31" t="s">
        <v>21</v>
      </c>
      <c r="E223" s="30" t="s">
        <v>189</v>
      </c>
      <c r="F223" s="31" t="s">
        <v>444</v>
      </c>
      <c r="G223" s="30"/>
      <c r="H223" s="64">
        <f>H224</f>
        <v>0</v>
      </c>
      <c r="I223" s="64">
        <f>I224</f>
        <v>0</v>
      </c>
    </row>
    <row r="224" spans="1:9" s="4" customFormat="1" ht="25.5" customHeight="1" hidden="1">
      <c r="A224" s="28"/>
      <c r="B224" s="187" t="s">
        <v>117</v>
      </c>
      <c r="C224" s="31"/>
      <c r="D224" s="31" t="s">
        <v>21</v>
      </c>
      <c r="E224" s="30" t="s">
        <v>189</v>
      </c>
      <c r="F224" s="31" t="s">
        <v>444</v>
      </c>
      <c r="G224" s="30" t="s">
        <v>118</v>
      </c>
      <c r="H224" s="64">
        <f>H225</f>
        <v>0</v>
      </c>
      <c r="I224" s="64">
        <f>I225</f>
        <v>0</v>
      </c>
    </row>
    <row r="225" spans="1:9" s="4" customFormat="1" ht="38.25" customHeight="1" hidden="1">
      <c r="A225" s="28"/>
      <c r="B225" s="187" t="s">
        <v>505</v>
      </c>
      <c r="C225" s="31"/>
      <c r="D225" s="31" t="s">
        <v>21</v>
      </c>
      <c r="E225" s="30" t="s">
        <v>189</v>
      </c>
      <c r="F225" s="31" t="s">
        <v>444</v>
      </c>
      <c r="G225" s="30" t="s">
        <v>22</v>
      </c>
      <c r="H225" s="64">
        <v>0</v>
      </c>
      <c r="I225" s="64">
        <v>0</v>
      </c>
    </row>
    <row r="226" spans="1:9" s="4" customFormat="1" ht="38.25" customHeight="1">
      <c r="A226" s="28"/>
      <c r="B226" s="177" t="s">
        <v>186</v>
      </c>
      <c r="C226" s="31"/>
      <c r="D226" s="31" t="s">
        <v>21</v>
      </c>
      <c r="E226" s="30" t="s">
        <v>189</v>
      </c>
      <c r="F226" s="31" t="s">
        <v>445</v>
      </c>
      <c r="G226" s="30"/>
      <c r="H226" s="64">
        <f>H228</f>
        <v>8171</v>
      </c>
      <c r="I226" s="64">
        <f>I228</f>
        <v>7676.72589</v>
      </c>
    </row>
    <row r="227" spans="1:9" s="4" customFormat="1" ht="25.5">
      <c r="A227" s="28"/>
      <c r="B227" s="185" t="s">
        <v>80</v>
      </c>
      <c r="C227" s="31"/>
      <c r="D227" s="31" t="s">
        <v>21</v>
      </c>
      <c r="E227" s="30" t="s">
        <v>189</v>
      </c>
      <c r="F227" s="31" t="s">
        <v>445</v>
      </c>
      <c r="G227" s="30" t="s">
        <v>87</v>
      </c>
      <c r="H227" s="64">
        <f>H228</f>
        <v>8171</v>
      </c>
      <c r="I227" s="64">
        <f>I228</f>
        <v>7676.72589</v>
      </c>
    </row>
    <row r="228" spans="1:9" s="4" customFormat="1" ht="12.75" customHeight="1">
      <c r="A228" s="28"/>
      <c r="B228" s="184" t="s">
        <v>81</v>
      </c>
      <c r="C228" s="31"/>
      <c r="D228" s="31" t="s">
        <v>21</v>
      </c>
      <c r="E228" s="30" t="s">
        <v>189</v>
      </c>
      <c r="F228" s="31" t="s">
        <v>445</v>
      </c>
      <c r="G228" s="30" t="s">
        <v>82</v>
      </c>
      <c r="H228" s="64">
        <f>7093-7093+161+6886+46+2078-1000</f>
        <v>8171</v>
      </c>
      <c r="I228" s="64">
        <v>7676.72589</v>
      </c>
    </row>
    <row r="229" spans="1:9" s="4" customFormat="1" ht="25.5">
      <c r="A229" s="28"/>
      <c r="B229" s="187" t="s">
        <v>435</v>
      </c>
      <c r="C229" s="31"/>
      <c r="D229" s="31" t="s">
        <v>21</v>
      </c>
      <c r="E229" s="30" t="s">
        <v>189</v>
      </c>
      <c r="F229" s="31" t="s">
        <v>434</v>
      </c>
      <c r="G229" s="30"/>
      <c r="H229" s="64">
        <f>H230</f>
        <v>94</v>
      </c>
      <c r="I229" s="64">
        <f>I230</f>
        <v>93.02523</v>
      </c>
    </row>
    <row r="230" spans="1:9" s="4" customFormat="1" ht="12.75" customHeight="1">
      <c r="A230" s="28"/>
      <c r="B230" s="187" t="s">
        <v>117</v>
      </c>
      <c r="C230" s="31"/>
      <c r="D230" s="31" t="s">
        <v>21</v>
      </c>
      <c r="E230" s="30" t="s">
        <v>189</v>
      </c>
      <c r="F230" s="31" t="s">
        <v>434</v>
      </c>
      <c r="G230" s="30" t="s">
        <v>118</v>
      </c>
      <c r="H230" s="64">
        <f>H231</f>
        <v>94</v>
      </c>
      <c r="I230" s="64">
        <f>I231</f>
        <v>93.02523</v>
      </c>
    </row>
    <row r="231" spans="1:9" s="4" customFormat="1" ht="38.25">
      <c r="A231" s="28"/>
      <c r="B231" s="187" t="s">
        <v>505</v>
      </c>
      <c r="C231" s="31"/>
      <c r="D231" s="31" t="s">
        <v>21</v>
      </c>
      <c r="E231" s="30" t="s">
        <v>189</v>
      </c>
      <c r="F231" s="31" t="s">
        <v>434</v>
      </c>
      <c r="G231" s="30" t="s">
        <v>22</v>
      </c>
      <c r="H231" s="64">
        <v>94</v>
      </c>
      <c r="I231" s="64">
        <v>93.02523</v>
      </c>
    </row>
    <row r="232" spans="1:9" s="4" customFormat="1" ht="38.25" customHeight="1">
      <c r="A232" s="28"/>
      <c r="B232" s="177" t="s">
        <v>186</v>
      </c>
      <c r="C232" s="31"/>
      <c r="D232" s="31" t="s">
        <v>21</v>
      </c>
      <c r="E232" s="30" t="s">
        <v>189</v>
      </c>
      <c r="F232" s="31" t="s">
        <v>190</v>
      </c>
      <c r="G232" s="30"/>
      <c r="H232" s="64">
        <f>H234</f>
        <v>479.52999999999975</v>
      </c>
      <c r="I232" s="64">
        <f>I234</f>
        <v>411.4726</v>
      </c>
    </row>
    <row r="233" spans="1:9" s="4" customFormat="1" ht="25.5">
      <c r="A233" s="28"/>
      <c r="B233" s="185" t="s">
        <v>80</v>
      </c>
      <c r="C233" s="31"/>
      <c r="D233" s="31" t="s">
        <v>21</v>
      </c>
      <c r="E233" s="30" t="s">
        <v>189</v>
      </c>
      <c r="F233" s="31" t="s">
        <v>190</v>
      </c>
      <c r="G233" s="30" t="s">
        <v>87</v>
      </c>
      <c r="H233" s="64">
        <f>H234</f>
        <v>479.52999999999975</v>
      </c>
      <c r="I233" s="64">
        <f>I234</f>
        <v>411.4726</v>
      </c>
    </row>
    <row r="234" spans="1:9" s="4" customFormat="1" ht="12.75" customHeight="1">
      <c r="A234" s="28"/>
      <c r="B234" s="184" t="s">
        <v>81</v>
      </c>
      <c r="C234" s="31"/>
      <c r="D234" s="31" t="s">
        <v>21</v>
      </c>
      <c r="E234" s="30" t="s">
        <v>189</v>
      </c>
      <c r="F234" s="31" t="s">
        <v>190</v>
      </c>
      <c r="G234" s="30" t="s">
        <v>82</v>
      </c>
      <c r="H234" s="64">
        <f>2470.14+180-2170.61</f>
        <v>479.52999999999975</v>
      </c>
      <c r="I234" s="64">
        <v>411.4726</v>
      </c>
    </row>
    <row r="235" spans="1:9" ht="25.5">
      <c r="A235" s="28"/>
      <c r="B235" s="177" t="s">
        <v>194</v>
      </c>
      <c r="C235" s="31"/>
      <c r="D235" s="31" t="s">
        <v>21</v>
      </c>
      <c r="E235" s="30" t="s">
        <v>189</v>
      </c>
      <c r="F235" s="31" t="s">
        <v>195</v>
      </c>
      <c r="G235" s="30"/>
      <c r="H235" s="63">
        <f>H236</f>
        <v>530</v>
      </c>
      <c r="I235" s="63">
        <f>I236</f>
        <v>110</v>
      </c>
    </row>
    <row r="236" spans="1:9" ht="12.75">
      <c r="A236" s="44"/>
      <c r="B236" s="177" t="s">
        <v>196</v>
      </c>
      <c r="C236" s="31"/>
      <c r="D236" s="31" t="s">
        <v>21</v>
      </c>
      <c r="E236" s="30" t="s">
        <v>189</v>
      </c>
      <c r="F236" s="31" t="s">
        <v>197</v>
      </c>
      <c r="G236" s="30" t="s">
        <v>48</v>
      </c>
      <c r="H236" s="63">
        <f>H242+H237+H248+H251+H254+H245</f>
        <v>530</v>
      </c>
      <c r="I236" s="63">
        <f>I242+I237+I248+I251+I254+I245</f>
        <v>110</v>
      </c>
    </row>
    <row r="237" spans="1:9" ht="25.5" hidden="1">
      <c r="A237" s="44"/>
      <c r="B237" s="173" t="s">
        <v>198</v>
      </c>
      <c r="C237" s="31"/>
      <c r="D237" s="31" t="s">
        <v>21</v>
      </c>
      <c r="E237" s="30" t="s">
        <v>189</v>
      </c>
      <c r="F237" s="31" t="s">
        <v>23</v>
      </c>
      <c r="G237" s="30"/>
      <c r="H237" s="63">
        <f>H239+H241</f>
        <v>0</v>
      </c>
      <c r="I237" s="63">
        <f>I239+I241</f>
        <v>0</v>
      </c>
    </row>
    <row r="238" spans="1:9" ht="25.5" hidden="1">
      <c r="A238" s="44"/>
      <c r="B238" s="173" t="s">
        <v>66</v>
      </c>
      <c r="C238" s="31"/>
      <c r="D238" s="31" t="s">
        <v>21</v>
      </c>
      <c r="E238" s="30" t="s">
        <v>189</v>
      </c>
      <c r="F238" s="31" t="s">
        <v>199</v>
      </c>
      <c r="G238" s="30" t="s">
        <v>94</v>
      </c>
      <c r="H238" s="63">
        <f>H239</f>
        <v>0</v>
      </c>
      <c r="I238" s="63">
        <f>I239</f>
        <v>0</v>
      </c>
    </row>
    <row r="239" spans="1:9" ht="25.5" hidden="1">
      <c r="A239" s="44"/>
      <c r="B239" s="177" t="s">
        <v>67</v>
      </c>
      <c r="C239" s="31"/>
      <c r="D239" s="31" t="s">
        <v>21</v>
      </c>
      <c r="E239" s="30" t="s">
        <v>189</v>
      </c>
      <c r="F239" s="31" t="s">
        <v>199</v>
      </c>
      <c r="G239" s="30" t="s">
        <v>68</v>
      </c>
      <c r="H239" s="63">
        <f>500-500</f>
        <v>0</v>
      </c>
      <c r="I239" s="63">
        <f>500-500</f>
        <v>0</v>
      </c>
    </row>
    <row r="240" spans="1:9" ht="25.5" hidden="1">
      <c r="A240" s="44"/>
      <c r="B240" s="185" t="s">
        <v>80</v>
      </c>
      <c r="C240" s="31"/>
      <c r="D240" s="31" t="s">
        <v>21</v>
      </c>
      <c r="E240" s="30" t="s">
        <v>189</v>
      </c>
      <c r="F240" s="31" t="s">
        <v>199</v>
      </c>
      <c r="G240" s="30" t="s">
        <v>87</v>
      </c>
      <c r="H240" s="63">
        <f>H241</f>
        <v>0</v>
      </c>
      <c r="I240" s="63">
        <f>I241</f>
        <v>0</v>
      </c>
    </row>
    <row r="241" spans="1:9" ht="12.75" hidden="1">
      <c r="A241" s="44"/>
      <c r="B241" s="184" t="s">
        <v>81</v>
      </c>
      <c r="C241" s="31"/>
      <c r="D241" s="31" t="s">
        <v>21</v>
      </c>
      <c r="E241" s="30" t="s">
        <v>189</v>
      </c>
      <c r="F241" s="31" t="s">
        <v>199</v>
      </c>
      <c r="G241" s="30" t="s">
        <v>82</v>
      </c>
      <c r="H241" s="63">
        <v>0</v>
      </c>
      <c r="I241" s="63">
        <v>0</v>
      </c>
    </row>
    <row r="242" spans="1:9" ht="38.25">
      <c r="A242" s="28"/>
      <c r="B242" s="188" t="s">
        <v>200</v>
      </c>
      <c r="C242" s="31"/>
      <c r="D242" s="31" t="s">
        <v>21</v>
      </c>
      <c r="E242" s="30" t="s">
        <v>189</v>
      </c>
      <c r="F242" s="31" t="s">
        <v>201</v>
      </c>
      <c r="G242" s="30"/>
      <c r="H242" s="63">
        <f>H244</f>
        <v>200</v>
      </c>
      <c r="I242" s="63">
        <f>I244</f>
        <v>0</v>
      </c>
    </row>
    <row r="243" spans="1:9" ht="25.5">
      <c r="A243" s="28"/>
      <c r="B243" s="188" t="s">
        <v>66</v>
      </c>
      <c r="C243" s="31"/>
      <c r="D243" s="31" t="s">
        <v>21</v>
      </c>
      <c r="E243" s="30" t="s">
        <v>189</v>
      </c>
      <c r="F243" s="31" t="s">
        <v>201</v>
      </c>
      <c r="G243" s="30" t="s">
        <v>94</v>
      </c>
      <c r="H243" s="63">
        <f>H244</f>
        <v>200</v>
      </c>
      <c r="I243" s="63">
        <f>I244</f>
        <v>0</v>
      </c>
    </row>
    <row r="244" spans="1:9" ht="25.5">
      <c r="A244" s="28"/>
      <c r="B244" s="173" t="s">
        <v>67</v>
      </c>
      <c r="C244" s="31"/>
      <c r="D244" s="31" t="s">
        <v>21</v>
      </c>
      <c r="E244" s="30" t="s">
        <v>189</v>
      </c>
      <c r="F244" s="31" t="s">
        <v>201</v>
      </c>
      <c r="G244" s="30" t="s">
        <v>68</v>
      </c>
      <c r="H244" s="64">
        <f>1000-500-300</f>
        <v>200</v>
      </c>
      <c r="I244" s="64">
        <v>0</v>
      </c>
    </row>
    <row r="245" spans="1:9" ht="38.25" hidden="1">
      <c r="A245" s="44"/>
      <c r="B245" s="173" t="s">
        <v>456</v>
      </c>
      <c r="C245" s="31"/>
      <c r="D245" s="31" t="s">
        <v>21</v>
      </c>
      <c r="E245" s="30" t="s">
        <v>189</v>
      </c>
      <c r="F245" s="31" t="s">
        <v>455</v>
      </c>
      <c r="G245" s="30"/>
      <c r="H245" s="63">
        <f>H246</f>
        <v>0</v>
      </c>
      <c r="I245" s="63">
        <f>I246</f>
        <v>0</v>
      </c>
    </row>
    <row r="246" spans="1:9" ht="25.5" hidden="1">
      <c r="A246" s="44"/>
      <c r="B246" s="187" t="s">
        <v>80</v>
      </c>
      <c r="C246" s="31"/>
      <c r="D246" s="31" t="s">
        <v>21</v>
      </c>
      <c r="E246" s="30" t="s">
        <v>189</v>
      </c>
      <c r="F246" s="31" t="s">
        <v>455</v>
      </c>
      <c r="G246" s="30" t="s">
        <v>87</v>
      </c>
      <c r="H246" s="63">
        <f>H247</f>
        <v>0</v>
      </c>
      <c r="I246" s="63">
        <f>I247</f>
        <v>0</v>
      </c>
    </row>
    <row r="247" spans="1:9" ht="12.75" hidden="1">
      <c r="A247" s="44"/>
      <c r="B247" s="187" t="s">
        <v>81</v>
      </c>
      <c r="C247" s="31"/>
      <c r="D247" s="31" t="s">
        <v>21</v>
      </c>
      <c r="E247" s="30" t="s">
        <v>189</v>
      </c>
      <c r="F247" s="31" t="s">
        <v>455</v>
      </c>
      <c r="G247" s="30" t="s">
        <v>82</v>
      </c>
      <c r="H247" s="63">
        <f>7110.88-7110.88+1500+1500+4000+3500+6000+1889-18389</f>
        <v>0</v>
      </c>
      <c r="I247" s="63">
        <f>7110.88-7110.88+1500+1500+4000+3500+6000+1889-18389</f>
        <v>0</v>
      </c>
    </row>
    <row r="248" spans="1:9" ht="25.5" customHeight="1" hidden="1">
      <c r="A248" s="28"/>
      <c r="B248" s="173" t="s">
        <v>438</v>
      </c>
      <c r="C248" s="31"/>
      <c r="D248" s="31" t="s">
        <v>21</v>
      </c>
      <c r="E248" s="30" t="s">
        <v>189</v>
      </c>
      <c r="F248" s="31" t="s">
        <v>442</v>
      </c>
      <c r="G248" s="30"/>
      <c r="H248" s="63">
        <f>H249</f>
        <v>0</v>
      </c>
      <c r="I248" s="63">
        <f>I249</f>
        <v>0</v>
      </c>
    </row>
    <row r="249" spans="1:9" ht="25.5" customHeight="1" hidden="1">
      <c r="A249" s="28"/>
      <c r="B249" s="183" t="s">
        <v>66</v>
      </c>
      <c r="C249" s="31"/>
      <c r="D249" s="31" t="s">
        <v>21</v>
      </c>
      <c r="E249" s="30" t="s">
        <v>189</v>
      </c>
      <c r="F249" s="31" t="s">
        <v>442</v>
      </c>
      <c r="G249" s="30" t="s">
        <v>94</v>
      </c>
      <c r="H249" s="64">
        <f>H250</f>
        <v>0</v>
      </c>
      <c r="I249" s="64">
        <f>I250</f>
        <v>0</v>
      </c>
    </row>
    <row r="250" spans="1:9" ht="25.5" hidden="1">
      <c r="A250" s="28"/>
      <c r="B250" s="173" t="s">
        <v>67</v>
      </c>
      <c r="C250" s="31"/>
      <c r="D250" s="31" t="s">
        <v>21</v>
      </c>
      <c r="E250" s="30" t="s">
        <v>189</v>
      </c>
      <c r="F250" s="31" t="s">
        <v>442</v>
      </c>
      <c r="G250" s="30" t="s">
        <v>68</v>
      </c>
      <c r="H250" s="64">
        <v>0</v>
      </c>
      <c r="I250" s="64">
        <v>0</v>
      </c>
    </row>
    <row r="251" spans="1:9" ht="25.5" customHeight="1">
      <c r="A251" s="44"/>
      <c r="B251" s="173" t="s">
        <v>198</v>
      </c>
      <c r="C251" s="31"/>
      <c r="D251" s="31" t="s">
        <v>21</v>
      </c>
      <c r="E251" s="30" t="s">
        <v>189</v>
      </c>
      <c r="F251" s="31" t="s">
        <v>436</v>
      </c>
      <c r="G251" s="30"/>
      <c r="H251" s="63">
        <f>H252</f>
        <v>330</v>
      </c>
      <c r="I251" s="63">
        <f>I252</f>
        <v>110</v>
      </c>
    </row>
    <row r="252" spans="1:9" ht="25.5">
      <c r="A252" s="44"/>
      <c r="B252" s="187" t="s">
        <v>80</v>
      </c>
      <c r="C252" s="31"/>
      <c r="D252" s="31" t="s">
        <v>21</v>
      </c>
      <c r="E252" s="30" t="s">
        <v>189</v>
      </c>
      <c r="F252" s="31" t="s">
        <v>436</v>
      </c>
      <c r="G252" s="30" t="s">
        <v>87</v>
      </c>
      <c r="H252" s="63">
        <f>H253</f>
        <v>330</v>
      </c>
      <c r="I252" s="63">
        <f>I253</f>
        <v>110</v>
      </c>
    </row>
    <row r="253" spans="1:9" ht="12.75">
      <c r="A253" s="44"/>
      <c r="B253" s="187" t="s">
        <v>81</v>
      </c>
      <c r="C253" s="31"/>
      <c r="D253" s="31" t="s">
        <v>21</v>
      </c>
      <c r="E253" s="30" t="s">
        <v>189</v>
      </c>
      <c r="F253" s="31" t="s">
        <v>436</v>
      </c>
      <c r="G253" s="30" t="s">
        <v>82</v>
      </c>
      <c r="H253" s="63">
        <f>213.33+25.41+102.84+198.84+44.58+18389-18089-555</f>
        <v>330</v>
      </c>
      <c r="I253" s="63">
        <v>110</v>
      </c>
    </row>
    <row r="254" spans="1:9" ht="38.25" hidden="1">
      <c r="A254" s="44"/>
      <c r="B254" s="173" t="s">
        <v>438</v>
      </c>
      <c r="C254" s="31"/>
      <c r="D254" s="31" t="s">
        <v>21</v>
      </c>
      <c r="E254" s="30" t="s">
        <v>189</v>
      </c>
      <c r="F254" s="31" t="s">
        <v>437</v>
      </c>
      <c r="G254" s="30"/>
      <c r="H254" s="63">
        <f>H255</f>
        <v>0</v>
      </c>
      <c r="I254" s="63">
        <f>I255</f>
        <v>0</v>
      </c>
    </row>
    <row r="255" spans="1:9" ht="25.5" hidden="1">
      <c r="A255" s="44"/>
      <c r="B255" s="183" t="s">
        <v>66</v>
      </c>
      <c r="C255" s="31"/>
      <c r="D255" s="31" t="s">
        <v>21</v>
      </c>
      <c r="E255" s="30" t="s">
        <v>189</v>
      </c>
      <c r="F255" s="31" t="s">
        <v>437</v>
      </c>
      <c r="G255" s="30" t="s">
        <v>94</v>
      </c>
      <c r="H255" s="63">
        <f>H256</f>
        <v>0</v>
      </c>
      <c r="I255" s="63">
        <f>I256</f>
        <v>0</v>
      </c>
    </row>
    <row r="256" spans="1:9" ht="25.5" hidden="1">
      <c r="A256" s="44"/>
      <c r="B256" s="173" t="s">
        <v>67</v>
      </c>
      <c r="C256" s="31"/>
      <c r="D256" s="31" t="s">
        <v>21</v>
      </c>
      <c r="E256" s="30" t="s">
        <v>189</v>
      </c>
      <c r="F256" s="31" t="s">
        <v>437</v>
      </c>
      <c r="G256" s="30" t="s">
        <v>68</v>
      </c>
      <c r="H256" s="63">
        <v>0</v>
      </c>
      <c r="I256" s="63">
        <v>0</v>
      </c>
    </row>
    <row r="257" spans="1:9" ht="25.5" customHeight="1">
      <c r="A257" s="28"/>
      <c r="B257" s="177" t="s">
        <v>463</v>
      </c>
      <c r="C257" s="31"/>
      <c r="D257" s="31" t="s">
        <v>21</v>
      </c>
      <c r="E257" s="30" t="s">
        <v>189</v>
      </c>
      <c r="F257" s="31" t="s">
        <v>468</v>
      </c>
      <c r="G257" s="30"/>
      <c r="H257" s="64">
        <f aca="true" t="shared" si="13" ref="H257:I260">H258</f>
        <v>200</v>
      </c>
      <c r="I257" s="64">
        <f t="shared" si="13"/>
        <v>0</v>
      </c>
    </row>
    <row r="258" spans="1:9" ht="12.75">
      <c r="A258" s="44"/>
      <c r="B258" s="177" t="s">
        <v>464</v>
      </c>
      <c r="C258" s="31"/>
      <c r="D258" s="31" t="s">
        <v>21</v>
      </c>
      <c r="E258" s="30" t="s">
        <v>189</v>
      </c>
      <c r="F258" s="31" t="s">
        <v>467</v>
      </c>
      <c r="G258" s="30" t="s">
        <v>48</v>
      </c>
      <c r="H258" s="64">
        <f t="shared" si="13"/>
        <v>200</v>
      </c>
      <c r="I258" s="64">
        <f t="shared" si="13"/>
        <v>0</v>
      </c>
    </row>
    <row r="259" spans="1:9" ht="25.5">
      <c r="A259" s="44"/>
      <c r="B259" s="173" t="s">
        <v>477</v>
      </c>
      <c r="C259" s="31"/>
      <c r="D259" s="31" t="s">
        <v>21</v>
      </c>
      <c r="E259" s="30" t="s">
        <v>189</v>
      </c>
      <c r="F259" s="31" t="s">
        <v>466</v>
      </c>
      <c r="G259" s="30"/>
      <c r="H259" s="64">
        <f t="shared" si="13"/>
        <v>200</v>
      </c>
      <c r="I259" s="64">
        <f t="shared" si="13"/>
        <v>0</v>
      </c>
    </row>
    <row r="260" spans="1:9" ht="25.5">
      <c r="A260" s="44"/>
      <c r="B260" s="173" t="s">
        <v>66</v>
      </c>
      <c r="C260" s="31"/>
      <c r="D260" s="31" t="s">
        <v>21</v>
      </c>
      <c r="E260" s="30" t="s">
        <v>189</v>
      </c>
      <c r="F260" s="31" t="s">
        <v>466</v>
      </c>
      <c r="G260" s="30" t="s">
        <v>94</v>
      </c>
      <c r="H260" s="64">
        <f t="shared" si="13"/>
        <v>200</v>
      </c>
      <c r="I260" s="64">
        <f t="shared" si="13"/>
        <v>0</v>
      </c>
    </row>
    <row r="261" spans="1:9" ht="25.5">
      <c r="A261" s="44"/>
      <c r="B261" s="177" t="s">
        <v>67</v>
      </c>
      <c r="C261" s="31"/>
      <c r="D261" s="31" t="s">
        <v>21</v>
      </c>
      <c r="E261" s="30" t="s">
        <v>189</v>
      </c>
      <c r="F261" s="31" t="s">
        <v>466</v>
      </c>
      <c r="G261" s="30" t="s">
        <v>68</v>
      </c>
      <c r="H261" s="64">
        <f>1300-500-300-300</f>
        <v>200</v>
      </c>
      <c r="I261" s="64">
        <v>0</v>
      </c>
    </row>
    <row r="262" spans="1:9" ht="38.25" customHeight="1">
      <c r="A262" s="28"/>
      <c r="B262" s="180" t="s">
        <v>242</v>
      </c>
      <c r="C262" s="27"/>
      <c r="D262" s="27" t="s">
        <v>21</v>
      </c>
      <c r="E262" s="26" t="s">
        <v>189</v>
      </c>
      <c r="F262" s="27" t="s">
        <v>243</v>
      </c>
      <c r="G262" s="26" t="s">
        <v>48</v>
      </c>
      <c r="H262" s="62">
        <f>H263</f>
        <v>12817</v>
      </c>
      <c r="I262" s="62">
        <f>I263</f>
        <v>10208.70432</v>
      </c>
    </row>
    <row r="263" spans="1:9" ht="12.75">
      <c r="A263" s="44"/>
      <c r="B263" s="177" t="s">
        <v>244</v>
      </c>
      <c r="C263" s="31"/>
      <c r="D263" s="31" t="s">
        <v>21</v>
      </c>
      <c r="E263" s="30" t="s">
        <v>189</v>
      </c>
      <c r="F263" s="31" t="s">
        <v>245</v>
      </c>
      <c r="G263" s="30" t="s">
        <v>48</v>
      </c>
      <c r="H263" s="63">
        <f>H264</f>
        <v>12817</v>
      </c>
      <c r="I263" s="63">
        <f>I264</f>
        <v>10208.70432</v>
      </c>
    </row>
    <row r="264" spans="1:9" ht="25.5" customHeight="1">
      <c r="A264" s="28"/>
      <c r="B264" s="188" t="s">
        <v>246</v>
      </c>
      <c r="C264" s="31"/>
      <c r="D264" s="31" t="s">
        <v>21</v>
      </c>
      <c r="E264" s="30" t="s">
        <v>189</v>
      </c>
      <c r="F264" s="33" t="s">
        <v>247</v>
      </c>
      <c r="G264" s="30"/>
      <c r="H264" s="64">
        <f>H266</f>
        <v>12817</v>
      </c>
      <c r="I264" s="64">
        <f>I266</f>
        <v>10208.70432</v>
      </c>
    </row>
    <row r="265" spans="1:9" ht="25.5" customHeight="1">
      <c r="A265" s="28"/>
      <c r="B265" s="188" t="s">
        <v>66</v>
      </c>
      <c r="C265" s="31"/>
      <c r="D265" s="31" t="s">
        <v>21</v>
      </c>
      <c r="E265" s="30" t="s">
        <v>189</v>
      </c>
      <c r="F265" s="33" t="s">
        <v>247</v>
      </c>
      <c r="G265" s="30" t="s">
        <v>94</v>
      </c>
      <c r="H265" s="64">
        <f>H266</f>
        <v>12817</v>
      </c>
      <c r="I265" s="64">
        <f>I266</f>
        <v>10208.70432</v>
      </c>
    </row>
    <row r="266" spans="1:9" ht="25.5">
      <c r="A266" s="28"/>
      <c r="B266" s="173" t="s">
        <v>67</v>
      </c>
      <c r="C266" s="31"/>
      <c r="D266" s="31" t="s">
        <v>21</v>
      </c>
      <c r="E266" s="30" t="s">
        <v>189</v>
      </c>
      <c r="F266" s="33" t="s">
        <v>247</v>
      </c>
      <c r="G266" s="30" t="s">
        <v>68</v>
      </c>
      <c r="H266" s="64">
        <f>12000+817</f>
        <v>12817</v>
      </c>
      <c r="I266" s="64">
        <v>10208.70432</v>
      </c>
    </row>
    <row r="267" spans="1:9" ht="38.25" customHeight="1">
      <c r="A267" s="28"/>
      <c r="B267" s="179" t="s">
        <v>308</v>
      </c>
      <c r="C267" s="41"/>
      <c r="D267" s="41" t="s">
        <v>21</v>
      </c>
      <c r="E267" s="36" t="s">
        <v>189</v>
      </c>
      <c r="F267" s="36" t="s">
        <v>309</v>
      </c>
      <c r="G267" s="26"/>
      <c r="H267" s="62">
        <f aca="true" t="shared" si="14" ref="H267:I269">H268</f>
        <v>1046</v>
      </c>
      <c r="I267" s="62">
        <f t="shared" si="14"/>
        <v>852.72589</v>
      </c>
    </row>
    <row r="268" spans="1:9" ht="12.75" customHeight="1">
      <c r="A268" s="28"/>
      <c r="B268" s="173" t="s">
        <v>260</v>
      </c>
      <c r="C268" s="34"/>
      <c r="D268" s="30" t="s">
        <v>18</v>
      </c>
      <c r="E268" s="30" t="s">
        <v>189</v>
      </c>
      <c r="F268" s="34" t="s">
        <v>310</v>
      </c>
      <c r="G268" s="26"/>
      <c r="H268" s="63">
        <f t="shared" si="14"/>
        <v>1046</v>
      </c>
      <c r="I268" s="63">
        <f t="shared" si="14"/>
        <v>852.72589</v>
      </c>
    </row>
    <row r="269" spans="1:9" ht="12.75" customHeight="1">
      <c r="A269" s="28"/>
      <c r="B269" s="173" t="s">
        <v>260</v>
      </c>
      <c r="C269" s="34"/>
      <c r="D269" s="30" t="s">
        <v>18</v>
      </c>
      <c r="E269" s="30" t="s">
        <v>189</v>
      </c>
      <c r="F269" s="34" t="s">
        <v>311</v>
      </c>
      <c r="G269" s="26"/>
      <c r="H269" s="63">
        <f t="shared" si="14"/>
        <v>1046</v>
      </c>
      <c r="I269" s="63">
        <f t="shared" si="14"/>
        <v>852.72589</v>
      </c>
    </row>
    <row r="270" spans="1:9" ht="38.25">
      <c r="A270" s="28"/>
      <c r="B270" s="188" t="s">
        <v>329</v>
      </c>
      <c r="C270" s="31"/>
      <c r="D270" s="31" t="s">
        <v>21</v>
      </c>
      <c r="E270" s="30" t="s">
        <v>189</v>
      </c>
      <c r="F270" s="31" t="s">
        <v>328</v>
      </c>
      <c r="G270" s="30"/>
      <c r="H270" s="63">
        <f>H272+H273</f>
        <v>1046</v>
      </c>
      <c r="I270" s="63">
        <f>I272+I273</f>
        <v>852.72589</v>
      </c>
    </row>
    <row r="271" spans="1:9" ht="25.5">
      <c r="A271" s="28"/>
      <c r="B271" s="188" t="s">
        <v>66</v>
      </c>
      <c r="C271" s="31"/>
      <c r="D271" s="31" t="s">
        <v>21</v>
      </c>
      <c r="E271" s="30" t="s">
        <v>189</v>
      </c>
      <c r="F271" s="31" t="s">
        <v>328</v>
      </c>
      <c r="G271" s="30" t="s">
        <v>94</v>
      </c>
      <c r="H271" s="63">
        <f aca="true" t="shared" si="15" ref="H271:I276">H272</f>
        <v>1046</v>
      </c>
      <c r="I271" s="63">
        <f t="shared" si="15"/>
        <v>852.72589</v>
      </c>
    </row>
    <row r="272" spans="1:9" ht="25.5" customHeight="1">
      <c r="A272" s="28"/>
      <c r="B272" s="173" t="s">
        <v>67</v>
      </c>
      <c r="C272" s="31"/>
      <c r="D272" s="31" t="s">
        <v>21</v>
      </c>
      <c r="E272" s="30" t="s">
        <v>189</v>
      </c>
      <c r="F272" s="31" t="s">
        <v>328</v>
      </c>
      <c r="G272" s="34" t="s">
        <v>68</v>
      </c>
      <c r="H272" s="64">
        <f>870+176</f>
        <v>1046</v>
      </c>
      <c r="I272" s="64">
        <v>852.72589</v>
      </c>
    </row>
    <row r="273" spans="1:9" ht="12.75" hidden="1">
      <c r="A273" s="28"/>
      <c r="B273" s="173" t="s">
        <v>300</v>
      </c>
      <c r="C273" s="31"/>
      <c r="D273" s="31">
        <v>500</v>
      </c>
      <c r="E273" s="30" t="s">
        <v>189</v>
      </c>
      <c r="F273" s="31" t="s">
        <v>328</v>
      </c>
      <c r="G273" s="34" t="s">
        <v>301</v>
      </c>
      <c r="H273" s="64">
        <v>0</v>
      </c>
      <c r="I273" s="64">
        <v>0</v>
      </c>
    </row>
    <row r="274" spans="1:9" s="5" customFormat="1" ht="12.75" customHeight="1">
      <c r="A274" s="22"/>
      <c r="B274" s="171" t="s">
        <v>179</v>
      </c>
      <c r="C274" s="24"/>
      <c r="D274" s="24" t="s">
        <v>21</v>
      </c>
      <c r="E274" s="23" t="s">
        <v>180</v>
      </c>
      <c r="F274" s="24"/>
      <c r="G274" s="23"/>
      <c r="H274" s="61">
        <f>H275+H280+H292+H300+H305+H310</f>
        <v>19648.5</v>
      </c>
      <c r="I274" s="61">
        <f>I275+I280+I292+I300+I305+I310</f>
        <v>15283.646990000001</v>
      </c>
    </row>
    <row r="275" spans="1:9" s="6" customFormat="1" ht="68.25" customHeight="1" hidden="1">
      <c r="A275" s="43"/>
      <c r="B275" s="180" t="s">
        <v>142</v>
      </c>
      <c r="C275" s="27"/>
      <c r="D275" s="27" t="s">
        <v>21</v>
      </c>
      <c r="E275" s="26" t="s">
        <v>180</v>
      </c>
      <c r="F275" s="27" t="s">
        <v>175</v>
      </c>
      <c r="G275" s="26" t="s">
        <v>48</v>
      </c>
      <c r="H275" s="62">
        <f t="shared" si="15"/>
        <v>0</v>
      </c>
      <c r="I275" s="62">
        <f t="shared" si="15"/>
        <v>0</v>
      </c>
    </row>
    <row r="276" spans="1:9" s="6" customFormat="1" ht="38.25" hidden="1">
      <c r="A276" s="43"/>
      <c r="B276" s="177" t="s">
        <v>176</v>
      </c>
      <c r="C276" s="31"/>
      <c r="D276" s="31" t="s">
        <v>21</v>
      </c>
      <c r="E276" s="30" t="s">
        <v>180</v>
      </c>
      <c r="F276" s="31" t="s">
        <v>177</v>
      </c>
      <c r="G276" s="30" t="s">
        <v>48</v>
      </c>
      <c r="H276" s="63">
        <f t="shared" si="15"/>
        <v>0</v>
      </c>
      <c r="I276" s="63">
        <f t="shared" si="15"/>
        <v>0</v>
      </c>
    </row>
    <row r="277" spans="1:9" s="6" customFormat="1" ht="13.5" hidden="1">
      <c r="A277" s="43"/>
      <c r="B277" s="177" t="s">
        <v>336</v>
      </c>
      <c r="C277" s="31"/>
      <c r="D277" s="31" t="s">
        <v>21</v>
      </c>
      <c r="E277" s="30" t="s">
        <v>180</v>
      </c>
      <c r="F277" s="31" t="s">
        <v>178</v>
      </c>
      <c r="G277" s="30"/>
      <c r="H277" s="64">
        <f>H279</f>
        <v>0</v>
      </c>
      <c r="I277" s="64">
        <f>I279</f>
        <v>0</v>
      </c>
    </row>
    <row r="278" spans="1:9" s="6" customFormat="1" ht="25.5" hidden="1">
      <c r="A278" s="43"/>
      <c r="B278" s="177" t="s">
        <v>66</v>
      </c>
      <c r="C278" s="31"/>
      <c r="D278" s="31" t="s">
        <v>21</v>
      </c>
      <c r="E278" s="30" t="s">
        <v>180</v>
      </c>
      <c r="F278" s="33" t="s">
        <v>178</v>
      </c>
      <c r="G278" s="30" t="s">
        <v>94</v>
      </c>
      <c r="H278" s="64">
        <f>H279</f>
        <v>0</v>
      </c>
      <c r="I278" s="64">
        <f>I279</f>
        <v>0</v>
      </c>
    </row>
    <row r="279" spans="1:9" s="6" customFormat="1" ht="25.5" hidden="1">
      <c r="A279" s="43"/>
      <c r="B279" s="173" t="s">
        <v>67</v>
      </c>
      <c r="C279" s="31"/>
      <c r="D279" s="31" t="s">
        <v>21</v>
      </c>
      <c r="E279" s="30" t="s">
        <v>180</v>
      </c>
      <c r="F279" s="33" t="s">
        <v>178</v>
      </c>
      <c r="G279" s="30" t="s">
        <v>68</v>
      </c>
      <c r="H279" s="64">
        <f>1100-1100</f>
        <v>0</v>
      </c>
      <c r="I279" s="64">
        <f>1100-1100</f>
        <v>0</v>
      </c>
    </row>
    <row r="280" spans="1:9" ht="76.5" customHeight="1">
      <c r="A280" s="44"/>
      <c r="B280" s="180" t="s">
        <v>143</v>
      </c>
      <c r="C280" s="27"/>
      <c r="D280" s="27" t="s">
        <v>21</v>
      </c>
      <c r="E280" s="26" t="s">
        <v>180</v>
      </c>
      <c r="F280" s="27" t="s">
        <v>181</v>
      </c>
      <c r="G280" s="26" t="s">
        <v>48</v>
      </c>
      <c r="H280" s="62">
        <f>H281</f>
        <v>12118</v>
      </c>
      <c r="I280" s="62">
        <f>I281</f>
        <v>9161.16609</v>
      </c>
    </row>
    <row r="281" spans="1:9" ht="38.25">
      <c r="A281" s="44"/>
      <c r="B281" s="177" t="s">
        <v>202</v>
      </c>
      <c r="C281" s="31"/>
      <c r="D281" s="31" t="s">
        <v>21</v>
      </c>
      <c r="E281" s="30" t="s">
        <v>180</v>
      </c>
      <c r="F281" s="31" t="s">
        <v>203</v>
      </c>
      <c r="G281" s="30"/>
      <c r="H281" s="63">
        <f>H282</f>
        <v>12118</v>
      </c>
      <c r="I281" s="63">
        <f>I282</f>
        <v>9161.16609</v>
      </c>
    </row>
    <row r="282" spans="1:9" ht="25.5">
      <c r="A282" s="44"/>
      <c r="B282" s="177" t="s">
        <v>204</v>
      </c>
      <c r="C282" s="31"/>
      <c r="D282" s="31" t="s">
        <v>21</v>
      </c>
      <c r="E282" s="30" t="s">
        <v>180</v>
      </c>
      <c r="F282" s="31" t="s">
        <v>205</v>
      </c>
      <c r="G282" s="30"/>
      <c r="H282" s="63">
        <f>H283+H289+H286</f>
        <v>12118</v>
      </c>
      <c r="I282" s="63">
        <f>I283+I289+I286</f>
        <v>9161.16609</v>
      </c>
    </row>
    <row r="283" spans="1:9" s="4" customFormat="1" ht="25.5">
      <c r="A283" s="28"/>
      <c r="B283" s="177" t="s">
        <v>206</v>
      </c>
      <c r="C283" s="31"/>
      <c r="D283" s="31" t="s">
        <v>21</v>
      </c>
      <c r="E283" s="30" t="s">
        <v>180</v>
      </c>
      <c r="F283" s="31" t="s">
        <v>207</v>
      </c>
      <c r="G283" s="30"/>
      <c r="H283" s="64">
        <f>H285</f>
        <v>12118</v>
      </c>
      <c r="I283" s="64">
        <f>I285</f>
        <v>9161.16609</v>
      </c>
    </row>
    <row r="284" spans="1:9" s="4" customFormat="1" ht="25.5">
      <c r="A284" s="28"/>
      <c r="B284" s="177" t="s">
        <v>66</v>
      </c>
      <c r="C284" s="31"/>
      <c r="D284" s="31" t="s">
        <v>21</v>
      </c>
      <c r="E284" s="30" t="s">
        <v>180</v>
      </c>
      <c r="F284" s="31" t="s">
        <v>207</v>
      </c>
      <c r="G284" s="30" t="s">
        <v>94</v>
      </c>
      <c r="H284" s="64">
        <f>H285</f>
        <v>12118</v>
      </c>
      <c r="I284" s="64">
        <f>I285</f>
        <v>9161.16609</v>
      </c>
    </row>
    <row r="285" spans="1:9" ht="25.5">
      <c r="A285" s="28"/>
      <c r="B285" s="173" t="s">
        <v>67</v>
      </c>
      <c r="C285" s="31"/>
      <c r="D285" s="31" t="s">
        <v>21</v>
      </c>
      <c r="E285" s="30" t="s">
        <v>180</v>
      </c>
      <c r="F285" s="31" t="s">
        <v>207</v>
      </c>
      <c r="G285" s="30" t="s">
        <v>68</v>
      </c>
      <c r="H285" s="64">
        <f>11450-350-1000-180+2000+668-470</f>
        <v>12118</v>
      </c>
      <c r="I285" s="64">
        <v>9161.16609</v>
      </c>
    </row>
    <row r="286" spans="1:9" ht="51" hidden="1">
      <c r="A286" s="28"/>
      <c r="B286" s="189" t="s">
        <v>210</v>
      </c>
      <c r="C286" s="31"/>
      <c r="D286" s="31" t="s">
        <v>21</v>
      </c>
      <c r="E286" s="30" t="s">
        <v>180</v>
      </c>
      <c r="F286" s="31" t="s">
        <v>211</v>
      </c>
      <c r="G286" s="30"/>
      <c r="H286" s="64">
        <f>H287</f>
        <v>0</v>
      </c>
      <c r="I286" s="64">
        <f>I287</f>
        <v>0</v>
      </c>
    </row>
    <row r="287" spans="1:9" ht="25.5" hidden="1">
      <c r="A287" s="28"/>
      <c r="B287" s="189" t="s">
        <v>66</v>
      </c>
      <c r="C287" s="31"/>
      <c r="D287" s="31" t="s">
        <v>21</v>
      </c>
      <c r="E287" s="30" t="s">
        <v>180</v>
      </c>
      <c r="F287" s="31" t="s">
        <v>211</v>
      </c>
      <c r="G287" s="30" t="s">
        <v>94</v>
      </c>
      <c r="H287" s="64">
        <f>H288</f>
        <v>0</v>
      </c>
      <c r="I287" s="64">
        <f>I288</f>
        <v>0</v>
      </c>
    </row>
    <row r="288" spans="1:9" ht="25.5" hidden="1">
      <c r="A288" s="28"/>
      <c r="B288" s="173" t="s">
        <v>67</v>
      </c>
      <c r="C288" s="31"/>
      <c r="D288" s="31" t="s">
        <v>21</v>
      </c>
      <c r="E288" s="30" t="s">
        <v>180</v>
      </c>
      <c r="F288" s="31" t="s">
        <v>211</v>
      </c>
      <c r="G288" s="30" t="s">
        <v>68</v>
      </c>
      <c r="H288" s="64">
        <v>0</v>
      </c>
      <c r="I288" s="64">
        <v>0</v>
      </c>
    </row>
    <row r="289" spans="1:9" ht="51" hidden="1">
      <c r="A289" s="28"/>
      <c r="B289" s="189" t="s">
        <v>208</v>
      </c>
      <c r="C289" s="31"/>
      <c r="D289" s="31" t="s">
        <v>21</v>
      </c>
      <c r="E289" s="30" t="s">
        <v>180</v>
      </c>
      <c r="F289" s="31" t="s">
        <v>209</v>
      </c>
      <c r="G289" s="30"/>
      <c r="H289" s="64">
        <f>H291</f>
        <v>0</v>
      </c>
      <c r="I289" s="64">
        <f>I291</f>
        <v>0</v>
      </c>
    </row>
    <row r="290" spans="1:9" ht="25.5" hidden="1">
      <c r="A290" s="28"/>
      <c r="B290" s="189" t="s">
        <v>66</v>
      </c>
      <c r="C290" s="31"/>
      <c r="D290" s="31" t="s">
        <v>21</v>
      </c>
      <c r="E290" s="30" t="s">
        <v>180</v>
      </c>
      <c r="F290" s="31" t="s">
        <v>209</v>
      </c>
      <c r="G290" s="30" t="s">
        <v>94</v>
      </c>
      <c r="H290" s="64">
        <f>H291</f>
        <v>0</v>
      </c>
      <c r="I290" s="64">
        <f>I291</f>
        <v>0</v>
      </c>
    </row>
    <row r="291" spans="1:9" ht="24" customHeight="1" hidden="1">
      <c r="A291" s="28"/>
      <c r="B291" s="173" t="s">
        <v>67</v>
      </c>
      <c r="C291" s="31"/>
      <c r="D291" s="31" t="s">
        <v>21</v>
      </c>
      <c r="E291" s="30" t="s">
        <v>180</v>
      </c>
      <c r="F291" s="31" t="s">
        <v>209</v>
      </c>
      <c r="G291" s="30" t="s">
        <v>68</v>
      </c>
      <c r="H291" s="64">
        <v>0</v>
      </c>
      <c r="I291" s="64">
        <v>0</v>
      </c>
    </row>
    <row r="292" spans="1:9" ht="63.75" customHeight="1">
      <c r="A292" s="28"/>
      <c r="B292" s="172" t="s">
        <v>491</v>
      </c>
      <c r="C292" s="31"/>
      <c r="D292" s="27" t="s">
        <v>21</v>
      </c>
      <c r="E292" s="26" t="s">
        <v>180</v>
      </c>
      <c r="F292" s="27" t="s">
        <v>496</v>
      </c>
      <c r="G292" s="26"/>
      <c r="H292" s="146">
        <f>H293</f>
        <v>2461.5</v>
      </c>
      <c r="I292" s="146">
        <f>I293</f>
        <v>2460.177</v>
      </c>
    </row>
    <row r="293" spans="1:9" ht="25.5" customHeight="1">
      <c r="A293" s="28"/>
      <c r="B293" s="173" t="s">
        <v>492</v>
      </c>
      <c r="C293" s="31"/>
      <c r="D293" s="31" t="s">
        <v>21</v>
      </c>
      <c r="E293" s="30" t="s">
        <v>180</v>
      </c>
      <c r="F293" s="31" t="s">
        <v>495</v>
      </c>
      <c r="G293" s="30"/>
      <c r="H293" s="64">
        <f>H294+H297</f>
        <v>2461.5</v>
      </c>
      <c r="I293" s="64">
        <f>I294+I297</f>
        <v>2460.177</v>
      </c>
    </row>
    <row r="294" spans="1:9" ht="63.75" customHeight="1">
      <c r="A294" s="28"/>
      <c r="B294" s="173" t="s">
        <v>498</v>
      </c>
      <c r="C294" s="31"/>
      <c r="D294" s="31" t="s">
        <v>21</v>
      </c>
      <c r="E294" s="30" t="s">
        <v>180</v>
      </c>
      <c r="F294" s="31" t="s">
        <v>499</v>
      </c>
      <c r="G294" s="30"/>
      <c r="H294" s="64">
        <f>H295</f>
        <v>2127.5</v>
      </c>
      <c r="I294" s="64">
        <f>I295</f>
        <v>2127.5</v>
      </c>
    </row>
    <row r="295" spans="1:9" ht="25.5" customHeight="1">
      <c r="A295" s="28"/>
      <c r="B295" s="177" t="s">
        <v>66</v>
      </c>
      <c r="C295" s="31"/>
      <c r="D295" s="31" t="s">
        <v>21</v>
      </c>
      <c r="E295" s="30" t="s">
        <v>180</v>
      </c>
      <c r="F295" s="31" t="s">
        <v>499</v>
      </c>
      <c r="G295" s="30" t="s">
        <v>94</v>
      </c>
      <c r="H295" s="64">
        <f>H296</f>
        <v>2127.5</v>
      </c>
      <c r="I295" s="64">
        <f>I296</f>
        <v>2127.5</v>
      </c>
    </row>
    <row r="296" spans="1:9" ht="25.5" customHeight="1">
      <c r="A296" s="28"/>
      <c r="B296" s="173" t="s">
        <v>67</v>
      </c>
      <c r="C296" s="31"/>
      <c r="D296" s="31" t="s">
        <v>21</v>
      </c>
      <c r="E296" s="30" t="s">
        <v>180</v>
      </c>
      <c r="F296" s="31" t="s">
        <v>499</v>
      </c>
      <c r="G296" s="30" t="s">
        <v>68</v>
      </c>
      <c r="H296" s="64">
        <v>2127.5</v>
      </c>
      <c r="I296" s="64">
        <v>2127.5</v>
      </c>
    </row>
    <row r="297" spans="1:9" ht="51" customHeight="1">
      <c r="A297" s="28"/>
      <c r="B297" s="173" t="s">
        <v>493</v>
      </c>
      <c r="C297" s="31"/>
      <c r="D297" s="31" t="s">
        <v>21</v>
      </c>
      <c r="E297" s="30" t="s">
        <v>180</v>
      </c>
      <c r="F297" s="31" t="s">
        <v>494</v>
      </c>
      <c r="G297" s="30"/>
      <c r="H297" s="64">
        <f>H298</f>
        <v>334</v>
      </c>
      <c r="I297" s="64">
        <f>I298</f>
        <v>332.677</v>
      </c>
    </row>
    <row r="298" spans="1:9" ht="25.5" customHeight="1">
      <c r="A298" s="28"/>
      <c r="B298" s="177" t="s">
        <v>66</v>
      </c>
      <c r="C298" s="31"/>
      <c r="D298" s="31" t="s">
        <v>21</v>
      </c>
      <c r="E298" s="30" t="s">
        <v>180</v>
      </c>
      <c r="F298" s="31" t="s">
        <v>494</v>
      </c>
      <c r="G298" s="30" t="s">
        <v>94</v>
      </c>
      <c r="H298" s="64">
        <f>H299</f>
        <v>334</v>
      </c>
      <c r="I298" s="64">
        <f>I299</f>
        <v>332.677</v>
      </c>
    </row>
    <row r="299" spans="1:9" ht="25.5" customHeight="1">
      <c r="A299" s="28"/>
      <c r="B299" s="173" t="s">
        <v>67</v>
      </c>
      <c r="C299" s="31"/>
      <c r="D299" s="31" t="s">
        <v>21</v>
      </c>
      <c r="E299" s="30" t="s">
        <v>180</v>
      </c>
      <c r="F299" s="31" t="s">
        <v>494</v>
      </c>
      <c r="G299" s="30" t="s">
        <v>68</v>
      </c>
      <c r="H299" s="64">
        <v>334</v>
      </c>
      <c r="I299" s="64">
        <v>332.677</v>
      </c>
    </row>
    <row r="300" spans="1:9" ht="38.25" customHeight="1">
      <c r="A300" s="28"/>
      <c r="B300" s="172" t="s">
        <v>144</v>
      </c>
      <c r="C300" s="26"/>
      <c r="D300" s="39" t="s">
        <v>21</v>
      </c>
      <c r="E300" s="53" t="s">
        <v>180</v>
      </c>
      <c r="F300" s="26" t="s">
        <v>212</v>
      </c>
      <c r="G300" s="26"/>
      <c r="H300" s="146">
        <f aca="true" t="shared" si="16" ref="H300:I303">H301</f>
        <v>300</v>
      </c>
      <c r="I300" s="146">
        <f t="shared" si="16"/>
        <v>39</v>
      </c>
    </row>
    <row r="301" spans="1:9" ht="25.5" customHeight="1">
      <c r="A301" s="28"/>
      <c r="B301" s="173" t="s">
        <v>213</v>
      </c>
      <c r="C301" s="26"/>
      <c r="D301" s="31" t="s">
        <v>21</v>
      </c>
      <c r="E301" s="30" t="s">
        <v>180</v>
      </c>
      <c r="F301" s="30" t="s">
        <v>214</v>
      </c>
      <c r="G301" s="30"/>
      <c r="H301" s="64">
        <f t="shared" si="16"/>
        <v>300</v>
      </c>
      <c r="I301" s="64">
        <f t="shared" si="16"/>
        <v>39</v>
      </c>
    </row>
    <row r="302" spans="1:9" ht="12.75" customHeight="1">
      <c r="A302" s="28"/>
      <c r="B302" s="173" t="s">
        <v>215</v>
      </c>
      <c r="C302" s="30"/>
      <c r="D302" s="31" t="s">
        <v>21</v>
      </c>
      <c r="E302" s="30" t="s">
        <v>180</v>
      </c>
      <c r="F302" s="30" t="s">
        <v>216</v>
      </c>
      <c r="G302" s="30"/>
      <c r="H302" s="64">
        <f t="shared" si="16"/>
        <v>300</v>
      </c>
      <c r="I302" s="64">
        <f t="shared" si="16"/>
        <v>39</v>
      </c>
    </row>
    <row r="303" spans="1:9" ht="25.5" customHeight="1">
      <c r="A303" s="28"/>
      <c r="B303" s="173" t="s">
        <v>66</v>
      </c>
      <c r="C303" s="30"/>
      <c r="D303" s="31" t="s">
        <v>21</v>
      </c>
      <c r="E303" s="30" t="s">
        <v>180</v>
      </c>
      <c r="F303" s="30" t="s">
        <v>216</v>
      </c>
      <c r="G303" s="30" t="s">
        <v>94</v>
      </c>
      <c r="H303" s="64">
        <f t="shared" si="16"/>
        <v>300</v>
      </c>
      <c r="I303" s="64">
        <f t="shared" si="16"/>
        <v>39</v>
      </c>
    </row>
    <row r="304" spans="1:9" ht="25.5" customHeight="1">
      <c r="A304" s="28"/>
      <c r="B304" s="173" t="s">
        <v>67</v>
      </c>
      <c r="C304" s="30"/>
      <c r="D304" s="31" t="s">
        <v>21</v>
      </c>
      <c r="E304" s="30" t="s">
        <v>180</v>
      </c>
      <c r="F304" s="30" t="s">
        <v>216</v>
      </c>
      <c r="G304" s="30" t="s">
        <v>68</v>
      </c>
      <c r="H304" s="64">
        <v>300</v>
      </c>
      <c r="I304" s="64">
        <v>39</v>
      </c>
    </row>
    <row r="305" spans="1:9" ht="38.25" customHeight="1">
      <c r="A305" s="28"/>
      <c r="B305" s="180" t="s">
        <v>242</v>
      </c>
      <c r="C305" s="27"/>
      <c r="D305" s="27" t="s">
        <v>21</v>
      </c>
      <c r="E305" s="26" t="s">
        <v>180</v>
      </c>
      <c r="F305" s="27" t="s">
        <v>243</v>
      </c>
      <c r="G305" s="26" t="s">
        <v>48</v>
      </c>
      <c r="H305" s="62">
        <f>H306</f>
        <v>2250</v>
      </c>
      <c r="I305" s="62">
        <f>I306</f>
        <v>1591.85792</v>
      </c>
    </row>
    <row r="306" spans="1:9" ht="12.75" customHeight="1">
      <c r="A306" s="44"/>
      <c r="B306" s="177" t="s">
        <v>244</v>
      </c>
      <c r="C306" s="31"/>
      <c r="D306" s="31" t="s">
        <v>21</v>
      </c>
      <c r="E306" s="30" t="s">
        <v>180</v>
      </c>
      <c r="F306" s="31" t="s">
        <v>245</v>
      </c>
      <c r="G306" s="30" t="s">
        <v>48</v>
      </c>
      <c r="H306" s="63">
        <f>H307</f>
        <v>2250</v>
      </c>
      <c r="I306" s="63">
        <f>I307</f>
        <v>1591.85792</v>
      </c>
    </row>
    <row r="307" spans="1:9" ht="12.75" customHeight="1">
      <c r="A307" s="28"/>
      <c r="B307" s="188" t="s">
        <v>336</v>
      </c>
      <c r="C307" s="31"/>
      <c r="D307" s="31" t="s">
        <v>21</v>
      </c>
      <c r="E307" s="30" t="s">
        <v>180</v>
      </c>
      <c r="F307" s="33" t="s">
        <v>447</v>
      </c>
      <c r="G307" s="30"/>
      <c r="H307" s="64">
        <f>H309</f>
        <v>2250</v>
      </c>
      <c r="I307" s="64">
        <f>I309</f>
        <v>1591.85792</v>
      </c>
    </row>
    <row r="308" spans="1:9" ht="25.5" customHeight="1">
      <c r="A308" s="28"/>
      <c r="B308" s="188" t="s">
        <v>66</v>
      </c>
      <c r="C308" s="31"/>
      <c r="D308" s="31" t="s">
        <v>21</v>
      </c>
      <c r="E308" s="30" t="s">
        <v>180</v>
      </c>
      <c r="F308" s="33" t="s">
        <v>447</v>
      </c>
      <c r="G308" s="30" t="s">
        <v>94</v>
      </c>
      <c r="H308" s="64">
        <f>H309</f>
        <v>2250</v>
      </c>
      <c r="I308" s="64">
        <f>I309</f>
        <v>1591.85792</v>
      </c>
    </row>
    <row r="309" spans="1:9" ht="25.5" customHeight="1">
      <c r="A309" s="28"/>
      <c r="B309" s="173" t="s">
        <v>67</v>
      </c>
      <c r="C309" s="31"/>
      <c r="D309" s="31" t="s">
        <v>21</v>
      </c>
      <c r="E309" s="30" t="s">
        <v>180</v>
      </c>
      <c r="F309" s="33" t="s">
        <v>447</v>
      </c>
      <c r="G309" s="30" t="s">
        <v>68</v>
      </c>
      <c r="H309" s="64">
        <v>2250</v>
      </c>
      <c r="I309" s="64">
        <v>1591.85792</v>
      </c>
    </row>
    <row r="310" spans="1:9" ht="38.25" customHeight="1">
      <c r="A310" s="28"/>
      <c r="B310" s="179" t="s">
        <v>308</v>
      </c>
      <c r="C310" s="51"/>
      <c r="D310" s="51" t="s">
        <v>21</v>
      </c>
      <c r="E310" s="52" t="s">
        <v>180</v>
      </c>
      <c r="F310" s="36" t="s">
        <v>309</v>
      </c>
      <c r="G310" s="53"/>
      <c r="H310" s="68">
        <f>H311</f>
        <v>2519</v>
      </c>
      <c r="I310" s="68">
        <f>I311</f>
        <v>2031.44598</v>
      </c>
    </row>
    <row r="311" spans="1:9" ht="12.75">
      <c r="A311" s="28"/>
      <c r="B311" s="173" t="s">
        <v>260</v>
      </c>
      <c r="C311" s="51"/>
      <c r="D311" s="31" t="s">
        <v>21</v>
      </c>
      <c r="E311" s="30" t="s">
        <v>180</v>
      </c>
      <c r="F311" s="34" t="s">
        <v>310</v>
      </c>
      <c r="G311" s="53"/>
      <c r="H311" s="63">
        <f>H312</f>
        <v>2519</v>
      </c>
      <c r="I311" s="63">
        <f>I312</f>
        <v>2031.44598</v>
      </c>
    </row>
    <row r="312" spans="1:9" ht="12.75">
      <c r="A312" s="28"/>
      <c r="B312" s="173" t="s">
        <v>260</v>
      </c>
      <c r="C312" s="51"/>
      <c r="D312" s="31" t="s">
        <v>21</v>
      </c>
      <c r="E312" s="30" t="s">
        <v>180</v>
      </c>
      <c r="F312" s="34" t="s">
        <v>311</v>
      </c>
      <c r="G312" s="53"/>
      <c r="H312" s="63">
        <f>H313+H318+H323</f>
        <v>2519</v>
      </c>
      <c r="I312" s="63">
        <f>I313+I318+I323</f>
        <v>2031.44598</v>
      </c>
    </row>
    <row r="313" spans="1:9" ht="25.5" hidden="1">
      <c r="A313" s="28"/>
      <c r="B313" s="177" t="s">
        <v>206</v>
      </c>
      <c r="C313" s="51"/>
      <c r="D313" s="31" t="s">
        <v>21</v>
      </c>
      <c r="E313" s="30" t="s">
        <v>180</v>
      </c>
      <c r="F313" s="34" t="s">
        <v>335</v>
      </c>
      <c r="G313" s="53"/>
      <c r="H313" s="63">
        <f>H315+H317</f>
        <v>0</v>
      </c>
      <c r="I313" s="63">
        <f>I315+I317</f>
        <v>0</v>
      </c>
    </row>
    <row r="314" spans="1:9" ht="25.5" hidden="1">
      <c r="A314" s="28"/>
      <c r="B314" s="177" t="s">
        <v>66</v>
      </c>
      <c r="C314" s="51"/>
      <c r="D314" s="31" t="s">
        <v>21</v>
      </c>
      <c r="E314" s="30" t="s">
        <v>180</v>
      </c>
      <c r="F314" s="34" t="s">
        <v>335</v>
      </c>
      <c r="G314" s="30" t="s">
        <v>94</v>
      </c>
      <c r="H314" s="63">
        <f>H315</f>
        <v>0</v>
      </c>
      <c r="I314" s="63">
        <f>I315</f>
        <v>0</v>
      </c>
    </row>
    <row r="315" spans="1:9" ht="25.5" hidden="1">
      <c r="A315" s="28"/>
      <c r="B315" s="173" t="s">
        <v>67</v>
      </c>
      <c r="C315" s="51"/>
      <c r="D315" s="31" t="s">
        <v>21</v>
      </c>
      <c r="E315" s="30" t="s">
        <v>180</v>
      </c>
      <c r="F315" s="34" t="s">
        <v>335</v>
      </c>
      <c r="G315" s="30" t="s">
        <v>68</v>
      </c>
      <c r="H315" s="63">
        <v>0</v>
      </c>
      <c r="I315" s="63">
        <v>0</v>
      </c>
    </row>
    <row r="316" spans="1:9" ht="12.75" hidden="1">
      <c r="A316" s="28"/>
      <c r="B316" s="173" t="s">
        <v>117</v>
      </c>
      <c r="C316" s="51"/>
      <c r="D316" s="31" t="s">
        <v>21</v>
      </c>
      <c r="E316" s="30" t="s">
        <v>180</v>
      </c>
      <c r="F316" s="34" t="s">
        <v>335</v>
      </c>
      <c r="G316" s="30" t="s">
        <v>118</v>
      </c>
      <c r="H316" s="63">
        <f aca="true" t="shared" si="17" ref="H316:I321">H317</f>
        <v>0</v>
      </c>
      <c r="I316" s="63">
        <f t="shared" si="17"/>
        <v>0</v>
      </c>
    </row>
    <row r="317" spans="1:9" ht="12.75" hidden="1">
      <c r="A317" s="28"/>
      <c r="B317" s="173" t="s">
        <v>300</v>
      </c>
      <c r="C317" s="51"/>
      <c r="D317" s="31" t="s">
        <v>21</v>
      </c>
      <c r="E317" s="30" t="s">
        <v>180</v>
      </c>
      <c r="F317" s="34" t="s">
        <v>335</v>
      </c>
      <c r="G317" s="30" t="s">
        <v>301</v>
      </c>
      <c r="H317" s="63">
        <v>0</v>
      </c>
      <c r="I317" s="63">
        <v>0</v>
      </c>
    </row>
    <row r="318" spans="1:9" ht="12.75">
      <c r="A318" s="28"/>
      <c r="B318" s="173" t="s">
        <v>336</v>
      </c>
      <c r="C318" s="31"/>
      <c r="D318" s="31" t="s">
        <v>21</v>
      </c>
      <c r="E318" s="30" t="s">
        <v>180</v>
      </c>
      <c r="F318" s="34" t="s">
        <v>337</v>
      </c>
      <c r="G318" s="30"/>
      <c r="H318" s="64">
        <f>H320+H322</f>
        <v>2519</v>
      </c>
      <c r="I318" s="64">
        <f>I320+I322</f>
        <v>2031.44598</v>
      </c>
    </row>
    <row r="319" spans="1:9" ht="25.5">
      <c r="A319" s="28"/>
      <c r="B319" s="173" t="s">
        <v>66</v>
      </c>
      <c r="C319" s="31"/>
      <c r="D319" s="31" t="s">
        <v>21</v>
      </c>
      <c r="E319" s="30" t="s">
        <v>180</v>
      </c>
      <c r="F319" s="34" t="s">
        <v>337</v>
      </c>
      <c r="G319" s="30" t="s">
        <v>94</v>
      </c>
      <c r="H319" s="64">
        <f t="shared" si="17"/>
        <v>2519</v>
      </c>
      <c r="I319" s="64">
        <f t="shared" si="17"/>
        <v>2031.44598</v>
      </c>
    </row>
    <row r="320" spans="1:9" ht="25.5">
      <c r="A320" s="28"/>
      <c r="B320" s="173" t="s">
        <v>67</v>
      </c>
      <c r="C320" s="31"/>
      <c r="D320" s="31" t="s">
        <v>21</v>
      </c>
      <c r="E320" s="30" t="s">
        <v>180</v>
      </c>
      <c r="F320" s="34" t="s">
        <v>337</v>
      </c>
      <c r="G320" s="34" t="s">
        <v>68</v>
      </c>
      <c r="H320" s="64">
        <f>3753-200-336-364-334</f>
        <v>2519</v>
      </c>
      <c r="I320" s="64">
        <v>2031.44598</v>
      </c>
    </row>
    <row r="321" spans="1:9" ht="12.75" hidden="1">
      <c r="A321" s="28"/>
      <c r="B321" s="173" t="s">
        <v>117</v>
      </c>
      <c r="C321" s="31"/>
      <c r="D321" s="31" t="s">
        <v>21</v>
      </c>
      <c r="E321" s="30" t="s">
        <v>180</v>
      </c>
      <c r="F321" s="34" t="s">
        <v>337</v>
      </c>
      <c r="G321" s="34" t="s">
        <v>118</v>
      </c>
      <c r="H321" s="64">
        <f t="shared" si="17"/>
        <v>0</v>
      </c>
      <c r="I321" s="64">
        <f t="shared" si="17"/>
        <v>0</v>
      </c>
    </row>
    <row r="322" spans="1:9" ht="17.25" customHeight="1" hidden="1">
      <c r="A322" s="28"/>
      <c r="B322" s="173" t="s">
        <v>300</v>
      </c>
      <c r="C322" s="31"/>
      <c r="D322" s="31" t="s">
        <v>21</v>
      </c>
      <c r="E322" s="30" t="s">
        <v>180</v>
      </c>
      <c r="F322" s="34" t="s">
        <v>337</v>
      </c>
      <c r="G322" s="34" t="s">
        <v>301</v>
      </c>
      <c r="H322" s="64">
        <v>0</v>
      </c>
      <c r="I322" s="64">
        <v>0</v>
      </c>
    </row>
    <row r="323" spans="1:9" ht="27.75" customHeight="1" hidden="1">
      <c r="A323" s="28"/>
      <c r="B323" s="173" t="s">
        <v>433</v>
      </c>
      <c r="C323" s="31"/>
      <c r="D323" s="31" t="s">
        <v>21</v>
      </c>
      <c r="E323" s="30" t="s">
        <v>180</v>
      </c>
      <c r="F323" s="30" t="s">
        <v>313</v>
      </c>
      <c r="G323" s="30"/>
      <c r="H323" s="64">
        <f>H324</f>
        <v>0</v>
      </c>
      <c r="I323" s="64">
        <f>I324</f>
        <v>0</v>
      </c>
    </row>
    <row r="324" spans="1:9" ht="27" customHeight="1" hidden="1">
      <c r="A324" s="28"/>
      <c r="B324" s="173" t="s">
        <v>66</v>
      </c>
      <c r="C324" s="31"/>
      <c r="D324" s="31" t="s">
        <v>21</v>
      </c>
      <c r="E324" s="30" t="s">
        <v>180</v>
      </c>
      <c r="F324" s="34" t="s">
        <v>313</v>
      </c>
      <c r="G324" s="31">
        <v>200</v>
      </c>
      <c r="H324" s="64">
        <f>H325</f>
        <v>0</v>
      </c>
      <c r="I324" s="64">
        <f>I325</f>
        <v>0</v>
      </c>
    </row>
    <row r="325" spans="1:9" ht="27" customHeight="1" hidden="1">
      <c r="A325" s="28"/>
      <c r="B325" s="173" t="s">
        <v>67</v>
      </c>
      <c r="C325" s="31"/>
      <c r="D325" s="31" t="s">
        <v>21</v>
      </c>
      <c r="E325" s="30" t="s">
        <v>180</v>
      </c>
      <c r="F325" s="34" t="s">
        <v>313</v>
      </c>
      <c r="G325" s="31">
        <v>240</v>
      </c>
      <c r="H325" s="64">
        <v>0</v>
      </c>
      <c r="I325" s="64">
        <v>0</v>
      </c>
    </row>
    <row r="326" spans="1:9" ht="15" customHeight="1">
      <c r="A326" s="19" t="s">
        <v>27</v>
      </c>
      <c r="B326" s="170" t="s">
        <v>25</v>
      </c>
      <c r="C326" s="42"/>
      <c r="D326" s="42" t="s">
        <v>26</v>
      </c>
      <c r="E326" s="42"/>
      <c r="F326" s="42"/>
      <c r="G326" s="42"/>
      <c r="H326" s="66">
        <f aca="true" t="shared" si="18" ref="H326:I329">H327</f>
        <v>376</v>
      </c>
      <c r="I326" s="66">
        <f t="shared" si="18"/>
        <v>374.4365</v>
      </c>
    </row>
    <row r="327" spans="1:9" ht="12.75" customHeight="1">
      <c r="A327" s="22"/>
      <c r="B327" s="190" t="s">
        <v>504</v>
      </c>
      <c r="C327" s="54"/>
      <c r="D327" s="54" t="s">
        <v>26</v>
      </c>
      <c r="E327" s="54" t="s">
        <v>254</v>
      </c>
      <c r="F327" s="54"/>
      <c r="G327" s="54"/>
      <c r="H327" s="69">
        <f t="shared" si="18"/>
        <v>376</v>
      </c>
      <c r="I327" s="69">
        <f t="shared" si="18"/>
        <v>374.4365</v>
      </c>
    </row>
    <row r="328" spans="1:9" ht="51" customHeight="1">
      <c r="A328" s="25"/>
      <c r="B328" s="172" t="s">
        <v>248</v>
      </c>
      <c r="C328" s="26"/>
      <c r="D328" s="26" t="s">
        <v>26</v>
      </c>
      <c r="E328" s="26" t="s">
        <v>254</v>
      </c>
      <c r="F328" s="36" t="s">
        <v>249</v>
      </c>
      <c r="G328" s="26"/>
      <c r="H328" s="62">
        <f t="shared" si="18"/>
        <v>376</v>
      </c>
      <c r="I328" s="62">
        <f t="shared" si="18"/>
        <v>374.4365</v>
      </c>
    </row>
    <row r="329" spans="1:9" ht="25.5">
      <c r="A329" s="25"/>
      <c r="B329" s="177" t="s">
        <v>250</v>
      </c>
      <c r="C329" s="26"/>
      <c r="D329" s="30" t="s">
        <v>26</v>
      </c>
      <c r="E329" s="30" t="s">
        <v>254</v>
      </c>
      <c r="F329" s="30" t="s">
        <v>251</v>
      </c>
      <c r="G329" s="26"/>
      <c r="H329" s="63">
        <f t="shared" si="18"/>
        <v>376</v>
      </c>
      <c r="I329" s="63">
        <f t="shared" si="18"/>
        <v>374.4365</v>
      </c>
    </row>
    <row r="330" spans="1:9" ht="12.75">
      <c r="A330" s="28"/>
      <c r="B330" s="177" t="s">
        <v>252</v>
      </c>
      <c r="C330" s="30"/>
      <c r="D330" s="30" t="s">
        <v>26</v>
      </c>
      <c r="E330" s="30" t="s">
        <v>254</v>
      </c>
      <c r="F330" s="30" t="s">
        <v>253</v>
      </c>
      <c r="G330" s="30"/>
      <c r="H330" s="63">
        <f>H332</f>
        <v>376</v>
      </c>
      <c r="I330" s="63">
        <f>I332</f>
        <v>374.4365</v>
      </c>
    </row>
    <row r="331" spans="1:9" ht="25.5">
      <c r="A331" s="28"/>
      <c r="B331" s="177" t="s">
        <v>66</v>
      </c>
      <c r="C331" s="30"/>
      <c r="D331" s="30" t="s">
        <v>26</v>
      </c>
      <c r="E331" s="30" t="s">
        <v>254</v>
      </c>
      <c r="F331" s="30" t="s">
        <v>253</v>
      </c>
      <c r="G331" s="30" t="s">
        <v>94</v>
      </c>
      <c r="H331" s="63">
        <f aca="true" t="shared" si="19" ref="H331:I337">H332</f>
        <v>376</v>
      </c>
      <c r="I331" s="63">
        <f t="shared" si="19"/>
        <v>374.4365</v>
      </c>
    </row>
    <row r="332" spans="1:9" ht="25.5">
      <c r="A332" s="28"/>
      <c r="B332" s="173" t="s">
        <v>67</v>
      </c>
      <c r="C332" s="30"/>
      <c r="D332" s="30" t="s">
        <v>26</v>
      </c>
      <c r="E332" s="30" t="s">
        <v>254</v>
      </c>
      <c r="F332" s="30" t="s">
        <v>253</v>
      </c>
      <c r="G332" s="30" t="s">
        <v>68</v>
      </c>
      <c r="H332" s="64">
        <f>360+16</f>
        <v>376</v>
      </c>
      <c r="I332" s="64">
        <v>374.4365</v>
      </c>
    </row>
    <row r="333" spans="1:9" ht="15.75" hidden="1">
      <c r="A333" s="19" t="s">
        <v>30</v>
      </c>
      <c r="B333" s="170" t="s">
        <v>28</v>
      </c>
      <c r="C333" s="42"/>
      <c r="D333" s="42" t="s">
        <v>29</v>
      </c>
      <c r="E333" s="42"/>
      <c r="F333" s="42"/>
      <c r="G333" s="42"/>
      <c r="H333" s="66">
        <f>H335</f>
        <v>0</v>
      </c>
      <c r="I333" s="66">
        <f>I335</f>
        <v>0</v>
      </c>
    </row>
    <row r="334" spans="1:9" ht="13.5" hidden="1">
      <c r="A334" s="22"/>
      <c r="B334" s="190" t="s">
        <v>115</v>
      </c>
      <c r="C334" s="54"/>
      <c r="D334" s="54" t="s">
        <v>29</v>
      </c>
      <c r="E334" s="54" t="s">
        <v>116</v>
      </c>
      <c r="F334" s="54"/>
      <c r="G334" s="54"/>
      <c r="H334" s="69">
        <f t="shared" si="19"/>
        <v>0</v>
      </c>
      <c r="I334" s="69">
        <f t="shared" si="19"/>
        <v>0</v>
      </c>
    </row>
    <row r="335" spans="1:9" ht="54.75" customHeight="1" hidden="1">
      <c r="A335" s="28"/>
      <c r="B335" s="180" t="s">
        <v>145</v>
      </c>
      <c r="C335" s="27"/>
      <c r="D335" s="26" t="s">
        <v>29</v>
      </c>
      <c r="E335" s="26" t="s">
        <v>116</v>
      </c>
      <c r="F335" s="36" t="s">
        <v>221</v>
      </c>
      <c r="G335" s="27"/>
      <c r="H335" s="64">
        <f t="shared" si="19"/>
        <v>0</v>
      </c>
      <c r="I335" s="64">
        <f t="shared" si="19"/>
        <v>0</v>
      </c>
    </row>
    <row r="336" spans="1:9" ht="51" hidden="1">
      <c r="A336" s="28"/>
      <c r="B336" s="177" t="s">
        <v>236</v>
      </c>
      <c r="C336" s="30"/>
      <c r="D336" s="30" t="s">
        <v>29</v>
      </c>
      <c r="E336" s="30" t="s">
        <v>116</v>
      </c>
      <c r="F336" s="30" t="s">
        <v>237</v>
      </c>
      <c r="G336" s="30"/>
      <c r="H336" s="64">
        <f t="shared" si="19"/>
        <v>0</v>
      </c>
      <c r="I336" s="64">
        <f t="shared" si="19"/>
        <v>0</v>
      </c>
    </row>
    <row r="337" spans="1:9" ht="25.5" hidden="1">
      <c r="A337" s="28"/>
      <c r="B337" s="177" t="s">
        <v>238</v>
      </c>
      <c r="C337" s="30"/>
      <c r="D337" s="30" t="s">
        <v>29</v>
      </c>
      <c r="E337" s="30" t="s">
        <v>116</v>
      </c>
      <c r="F337" s="30" t="s">
        <v>239</v>
      </c>
      <c r="G337" s="30"/>
      <c r="H337" s="64">
        <f t="shared" si="19"/>
        <v>0</v>
      </c>
      <c r="I337" s="64">
        <f t="shared" si="19"/>
        <v>0</v>
      </c>
    </row>
    <row r="338" spans="1:9" ht="15.75" customHeight="1" hidden="1">
      <c r="A338" s="28"/>
      <c r="B338" s="177" t="s">
        <v>240</v>
      </c>
      <c r="C338" s="30"/>
      <c r="D338" s="30" t="s">
        <v>29</v>
      </c>
      <c r="E338" s="30" t="s">
        <v>116</v>
      </c>
      <c r="F338" s="30" t="s">
        <v>241</v>
      </c>
      <c r="G338" s="30"/>
      <c r="H338" s="64">
        <f>H340</f>
        <v>0</v>
      </c>
      <c r="I338" s="64">
        <f>I340</f>
        <v>0</v>
      </c>
    </row>
    <row r="339" spans="1:9" ht="24" customHeight="1" hidden="1">
      <c r="A339" s="28"/>
      <c r="B339" s="177" t="s">
        <v>66</v>
      </c>
      <c r="C339" s="30"/>
      <c r="D339" s="30" t="s">
        <v>29</v>
      </c>
      <c r="E339" s="30" t="s">
        <v>116</v>
      </c>
      <c r="F339" s="30" t="s">
        <v>241</v>
      </c>
      <c r="G339" s="30" t="s">
        <v>94</v>
      </c>
      <c r="H339" s="64">
        <f aca="true" t="shared" si="20" ref="H339:I345">H340</f>
        <v>0</v>
      </c>
      <c r="I339" s="64">
        <f t="shared" si="20"/>
        <v>0</v>
      </c>
    </row>
    <row r="340" spans="1:9" ht="25.5" hidden="1">
      <c r="A340" s="28"/>
      <c r="B340" s="173" t="s">
        <v>67</v>
      </c>
      <c r="C340" s="30"/>
      <c r="D340" s="30" t="s">
        <v>29</v>
      </c>
      <c r="E340" s="30" t="s">
        <v>116</v>
      </c>
      <c r="F340" s="30" t="s">
        <v>241</v>
      </c>
      <c r="G340" s="30" t="s">
        <v>68</v>
      </c>
      <c r="H340" s="64">
        <v>0</v>
      </c>
      <c r="I340" s="64">
        <v>0</v>
      </c>
    </row>
    <row r="341" spans="1:9" ht="15" customHeight="1">
      <c r="A341" s="19" t="s">
        <v>30</v>
      </c>
      <c r="B341" s="170" t="s">
        <v>31</v>
      </c>
      <c r="C341" s="42"/>
      <c r="D341" s="42" t="s">
        <v>32</v>
      </c>
      <c r="E341" s="42"/>
      <c r="F341" s="42"/>
      <c r="G341" s="42"/>
      <c r="H341" s="66">
        <f>H342+H349</f>
        <v>3914.30639</v>
      </c>
      <c r="I341" s="66">
        <f>I342+I349</f>
        <v>3796.1328000000003</v>
      </c>
    </row>
    <row r="342" spans="1:9" ht="12.75">
      <c r="A342" s="35"/>
      <c r="B342" s="171" t="s">
        <v>319</v>
      </c>
      <c r="C342" s="24"/>
      <c r="D342" s="24" t="s">
        <v>32</v>
      </c>
      <c r="E342" s="24">
        <v>1001</v>
      </c>
      <c r="F342" s="24" t="s">
        <v>73</v>
      </c>
      <c r="G342" s="24" t="s">
        <v>73</v>
      </c>
      <c r="H342" s="61">
        <f t="shared" si="20"/>
        <v>385</v>
      </c>
      <c r="I342" s="61">
        <f t="shared" si="20"/>
        <v>382.692</v>
      </c>
    </row>
    <row r="343" spans="1:9" s="2" customFormat="1" ht="38.25" customHeight="1">
      <c r="A343" s="40"/>
      <c r="B343" s="179" t="s">
        <v>308</v>
      </c>
      <c r="C343" s="27"/>
      <c r="D343" s="27">
        <v>1000</v>
      </c>
      <c r="E343" s="27">
        <v>1001</v>
      </c>
      <c r="F343" s="36" t="s">
        <v>309</v>
      </c>
      <c r="G343" s="27"/>
      <c r="H343" s="62">
        <f t="shared" si="20"/>
        <v>385</v>
      </c>
      <c r="I343" s="62">
        <f t="shared" si="20"/>
        <v>382.692</v>
      </c>
    </row>
    <row r="344" spans="1:9" s="2" customFormat="1" ht="12.75" customHeight="1">
      <c r="A344" s="40"/>
      <c r="B344" s="173" t="s">
        <v>260</v>
      </c>
      <c r="C344" s="27"/>
      <c r="D344" s="31">
        <v>1000</v>
      </c>
      <c r="E344" s="31">
        <v>1001</v>
      </c>
      <c r="F344" s="34" t="s">
        <v>310</v>
      </c>
      <c r="G344" s="27"/>
      <c r="H344" s="63">
        <f t="shared" si="20"/>
        <v>385</v>
      </c>
      <c r="I344" s="63">
        <f t="shared" si="20"/>
        <v>382.692</v>
      </c>
    </row>
    <row r="345" spans="1:9" s="2" customFormat="1" ht="12.75" customHeight="1">
      <c r="A345" s="40"/>
      <c r="B345" s="173" t="s">
        <v>260</v>
      </c>
      <c r="C345" s="27"/>
      <c r="D345" s="31">
        <v>1000</v>
      </c>
      <c r="E345" s="31">
        <v>1001</v>
      </c>
      <c r="F345" s="34" t="s">
        <v>311</v>
      </c>
      <c r="G345" s="27"/>
      <c r="H345" s="63">
        <f t="shared" si="20"/>
        <v>385</v>
      </c>
      <c r="I345" s="63">
        <f t="shared" si="20"/>
        <v>382.692</v>
      </c>
    </row>
    <row r="346" spans="1:9" ht="25.5">
      <c r="A346" s="28"/>
      <c r="B346" s="173" t="s">
        <v>314</v>
      </c>
      <c r="C346" s="31"/>
      <c r="D346" s="31">
        <v>1000</v>
      </c>
      <c r="E346" s="31">
        <v>1001</v>
      </c>
      <c r="F346" s="31" t="s">
        <v>315</v>
      </c>
      <c r="G346" s="30"/>
      <c r="H346" s="63">
        <f>H348</f>
        <v>385</v>
      </c>
      <c r="I346" s="63">
        <f>I348</f>
        <v>382.692</v>
      </c>
    </row>
    <row r="347" spans="1:9" ht="12.75">
      <c r="A347" s="28"/>
      <c r="B347" s="173" t="s">
        <v>316</v>
      </c>
      <c r="C347" s="31"/>
      <c r="D347" s="31">
        <v>1000</v>
      </c>
      <c r="E347" s="31">
        <v>1001</v>
      </c>
      <c r="F347" s="31" t="s">
        <v>315</v>
      </c>
      <c r="G347" s="30" t="s">
        <v>332</v>
      </c>
      <c r="H347" s="63">
        <f>H348</f>
        <v>385</v>
      </c>
      <c r="I347" s="63">
        <f>I348</f>
        <v>382.692</v>
      </c>
    </row>
    <row r="348" spans="1:9" ht="25.5">
      <c r="A348" s="28"/>
      <c r="B348" s="173" t="s">
        <v>317</v>
      </c>
      <c r="C348" s="31"/>
      <c r="D348" s="31">
        <v>1000</v>
      </c>
      <c r="E348" s="31">
        <v>1001</v>
      </c>
      <c r="F348" s="31" t="s">
        <v>315</v>
      </c>
      <c r="G348" s="30" t="s">
        <v>318</v>
      </c>
      <c r="H348" s="63">
        <v>385</v>
      </c>
      <c r="I348" s="63">
        <v>382.692</v>
      </c>
    </row>
    <row r="349" spans="1:9" ht="12.75">
      <c r="A349" s="35"/>
      <c r="B349" s="171" t="s">
        <v>160</v>
      </c>
      <c r="C349" s="24"/>
      <c r="D349" s="24" t="s">
        <v>32</v>
      </c>
      <c r="E349" s="24">
        <v>1003</v>
      </c>
      <c r="F349" s="24" t="s">
        <v>73</v>
      </c>
      <c r="G349" s="24" t="s">
        <v>73</v>
      </c>
      <c r="H349" s="61">
        <f>H350+H366+H371</f>
        <v>3529.30639</v>
      </c>
      <c r="I349" s="61">
        <f>I350+I366+I371</f>
        <v>3413.4408000000003</v>
      </c>
    </row>
    <row r="350" spans="1:9" ht="51" customHeight="1">
      <c r="A350" s="50"/>
      <c r="B350" s="180" t="s">
        <v>71</v>
      </c>
      <c r="C350" s="27"/>
      <c r="D350" s="27">
        <v>1000</v>
      </c>
      <c r="E350" s="26" t="s">
        <v>331</v>
      </c>
      <c r="F350" s="26" t="s">
        <v>72</v>
      </c>
      <c r="G350" s="27"/>
      <c r="H350" s="163">
        <f>H351</f>
        <v>3529.30639</v>
      </c>
      <c r="I350" s="163">
        <f>I351</f>
        <v>3413.4408000000003</v>
      </c>
    </row>
    <row r="351" spans="1:9" ht="38.25">
      <c r="A351" s="50"/>
      <c r="B351" s="177" t="s">
        <v>74</v>
      </c>
      <c r="C351" s="31"/>
      <c r="D351" s="31">
        <v>1000</v>
      </c>
      <c r="E351" s="30" t="s">
        <v>331</v>
      </c>
      <c r="F351" s="30" t="s">
        <v>75</v>
      </c>
      <c r="G351" s="30" t="s">
        <v>48</v>
      </c>
      <c r="H351" s="162">
        <f>H352+H359</f>
        <v>3529.30639</v>
      </c>
      <c r="I351" s="162">
        <f>I352+I359</f>
        <v>3413.4408000000003</v>
      </c>
    </row>
    <row r="352" spans="1:9" ht="25.5">
      <c r="A352" s="50"/>
      <c r="B352" s="177" t="s">
        <v>469</v>
      </c>
      <c r="C352" s="31"/>
      <c r="D352" s="31">
        <v>1000</v>
      </c>
      <c r="E352" s="30" t="s">
        <v>331</v>
      </c>
      <c r="F352" s="30" t="s">
        <v>470</v>
      </c>
      <c r="G352" s="30" t="s">
        <v>48</v>
      </c>
      <c r="H352" s="162">
        <f>H353+H356</f>
        <v>2384.07254</v>
      </c>
      <c r="I352" s="162">
        <f>I353+I356</f>
        <v>2327.346</v>
      </c>
    </row>
    <row r="353" spans="1:9" ht="51">
      <c r="A353" s="50"/>
      <c r="B353" s="177" t="s">
        <v>487</v>
      </c>
      <c r="C353" s="31"/>
      <c r="D353" s="31">
        <v>1000</v>
      </c>
      <c r="E353" s="30" t="s">
        <v>331</v>
      </c>
      <c r="F353" s="30" t="s">
        <v>489</v>
      </c>
      <c r="G353" s="30"/>
      <c r="H353" s="162">
        <f>H354</f>
        <v>2304.07254</v>
      </c>
      <c r="I353" s="162">
        <f>I354</f>
        <v>2304.07254</v>
      </c>
    </row>
    <row r="354" spans="1:9" ht="12.75" customHeight="1">
      <c r="A354" s="50"/>
      <c r="B354" s="173" t="s">
        <v>316</v>
      </c>
      <c r="C354" s="27"/>
      <c r="D354" s="31">
        <v>1000</v>
      </c>
      <c r="E354" s="30" t="s">
        <v>331</v>
      </c>
      <c r="F354" s="30" t="s">
        <v>489</v>
      </c>
      <c r="G354" s="30" t="s">
        <v>332</v>
      </c>
      <c r="H354" s="162">
        <f>H355</f>
        <v>2304.07254</v>
      </c>
      <c r="I354" s="162">
        <f>I355</f>
        <v>2304.07254</v>
      </c>
    </row>
    <row r="355" spans="1:9" ht="25.5">
      <c r="A355" s="50"/>
      <c r="B355" s="173" t="s">
        <v>317</v>
      </c>
      <c r="C355" s="159"/>
      <c r="D355" s="161">
        <v>1000</v>
      </c>
      <c r="E355" s="161">
        <v>1003</v>
      </c>
      <c r="F355" s="30" t="s">
        <v>489</v>
      </c>
      <c r="G355" s="161">
        <v>320</v>
      </c>
      <c r="H355" s="162">
        <v>2304.07254</v>
      </c>
      <c r="I355" s="162">
        <v>2304.07254</v>
      </c>
    </row>
    <row r="356" spans="1:9" ht="38.25" customHeight="1">
      <c r="A356" s="50"/>
      <c r="B356" s="177" t="s">
        <v>471</v>
      </c>
      <c r="C356" s="31"/>
      <c r="D356" s="31">
        <v>1000</v>
      </c>
      <c r="E356" s="30" t="s">
        <v>331</v>
      </c>
      <c r="F356" s="30" t="s">
        <v>472</v>
      </c>
      <c r="G356" s="30"/>
      <c r="H356" s="162">
        <f>H357</f>
        <v>80</v>
      </c>
      <c r="I356" s="162">
        <f>I357</f>
        <v>23.27346</v>
      </c>
    </row>
    <row r="357" spans="1:9" ht="12.75" customHeight="1">
      <c r="A357" s="50"/>
      <c r="B357" s="173" t="s">
        <v>316</v>
      </c>
      <c r="C357" s="27"/>
      <c r="D357" s="31">
        <v>1000</v>
      </c>
      <c r="E357" s="30" t="s">
        <v>331</v>
      </c>
      <c r="F357" s="30" t="s">
        <v>472</v>
      </c>
      <c r="G357" s="30" t="s">
        <v>332</v>
      </c>
      <c r="H357" s="162">
        <f>H358</f>
        <v>80</v>
      </c>
      <c r="I357" s="162">
        <f>I358</f>
        <v>23.27346</v>
      </c>
    </row>
    <row r="358" spans="1:9" ht="25.5">
      <c r="A358" s="164"/>
      <c r="B358" s="173" t="s">
        <v>317</v>
      </c>
      <c r="C358" s="159"/>
      <c r="D358" s="161">
        <v>1000</v>
      </c>
      <c r="E358" s="161">
        <v>1003</v>
      </c>
      <c r="F358" s="30" t="s">
        <v>472</v>
      </c>
      <c r="G358" s="161">
        <v>320</v>
      </c>
      <c r="H358" s="162">
        <v>80</v>
      </c>
      <c r="I358" s="162">
        <v>23.27346</v>
      </c>
    </row>
    <row r="359" spans="1:9" ht="25.5">
      <c r="A359" s="50"/>
      <c r="B359" s="177" t="s">
        <v>473</v>
      </c>
      <c r="C359" s="31"/>
      <c r="D359" s="31">
        <v>1000</v>
      </c>
      <c r="E359" s="30" t="s">
        <v>331</v>
      </c>
      <c r="F359" s="30" t="s">
        <v>474</v>
      </c>
      <c r="G359" s="30" t="s">
        <v>48</v>
      </c>
      <c r="H359" s="162">
        <f>H360+H363</f>
        <v>1145.23385</v>
      </c>
      <c r="I359" s="162">
        <f>I360+I363</f>
        <v>1086.0948</v>
      </c>
    </row>
    <row r="360" spans="1:9" ht="38.25">
      <c r="A360" s="50"/>
      <c r="B360" s="177" t="s">
        <v>488</v>
      </c>
      <c r="C360" s="31"/>
      <c r="D360" s="31">
        <v>1000</v>
      </c>
      <c r="E360" s="30" t="s">
        <v>331</v>
      </c>
      <c r="F360" s="30" t="s">
        <v>490</v>
      </c>
      <c r="G360" s="30"/>
      <c r="H360" s="162">
        <f>H361</f>
        <v>1075.23385</v>
      </c>
      <c r="I360" s="162">
        <f>I361</f>
        <v>1075.23385</v>
      </c>
    </row>
    <row r="361" spans="1:9" ht="12.75" customHeight="1">
      <c r="A361" s="50"/>
      <c r="B361" s="173" t="s">
        <v>316</v>
      </c>
      <c r="C361" s="27"/>
      <c r="D361" s="31">
        <v>1000</v>
      </c>
      <c r="E361" s="30" t="s">
        <v>331</v>
      </c>
      <c r="F361" s="30" t="s">
        <v>490</v>
      </c>
      <c r="G361" s="30" t="s">
        <v>332</v>
      </c>
      <c r="H361" s="162">
        <f>H362</f>
        <v>1075.23385</v>
      </c>
      <c r="I361" s="162">
        <f>I362</f>
        <v>1075.23385</v>
      </c>
    </row>
    <row r="362" spans="1:9" ht="25.5">
      <c r="A362" s="164"/>
      <c r="B362" s="173" t="s">
        <v>317</v>
      </c>
      <c r="C362" s="159"/>
      <c r="D362" s="161">
        <v>1000</v>
      </c>
      <c r="E362" s="161">
        <v>1003</v>
      </c>
      <c r="F362" s="30" t="s">
        <v>490</v>
      </c>
      <c r="G362" s="161">
        <v>320</v>
      </c>
      <c r="H362" s="162">
        <v>1075.23385</v>
      </c>
      <c r="I362" s="162">
        <v>1075.23385</v>
      </c>
    </row>
    <row r="363" spans="1:9" ht="38.25">
      <c r="A363" s="50"/>
      <c r="B363" s="177" t="s">
        <v>475</v>
      </c>
      <c r="C363" s="31"/>
      <c r="D363" s="31">
        <v>1000</v>
      </c>
      <c r="E363" s="30" t="s">
        <v>331</v>
      </c>
      <c r="F363" s="30" t="s">
        <v>476</v>
      </c>
      <c r="G363" s="30"/>
      <c r="H363" s="162">
        <f>H364</f>
        <v>70</v>
      </c>
      <c r="I363" s="162">
        <f>I364</f>
        <v>10.86095</v>
      </c>
    </row>
    <row r="364" spans="1:9" ht="12.75" customHeight="1">
      <c r="A364" s="50"/>
      <c r="B364" s="173" t="s">
        <v>316</v>
      </c>
      <c r="C364" s="27"/>
      <c r="D364" s="31">
        <v>1000</v>
      </c>
      <c r="E364" s="30" t="s">
        <v>331</v>
      </c>
      <c r="F364" s="30" t="s">
        <v>476</v>
      </c>
      <c r="G364" s="30" t="s">
        <v>332</v>
      </c>
      <c r="H364" s="162">
        <f>H365</f>
        <v>70</v>
      </c>
      <c r="I364" s="162">
        <f>I365</f>
        <v>10.86095</v>
      </c>
    </row>
    <row r="365" spans="1:9" ht="25.5">
      <c r="A365" s="164"/>
      <c r="B365" s="173" t="s">
        <v>317</v>
      </c>
      <c r="C365" s="159"/>
      <c r="D365" s="161">
        <v>1000</v>
      </c>
      <c r="E365" s="161">
        <v>1003</v>
      </c>
      <c r="F365" s="30" t="s">
        <v>476</v>
      </c>
      <c r="G365" s="161">
        <v>320</v>
      </c>
      <c r="H365" s="162">
        <v>70</v>
      </c>
      <c r="I365" s="162">
        <v>10.86095</v>
      </c>
    </row>
    <row r="366" spans="1:9" s="7" customFormat="1" ht="54" hidden="1">
      <c r="A366" s="38"/>
      <c r="B366" s="180" t="s">
        <v>154</v>
      </c>
      <c r="C366" s="27"/>
      <c r="D366" s="27">
        <v>1000</v>
      </c>
      <c r="E366" s="27">
        <v>1003</v>
      </c>
      <c r="F366" s="26" t="s">
        <v>155</v>
      </c>
      <c r="G366" s="27"/>
      <c r="H366" s="62">
        <f>H367</f>
        <v>0</v>
      </c>
      <c r="I366" s="62">
        <f>I367</f>
        <v>0</v>
      </c>
    </row>
    <row r="367" spans="1:9" s="7" customFormat="1" ht="25.5" hidden="1">
      <c r="A367" s="38"/>
      <c r="B367" s="177" t="s">
        <v>33</v>
      </c>
      <c r="C367" s="27"/>
      <c r="D367" s="31">
        <v>1000</v>
      </c>
      <c r="E367" s="31">
        <v>1003</v>
      </c>
      <c r="F367" s="30" t="s">
        <v>157</v>
      </c>
      <c r="G367" s="27"/>
      <c r="H367" s="63">
        <f>H368</f>
        <v>0</v>
      </c>
      <c r="I367" s="63">
        <f>I368</f>
        <v>0</v>
      </c>
    </row>
    <row r="368" spans="1:9" s="7" customFormat="1" ht="12.75" hidden="1">
      <c r="A368" s="38"/>
      <c r="B368" s="173" t="s">
        <v>158</v>
      </c>
      <c r="C368" s="31"/>
      <c r="D368" s="31">
        <v>1000</v>
      </c>
      <c r="E368" s="31">
        <v>1003</v>
      </c>
      <c r="F368" s="30" t="s">
        <v>159</v>
      </c>
      <c r="G368" s="39"/>
      <c r="H368" s="63">
        <f>H370</f>
        <v>0</v>
      </c>
      <c r="I368" s="63">
        <f>I370</f>
        <v>0</v>
      </c>
    </row>
    <row r="369" spans="1:9" s="7" customFormat="1" ht="25.5" hidden="1">
      <c r="A369" s="38"/>
      <c r="B369" s="173" t="s">
        <v>66</v>
      </c>
      <c r="C369" s="31"/>
      <c r="D369" s="31">
        <v>1000</v>
      </c>
      <c r="E369" s="31">
        <v>1003</v>
      </c>
      <c r="F369" s="30" t="s">
        <v>159</v>
      </c>
      <c r="G369" s="31">
        <v>200</v>
      </c>
      <c r="H369" s="63">
        <f>H370</f>
        <v>0</v>
      </c>
      <c r="I369" s="63">
        <f>I370</f>
        <v>0</v>
      </c>
    </row>
    <row r="370" spans="1:9" s="7" customFormat="1" ht="25.5" hidden="1">
      <c r="A370" s="38"/>
      <c r="B370" s="173" t="s">
        <v>67</v>
      </c>
      <c r="C370" s="31"/>
      <c r="D370" s="31">
        <v>1000</v>
      </c>
      <c r="E370" s="31">
        <v>1003</v>
      </c>
      <c r="F370" s="30" t="s">
        <v>159</v>
      </c>
      <c r="G370" s="30" t="s">
        <v>68</v>
      </c>
      <c r="H370" s="64">
        <f>300-300</f>
        <v>0</v>
      </c>
      <c r="I370" s="64">
        <f>300-300</f>
        <v>0</v>
      </c>
    </row>
    <row r="371" spans="1:9" s="2" customFormat="1" ht="39.75" customHeight="1" hidden="1">
      <c r="A371" s="40"/>
      <c r="B371" s="179" t="s">
        <v>308</v>
      </c>
      <c r="C371" s="41"/>
      <c r="D371" s="41">
        <v>1000</v>
      </c>
      <c r="E371" s="41">
        <v>1003</v>
      </c>
      <c r="F371" s="36" t="s">
        <v>309</v>
      </c>
      <c r="G371" s="27"/>
      <c r="H371" s="62">
        <f aca="true" t="shared" si="21" ref="H371:I373">H372</f>
        <v>0</v>
      </c>
      <c r="I371" s="62">
        <f t="shared" si="21"/>
        <v>0</v>
      </c>
    </row>
    <row r="372" spans="1:9" s="2" customFormat="1" ht="15" hidden="1">
      <c r="A372" s="40"/>
      <c r="B372" s="173" t="s">
        <v>260</v>
      </c>
      <c r="C372" s="41"/>
      <c r="D372" s="31">
        <v>1000</v>
      </c>
      <c r="E372" s="31">
        <v>1003</v>
      </c>
      <c r="F372" s="34" t="s">
        <v>310</v>
      </c>
      <c r="G372" s="27"/>
      <c r="H372" s="63">
        <f t="shared" si="21"/>
        <v>0</v>
      </c>
      <c r="I372" s="63">
        <f t="shared" si="21"/>
        <v>0</v>
      </c>
    </row>
    <row r="373" spans="1:9" s="2" customFormat="1" ht="15" hidden="1">
      <c r="A373" s="40"/>
      <c r="B373" s="173" t="s">
        <v>260</v>
      </c>
      <c r="C373" s="41"/>
      <c r="D373" s="31">
        <v>1000</v>
      </c>
      <c r="E373" s="31">
        <v>1003</v>
      </c>
      <c r="F373" s="34" t="s">
        <v>311</v>
      </c>
      <c r="G373" s="27"/>
      <c r="H373" s="63">
        <f t="shared" si="21"/>
        <v>0</v>
      </c>
      <c r="I373" s="63">
        <f t="shared" si="21"/>
        <v>0</v>
      </c>
    </row>
    <row r="374" spans="1:9" ht="15" hidden="1">
      <c r="A374" s="40"/>
      <c r="B374" s="173" t="s">
        <v>158</v>
      </c>
      <c r="C374" s="31"/>
      <c r="D374" s="31">
        <v>1000</v>
      </c>
      <c r="E374" s="31">
        <v>1003</v>
      </c>
      <c r="F374" s="34" t="s">
        <v>347</v>
      </c>
      <c r="G374" s="31" t="s">
        <v>48</v>
      </c>
      <c r="H374" s="63">
        <f>H376+H378</f>
        <v>0</v>
      </c>
      <c r="I374" s="63">
        <f>I376+I378</f>
        <v>0</v>
      </c>
    </row>
    <row r="375" spans="1:9" ht="25.5" hidden="1">
      <c r="A375" s="40"/>
      <c r="B375" s="173" t="s">
        <v>66</v>
      </c>
      <c r="C375" s="31"/>
      <c r="D375" s="31">
        <v>1000</v>
      </c>
      <c r="E375" s="31">
        <v>1003</v>
      </c>
      <c r="F375" s="34" t="s">
        <v>347</v>
      </c>
      <c r="G375" s="31">
        <v>200</v>
      </c>
      <c r="H375" s="63">
        <f aca="true" t="shared" si="22" ref="H375:I382">H376</f>
        <v>0</v>
      </c>
      <c r="I375" s="63">
        <f t="shared" si="22"/>
        <v>0</v>
      </c>
    </row>
    <row r="376" spans="1:9" ht="25.5" hidden="1">
      <c r="A376" s="40"/>
      <c r="B376" s="173" t="s">
        <v>67</v>
      </c>
      <c r="C376" s="31"/>
      <c r="D376" s="31">
        <v>1000</v>
      </c>
      <c r="E376" s="31">
        <v>1003</v>
      </c>
      <c r="F376" s="34" t="s">
        <v>347</v>
      </c>
      <c r="G376" s="31">
        <v>240</v>
      </c>
      <c r="H376" s="63">
        <v>0</v>
      </c>
      <c r="I376" s="63">
        <v>0</v>
      </c>
    </row>
    <row r="377" spans="1:9" ht="15" hidden="1">
      <c r="A377" s="40"/>
      <c r="B377" s="187" t="s">
        <v>316</v>
      </c>
      <c r="C377" s="31"/>
      <c r="D377" s="31">
        <v>1000</v>
      </c>
      <c r="E377" s="31">
        <v>1003</v>
      </c>
      <c r="F377" s="34" t="s">
        <v>347</v>
      </c>
      <c r="G377" s="31">
        <v>300</v>
      </c>
      <c r="H377" s="63">
        <f t="shared" si="22"/>
        <v>0</v>
      </c>
      <c r="I377" s="63">
        <f t="shared" si="22"/>
        <v>0</v>
      </c>
    </row>
    <row r="378" spans="1:9" ht="12.75" hidden="1">
      <c r="A378" s="28"/>
      <c r="B378" s="173" t="s">
        <v>333</v>
      </c>
      <c r="C378" s="31"/>
      <c r="D378" s="31">
        <v>1000</v>
      </c>
      <c r="E378" s="31">
        <v>1003</v>
      </c>
      <c r="F378" s="34" t="s">
        <v>347</v>
      </c>
      <c r="G378" s="30" t="s">
        <v>334</v>
      </c>
      <c r="H378" s="64">
        <v>0</v>
      </c>
      <c r="I378" s="64">
        <v>0</v>
      </c>
    </row>
    <row r="379" spans="1:9" ht="15" customHeight="1">
      <c r="A379" s="19" t="s">
        <v>34</v>
      </c>
      <c r="B379" s="170" t="s">
        <v>506</v>
      </c>
      <c r="C379" s="49"/>
      <c r="D379" s="49">
        <v>1100</v>
      </c>
      <c r="E379" s="42"/>
      <c r="F379" s="42"/>
      <c r="G379" s="42"/>
      <c r="H379" s="66">
        <f t="shared" si="22"/>
        <v>334</v>
      </c>
      <c r="I379" s="66">
        <f t="shared" si="22"/>
        <v>318.242</v>
      </c>
    </row>
    <row r="380" spans="1:9" ht="12.75">
      <c r="A380" s="22"/>
      <c r="B380" s="171" t="s">
        <v>69</v>
      </c>
      <c r="C380" s="23"/>
      <c r="D380" s="23" t="s">
        <v>35</v>
      </c>
      <c r="E380" s="23" t="s">
        <v>70</v>
      </c>
      <c r="F380" s="23"/>
      <c r="G380" s="23"/>
      <c r="H380" s="61">
        <f t="shared" si="22"/>
        <v>334</v>
      </c>
      <c r="I380" s="61">
        <f t="shared" si="22"/>
        <v>318.242</v>
      </c>
    </row>
    <row r="381" spans="1:9" ht="51" customHeight="1">
      <c r="A381" s="25"/>
      <c r="B381" s="180" t="s">
        <v>60</v>
      </c>
      <c r="C381" s="26"/>
      <c r="D381" s="26" t="s">
        <v>35</v>
      </c>
      <c r="E381" s="36" t="s">
        <v>70</v>
      </c>
      <c r="F381" s="55" t="s">
        <v>61</v>
      </c>
      <c r="G381" s="26"/>
      <c r="H381" s="62">
        <f t="shared" si="22"/>
        <v>334</v>
      </c>
      <c r="I381" s="62">
        <f t="shared" si="22"/>
        <v>318.242</v>
      </c>
    </row>
    <row r="382" spans="1:9" ht="25.5">
      <c r="A382" s="25"/>
      <c r="B382" s="187" t="s">
        <v>62</v>
      </c>
      <c r="C382" s="26"/>
      <c r="D382" s="30" t="s">
        <v>35</v>
      </c>
      <c r="E382" s="30" t="s">
        <v>70</v>
      </c>
      <c r="F382" s="30" t="s">
        <v>63</v>
      </c>
      <c r="G382" s="26"/>
      <c r="H382" s="63">
        <f t="shared" si="22"/>
        <v>334</v>
      </c>
      <c r="I382" s="63">
        <f t="shared" si="22"/>
        <v>318.242</v>
      </c>
    </row>
    <row r="383" spans="1:9" ht="25.5">
      <c r="A383" s="28"/>
      <c r="B383" s="188" t="s">
        <v>64</v>
      </c>
      <c r="C383" s="30"/>
      <c r="D383" s="30" t="s">
        <v>35</v>
      </c>
      <c r="E383" s="30" t="s">
        <v>70</v>
      </c>
      <c r="F383" s="30" t="s">
        <v>65</v>
      </c>
      <c r="G383" s="30"/>
      <c r="H383" s="63">
        <f>H385</f>
        <v>334</v>
      </c>
      <c r="I383" s="63">
        <f>I385</f>
        <v>318.242</v>
      </c>
    </row>
    <row r="384" spans="1:9" ht="25.5">
      <c r="A384" s="28"/>
      <c r="B384" s="188" t="s">
        <v>66</v>
      </c>
      <c r="C384" s="30"/>
      <c r="D384" s="30" t="s">
        <v>35</v>
      </c>
      <c r="E384" s="30" t="s">
        <v>70</v>
      </c>
      <c r="F384" s="30" t="s">
        <v>65</v>
      </c>
      <c r="G384" s="30" t="s">
        <v>94</v>
      </c>
      <c r="H384" s="63">
        <f aca="true" t="shared" si="23" ref="H384:I390">H385</f>
        <v>334</v>
      </c>
      <c r="I384" s="63">
        <f t="shared" si="23"/>
        <v>318.242</v>
      </c>
    </row>
    <row r="385" spans="1:9" ht="25.5">
      <c r="A385" s="28"/>
      <c r="B385" s="173" t="s">
        <v>67</v>
      </c>
      <c r="C385" s="30"/>
      <c r="D385" s="30" t="s">
        <v>35</v>
      </c>
      <c r="E385" s="30" t="s">
        <v>70</v>
      </c>
      <c r="F385" s="30" t="s">
        <v>65</v>
      </c>
      <c r="G385" s="30" t="s">
        <v>68</v>
      </c>
      <c r="H385" s="64">
        <f>350-16</f>
        <v>334</v>
      </c>
      <c r="I385" s="64">
        <v>318.242</v>
      </c>
    </row>
    <row r="386" spans="1:9" ht="15.75" hidden="1">
      <c r="A386" s="19" t="s">
        <v>36</v>
      </c>
      <c r="B386" s="170" t="s">
        <v>37</v>
      </c>
      <c r="C386" s="49"/>
      <c r="D386" s="42" t="s">
        <v>38</v>
      </c>
      <c r="E386" s="42"/>
      <c r="F386" s="42"/>
      <c r="G386" s="42"/>
      <c r="H386" s="66">
        <f t="shared" si="23"/>
        <v>0</v>
      </c>
      <c r="I386" s="66">
        <f t="shared" si="23"/>
        <v>0</v>
      </c>
    </row>
    <row r="387" spans="1:9" ht="13.5" hidden="1">
      <c r="A387" s="22"/>
      <c r="B387" s="190" t="s">
        <v>340</v>
      </c>
      <c r="C387" s="23"/>
      <c r="D387" s="54" t="s">
        <v>38</v>
      </c>
      <c r="E387" s="54" t="s">
        <v>341</v>
      </c>
      <c r="F387" s="54"/>
      <c r="G387" s="54"/>
      <c r="H387" s="69">
        <f t="shared" si="23"/>
        <v>0</v>
      </c>
      <c r="I387" s="69">
        <f t="shared" si="23"/>
        <v>0</v>
      </c>
    </row>
    <row r="388" spans="1:9" ht="40.5" customHeight="1" hidden="1">
      <c r="A388" s="25"/>
      <c r="B388" s="179" t="s">
        <v>308</v>
      </c>
      <c r="C388" s="30"/>
      <c r="D388" s="36" t="s">
        <v>38</v>
      </c>
      <c r="E388" s="36" t="s">
        <v>341</v>
      </c>
      <c r="F388" s="41" t="s">
        <v>309</v>
      </c>
      <c r="G388" s="26"/>
      <c r="H388" s="62">
        <f t="shared" si="23"/>
        <v>0</v>
      </c>
      <c r="I388" s="62">
        <f t="shared" si="23"/>
        <v>0</v>
      </c>
    </row>
    <row r="389" spans="1:9" ht="13.5" hidden="1">
      <c r="A389" s="25"/>
      <c r="B389" s="173" t="s">
        <v>260</v>
      </c>
      <c r="C389" s="30"/>
      <c r="D389" s="30" t="s">
        <v>38</v>
      </c>
      <c r="E389" s="30" t="s">
        <v>341</v>
      </c>
      <c r="F389" s="34" t="s">
        <v>310</v>
      </c>
      <c r="G389" s="26"/>
      <c r="H389" s="62">
        <f t="shared" si="23"/>
        <v>0</v>
      </c>
      <c r="I389" s="62">
        <f t="shared" si="23"/>
        <v>0</v>
      </c>
    </row>
    <row r="390" spans="1:9" ht="13.5" hidden="1">
      <c r="A390" s="25"/>
      <c r="B390" s="173" t="s">
        <v>260</v>
      </c>
      <c r="C390" s="30"/>
      <c r="D390" s="30" t="s">
        <v>38</v>
      </c>
      <c r="E390" s="30" t="s">
        <v>341</v>
      </c>
      <c r="F390" s="34" t="s">
        <v>311</v>
      </c>
      <c r="G390" s="26"/>
      <c r="H390" s="62">
        <f t="shared" si="23"/>
        <v>0</v>
      </c>
      <c r="I390" s="62">
        <f t="shared" si="23"/>
        <v>0</v>
      </c>
    </row>
    <row r="391" spans="1:9" ht="40.5" customHeight="1" hidden="1">
      <c r="A391" s="28"/>
      <c r="B391" s="173" t="s">
        <v>338</v>
      </c>
      <c r="C391" s="30"/>
      <c r="D391" s="30" t="s">
        <v>38</v>
      </c>
      <c r="E391" s="30" t="s">
        <v>341</v>
      </c>
      <c r="F391" s="34" t="s">
        <v>339</v>
      </c>
      <c r="G391" s="30" t="s">
        <v>73</v>
      </c>
      <c r="H391" s="63">
        <f>H393</f>
        <v>0</v>
      </c>
      <c r="I391" s="63">
        <f>I393</f>
        <v>0</v>
      </c>
    </row>
    <row r="392" spans="1:9" ht="27" customHeight="1" hidden="1">
      <c r="A392" s="28"/>
      <c r="B392" s="173" t="s">
        <v>66</v>
      </c>
      <c r="C392" s="30"/>
      <c r="D392" s="30" t="s">
        <v>38</v>
      </c>
      <c r="E392" s="30" t="s">
        <v>341</v>
      </c>
      <c r="F392" s="34" t="s">
        <v>339</v>
      </c>
      <c r="G392" s="30" t="s">
        <v>94</v>
      </c>
      <c r="H392" s="63">
        <f>H393</f>
        <v>0</v>
      </c>
      <c r="I392" s="63">
        <f>I393</f>
        <v>0</v>
      </c>
    </row>
    <row r="393" spans="1:9" ht="25.5" hidden="1">
      <c r="A393" s="28"/>
      <c r="B393" s="173" t="s">
        <v>67</v>
      </c>
      <c r="C393" s="30"/>
      <c r="D393" s="30" t="s">
        <v>38</v>
      </c>
      <c r="E393" s="30" t="s">
        <v>341</v>
      </c>
      <c r="F393" s="34" t="s">
        <v>339</v>
      </c>
      <c r="G393" s="30" t="s">
        <v>68</v>
      </c>
      <c r="H393" s="64">
        <v>0</v>
      </c>
      <c r="I393" s="64">
        <v>0</v>
      </c>
    </row>
    <row r="394" spans="1:9" ht="31.5" hidden="1">
      <c r="A394" s="15" t="s">
        <v>39</v>
      </c>
      <c r="B394" s="169" t="s">
        <v>40</v>
      </c>
      <c r="C394" s="16"/>
      <c r="D394" s="18"/>
      <c r="E394" s="18"/>
      <c r="F394" s="18"/>
      <c r="G394" s="18"/>
      <c r="H394" s="59">
        <f aca="true" t="shared" si="24" ref="H394:I399">H395</f>
        <v>0</v>
      </c>
      <c r="I394" s="59">
        <f t="shared" si="24"/>
        <v>0</v>
      </c>
    </row>
    <row r="395" spans="1:9" ht="15.75" hidden="1">
      <c r="A395" s="19" t="s">
        <v>41</v>
      </c>
      <c r="B395" s="170" t="s">
        <v>20</v>
      </c>
      <c r="C395" s="49"/>
      <c r="D395" s="49" t="s">
        <v>21</v>
      </c>
      <c r="E395" s="49"/>
      <c r="F395" s="49" t="s">
        <v>73</v>
      </c>
      <c r="G395" s="49" t="s">
        <v>73</v>
      </c>
      <c r="H395" s="66">
        <f t="shared" si="24"/>
        <v>0</v>
      </c>
      <c r="I395" s="66">
        <f t="shared" si="24"/>
        <v>0</v>
      </c>
    </row>
    <row r="396" spans="1:9" ht="25.5" hidden="1">
      <c r="A396" s="22"/>
      <c r="B396" s="171" t="s">
        <v>306</v>
      </c>
      <c r="C396" s="24"/>
      <c r="D396" s="24" t="s">
        <v>21</v>
      </c>
      <c r="E396" s="23" t="s">
        <v>307</v>
      </c>
      <c r="F396" s="24"/>
      <c r="G396" s="23"/>
      <c r="H396" s="61">
        <f t="shared" si="24"/>
        <v>0</v>
      </c>
      <c r="I396" s="61">
        <f t="shared" si="24"/>
        <v>0</v>
      </c>
    </row>
    <row r="397" spans="1:9" ht="27" hidden="1">
      <c r="A397" s="44"/>
      <c r="B397" s="172" t="s">
        <v>302</v>
      </c>
      <c r="C397" s="26"/>
      <c r="D397" s="26" t="s">
        <v>21</v>
      </c>
      <c r="E397" s="26" t="s">
        <v>307</v>
      </c>
      <c r="F397" s="27" t="s">
        <v>303</v>
      </c>
      <c r="G397" s="26"/>
      <c r="H397" s="62">
        <f t="shared" si="24"/>
        <v>0</v>
      </c>
      <c r="I397" s="62">
        <f t="shared" si="24"/>
        <v>0</v>
      </c>
    </row>
    <row r="398" spans="1:9" ht="13.5" hidden="1">
      <c r="A398" s="44"/>
      <c r="B398" s="173" t="s">
        <v>260</v>
      </c>
      <c r="C398" s="30"/>
      <c r="D398" s="30" t="s">
        <v>21</v>
      </c>
      <c r="E398" s="30" t="s">
        <v>307</v>
      </c>
      <c r="F398" s="30" t="s">
        <v>480</v>
      </c>
      <c r="G398" s="26"/>
      <c r="H398" s="62">
        <f t="shared" si="24"/>
        <v>0</v>
      </c>
      <c r="I398" s="62">
        <f t="shared" si="24"/>
        <v>0</v>
      </c>
    </row>
    <row r="399" spans="1:9" ht="13.5" hidden="1">
      <c r="A399" s="44"/>
      <c r="B399" s="173" t="s">
        <v>260</v>
      </c>
      <c r="C399" s="30"/>
      <c r="D399" s="30" t="s">
        <v>21</v>
      </c>
      <c r="E399" s="30" t="s">
        <v>307</v>
      </c>
      <c r="F399" s="30" t="s">
        <v>304</v>
      </c>
      <c r="G399" s="26"/>
      <c r="H399" s="62">
        <f t="shared" si="24"/>
        <v>0</v>
      </c>
      <c r="I399" s="62">
        <f t="shared" si="24"/>
        <v>0</v>
      </c>
    </row>
    <row r="400" spans="1:9" ht="25.5" hidden="1">
      <c r="A400" s="44"/>
      <c r="B400" s="188" t="s">
        <v>110</v>
      </c>
      <c r="C400" s="31"/>
      <c r="D400" s="31" t="s">
        <v>21</v>
      </c>
      <c r="E400" s="30" t="s">
        <v>307</v>
      </c>
      <c r="F400" s="30" t="s">
        <v>305</v>
      </c>
      <c r="G400" s="30"/>
      <c r="H400" s="63">
        <f>H401+H403+H405</f>
        <v>0</v>
      </c>
      <c r="I400" s="63">
        <f>I401+I403+I405</f>
        <v>0</v>
      </c>
    </row>
    <row r="401" spans="1:9" ht="52.5" customHeight="1" hidden="1">
      <c r="A401" s="44"/>
      <c r="B401" s="191" t="s">
        <v>112</v>
      </c>
      <c r="C401" s="31"/>
      <c r="D401" s="31" t="s">
        <v>21</v>
      </c>
      <c r="E401" s="30" t="s">
        <v>307</v>
      </c>
      <c r="F401" s="30" t="s">
        <v>305</v>
      </c>
      <c r="G401" s="30" t="s">
        <v>113</v>
      </c>
      <c r="H401" s="63">
        <f>H402</f>
        <v>0</v>
      </c>
      <c r="I401" s="63">
        <f>I402</f>
        <v>0</v>
      </c>
    </row>
    <row r="402" spans="1:9" ht="12.75" hidden="1">
      <c r="A402" s="28"/>
      <c r="B402" s="173" t="s">
        <v>114</v>
      </c>
      <c r="C402" s="31"/>
      <c r="D402" s="31" t="s">
        <v>21</v>
      </c>
      <c r="E402" s="30" t="s">
        <v>307</v>
      </c>
      <c r="F402" s="30" t="s">
        <v>305</v>
      </c>
      <c r="G402" s="30" t="s">
        <v>123</v>
      </c>
      <c r="H402" s="64">
        <v>0</v>
      </c>
      <c r="I402" s="64">
        <v>0</v>
      </c>
    </row>
    <row r="403" spans="1:9" ht="25.5" hidden="1">
      <c r="A403" s="28"/>
      <c r="B403" s="173" t="s">
        <v>66</v>
      </c>
      <c r="C403" s="31"/>
      <c r="D403" s="31" t="s">
        <v>21</v>
      </c>
      <c r="E403" s="30" t="s">
        <v>307</v>
      </c>
      <c r="F403" s="30" t="s">
        <v>305</v>
      </c>
      <c r="G403" s="30" t="s">
        <v>94</v>
      </c>
      <c r="H403" s="64">
        <f>H404</f>
        <v>0</v>
      </c>
      <c r="I403" s="64">
        <f>I404</f>
        <v>0</v>
      </c>
    </row>
    <row r="404" spans="1:9" ht="25.5" hidden="1">
      <c r="A404" s="28"/>
      <c r="B404" s="173" t="s">
        <v>67</v>
      </c>
      <c r="C404" s="31"/>
      <c r="D404" s="31" t="s">
        <v>21</v>
      </c>
      <c r="E404" s="30" t="s">
        <v>307</v>
      </c>
      <c r="F404" s="30" t="s">
        <v>305</v>
      </c>
      <c r="G404" s="30" t="s">
        <v>68</v>
      </c>
      <c r="H404" s="64">
        <v>0</v>
      </c>
      <c r="I404" s="64">
        <v>0</v>
      </c>
    </row>
    <row r="405" spans="1:9" ht="12.75" hidden="1">
      <c r="A405" s="28"/>
      <c r="B405" s="173" t="s">
        <v>117</v>
      </c>
      <c r="C405" s="31"/>
      <c r="D405" s="31" t="s">
        <v>21</v>
      </c>
      <c r="E405" s="30" t="s">
        <v>307</v>
      </c>
      <c r="F405" s="30" t="s">
        <v>305</v>
      </c>
      <c r="G405" s="30" t="s">
        <v>118</v>
      </c>
      <c r="H405" s="64">
        <f>H406</f>
        <v>0</v>
      </c>
      <c r="I405" s="64">
        <f>I406</f>
        <v>0</v>
      </c>
    </row>
    <row r="406" spans="1:9" ht="12.75" hidden="1">
      <c r="A406" s="28"/>
      <c r="B406" s="173" t="s">
        <v>119</v>
      </c>
      <c r="C406" s="31"/>
      <c r="D406" s="31" t="s">
        <v>21</v>
      </c>
      <c r="E406" s="30" t="s">
        <v>307</v>
      </c>
      <c r="F406" s="30" t="s">
        <v>305</v>
      </c>
      <c r="G406" s="30" t="s">
        <v>120</v>
      </c>
      <c r="H406" s="64">
        <v>0</v>
      </c>
      <c r="I406" s="64">
        <v>0</v>
      </c>
    </row>
    <row r="407" spans="1:9" ht="15" customHeight="1">
      <c r="A407" s="15" t="s">
        <v>39</v>
      </c>
      <c r="B407" s="169" t="s">
        <v>42</v>
      </c>
      <c r="C407" s="16"/>
      <c r="D407" s="18"/>
      <c r="E407" s="18"/>
      <c r="F407" s="18"/>
      <c r="G407" s="18"/>
      <c r="H407" s="59">
        <f>H408</f>
        <v>15870.995</v>
      </c>
      <c r="I407" s="59">
        <f>I408</f>
        <v>14688.48128</v>
      </c>
    </row>
    <row r="408" spans="1:9" ht="15" customHeight="1">
      <c r="A408" s="19" t="s">
        <v>41</v>
      </c>
      <c r="B408" s="170" t="s">
        <v>28</v>
      </c>
      <c r="C408" s="42"/>
      <c r="D408" s="42" t="s">
        <v>29</v>
      </c>
      <c r="E408" s="42"/>
      <c r="F408" s="42"/>
      <c r="G408" s="42"/>
      <c r="H408" s="66">
        <f>H409</f>
        <v>15870.995</v>
      </c>
      <c r="I408" s="66">
        <f>I409</f>
        <v>14688.48128</v>
      </c>
    </row>
    <row r="409" spans="1:9" ht="12.75" customHeight="1">
      <c r="A409" s="22"/>
      <c r="B409" s="190" t="s">
        <v>115</v>
      </c>
      <c r="C409" s="54"/>
      <c r="D409" s="54" t="s">
        <v>29</v>
      </c>
      <c r="E409" s="54" t="s">
        <v>116</v>
      </c>
      <c r="F409" s="54"/>
      <c r="G409" s="54"/>
      <c r="H409" s="69">
        <f>H410+H427</f>
        <v>15870.995</v>
      </c>
      <c r="I409" s="69">
        <f>I410+I427</f>
        <v>14688.48128</v>
      </c>
    </row>
    <row r="410" spans="1:9" ht="51" customHeight="1">
      <c r="A410" s="25"/>
      <c r="B410" s="172" t="s">
        <v>140</v>
      </c>
      <c r="C410" s="26"/>
      <c r="D410" s="26" t="s">
        <v>29</v>
      </c>
      <c r="E410" s="26" t="s">
        <v>116</v>
      </c>
      <c r="F410" s="26" t="s">
        <v>107</v>
      </c>
      <c r="G410" s="26"/>
      <c r="H410" s="62">
        <f>H411</f>
        <v>15620.995</v>
      </c>
      <c r="I410" s="62">
        <f>I411</f>
        <v>14438.48128</v>
      </c>
    </row>
    <row r="411" spans="1:9" ht="25.5">
      <c r="A411" s="28"/>
      <c r="B411" s="173" t="s">
        <v>108</v>
      </c>
      <c r="C411" s="30"/>
      <c r="D411" s="30" t="s">
        <v>29</v>
      </c>
      <c r="E411" s="30" t="s">
        <v>116</v>
      </c>
      <c r="F411" s="30" t="s">
        <v>109</v>
      </c>
      <c r="G411" s="30" t="s">
        <v>73</v>
      </c>
      <c r="H411" s="63">
        <f>H412+H421+H424</f>
        <v>15620.995</v>
      </c>
      <c r="I411" s="63">
        <f>I412+I421+I424</f>
        <v>14438.48128</v>
      </c>
    </row>
    <row r="412" spans="1:9" ht="25.5">
      <c r="A412" s="28"/>
      <c r="B412" s="173" t="s">
        <v>110</v>
      </c>
      <c r="C412" s="30"/>
      <c r="D412" s="30" t="s">
        <v>29</v>
      </c>
      <c r="E412" s="30" t="s">
        <v>116</v>
      </c>
      <c r="F412" s="30" t="s">
        <v>111</v>
      </c>
      <c r="G412" s="30"/>
      <c r="H412" s="64">
        <f>H414+H416+H418+H420</f>
        <v>11086.595000000001</v>
      </c>
      <c r="I412" s="64">
        <f>I414+I416+I418+I420</f>
        <v>9932.355440000001</v>
      </c>
    </row>
    <row r="413" spans="1:9" ht="51" customHeight="1">
      <c r="A413" s="28"/>
      <c r="B413" s="191" t="s">
        <v>112</v>
      </c>
      <c r="C413" s="30"/>
      <c r="D413" s="30" t="s">
        <v>29</v>
      </c>
      <c r="E413" s="30" t="s">
        <v>116</v>
      </c>
      <c r="F413" s="30" t="s">
        <v>111</v>
      </c>
      <c r="G413" s="30" t="s">
        <v>113</v>
      </c>
      <c r="H413" s="64">
        <f>H414</f>
        <v>7046.095</v>
      </c>
      <c r="I413" s="64">
        <f>I414</f>
        <v>6487.86145</v>
      </c>
    </row>
    <row r="414" spans="1:9" ht="12.75">
      <c r="A414" s="28"/>
      <c r="B414" s="173" t="s">
        <v>114</v>
      </c>
      <c r="C414" s="30"/>
      <c r="D414" s="30" t="s">
        <v>29</v>
      </c>
      <c r="E414" s="30" t="s">
        <v>116</v>
      </c>
      <c r="F414" s="30" t="s">
        <v>111</v>
      </c>
      <c r="G414" s="30" t="s">
        <v>123</v>
      </c>
      <c r="H414" s="64">
        <f>9313.295-2267.2</f>
        <v>7046.095</v>
      </c>
      <c r="I414" s="64">
        <v>6487.86145</v>
      </c>
    </row>
    <row r="415" spans="1:9" ht="25.5">
      <c r="A415" s="28"/>
      <c r="B415" s="173" t="s">
        <v>66</v>
      </c>
      <c r="C415" s="30"/>
      <c r="D415" s="30" t="s">
        <v>29</v>
      </c>
      <c r="E415" s="30" t="s">
        <v>116</v>
      </c>
      <c r="F415" s="30" t="s">
        <v>111</v>
      </c>
      <c r="G415" s="30" t="s">
        <v>94</v>
      </c>
      <c r="H415" s="64">
        <f>H416</f>
        <v>3060.5</v>
      </c>
      <c r="I415" s="64">
        <f>I416</f>
        <v>2477.61491</v>
      </c>
    </row>
    <row r="416" spans="1:9" ht="25.5">
      <c r="A416" s="28"/>
      <c r="B416" s="173" t="s">
        <v>67</v>
      </c>
      <c r="C416" s="30"/>
      <c r="D416" s="30" t="s">
        <v>29</v>
      </c>
      <c r="E416" s="30" t="s">
        <v>116</v>
      </c>
      <c r="F416" s="30" t="s">
        <v>111</v>
      </c>
      <c r="G416" s="30" t="s">
        <v>68</v>
      </c>
      <c r="H416" s="64">
        <f>2860.5+100+200-100</f>
        <v>3060.5</v>
      </c>
      <c r="I416" s="64">
        <v>2477.61491</v>
      </c>
    </row>
    <row r="417" spans="1:9" ht="25.5">
      <c r="A417" s="28"/>
      <c r="B417" s="185" t="s">
        <v>80</v>
      </c>
      <c r="C417" s="30"/>
      <c r="D417" s="30" t="s">
        <v>29</v>
      </c>
      <c r="E417" s="30" t="s">
        <v>116</v>
      </c>
      <c r="F417" s="30" t="s">
        <v>111</v>
      </c>
      <c r="G417" s="30" t="s">
        <v>87</v>
      </c>
      <c r="H417" s="64">
        <f>H418</f>
        <v>955</v>
      </c>
      <c r="I417" s="64">
        <f>I418</f>
        <v>952.35942</v>
      </c>
    </row>
    <row r="418" spans="1:9" ht="12.75">
      <c r="A418" s="28"/>
      <c r="B418" s="173" t="s">
        <v>81</v>
      </c>
      <c r="C418" s="30"/>
      <c r="D418" s="30" t="s">
        <v>29</v>
      </c>
      <c r="E418" s="30" t="s">
        <v>116</v>
      </c>
      <c r="F418" s="30" t="s">
        <v>111</v>
      </c>
      <c r="G418" s="30" t="s">
        <v>82</v>
      </c>
      <c r="H418" s="64">
        <f>855+100</f>
        <v>955</v>
      </c>
      <c r="I418" s="64">
        <v>952.35942</v>
      </c>
    </row>
    <row r="419" spans="1:9" ht="12.75">
      <c r="A419" s="28"/>
      <c r="B419" s="173" t="s">
        <v>117</v>
      </c>
      <c r="C419" s="30"/>
      <c r="D419" s="30" t="s">
        <v>29</v>
      </c>
      <c r="E419" s="30" t="s">
        <v>116</v>
      </c>
      <c r="F419" s="30" t="s">
        <v>111</v>
      </c>
      <c r="G419" s="30" t="s">
        <v>118</v>
      </c>
      <c r="H419" s="64">
        <f aca="true" t="shared" si="25" ref="H419:I428">H420</f>
        <v>25</v>
      </c>
      <c r="I419" s="64">
        <f t="shared" si="25"/>
        <v>14.51966</v>
      </c>
    </row>
    <row r="420" spans="1:9" ht="12.75">
      <c r="A420" s="28"/>
      <c r="B420" s="173" t="s">
        <v>119</v>
      </c>
      <c r="C420" s="30"/>
      <c r="D420" s="30" t="s">
        <v>29</v>
      </c>
      <c r="E420" s="30" t="s">
        <v>116</v>
      </c>
      <c r="F420" s="30" t="s">
        <v>111</v>
      </c>
      <c r="G420" s="30" t="s">
        <v>120</v>
      </c>
      <c r="H420" s="64">
        <v>25</v>
      </c>
      <c r="I420" s="64">
        <v>14.51966</v>
      </c>
    </row>
    <row r="421" spans="1:9" ht="27.75" customHeight="1" hidden="1">
      <c r="A421" s="28"/>
      <c r="B421" s="56" t="s">
        <v>43</v>
      </c>
      <c r="C421" s="30"/>
      <c r="D421" s="30" t="s">
        <v>29</v>
      </c>
      <c r="E421" s="30" t="s">
        <v>116</v>
      </c>
      <c r="F421" s="30" t="s">
        <v>122</v>
      </c>
      <c r="G421" s="30"/>
      <c r="H421" s="64">
        <f>H423</f>
        <v>0</v>
      </c>
      <c r="I421" s="64">
        <f>I423</f>
        <v>0</v>
      </c>
    </row>
    <row r="422" spans="1:9" ht="53.25" customHeight="1" hidden="1">
      <c r="A422" s="28"/>
      <c r="B422" s="191" t="s">
        <v>112</v>
      </c>
      <c r="C422" s="30"/>
      <c r="D422" s="30" t="s">
        <v>29</v>
      </c>
      <c r="E422" s="30" t="s">
        <v>116</v>
      </c>
      <c r="F422" s="30" t="s">
        <v>122</v>
      </c>
      <c r="G422" s="30" t="s">
        <v>113</v>
      </c>
      <c r="H422" s="64">
        <f t="shared" si="25"/>
        <v>0</v>
      </c>
      <c r="I422" s="64">
        <f t="shared" si="25"/>
        <v>0</v>
      </c>
    </row>
    <row r="423" spans="1:9" ht="17.25" customHeight="1" hidden="1">
      <c r="A423" s="28"/>
      <c r="B423" s="173" t="s">
        <v>114</v>
      </c>
      <c r="C423" s="30"/>
      <c r="D423" s="30" t="s">
        <v>29</v>
      </c>
      <c r="E423" s="30" t="s">
        <v>116</v>
      </c>
      <c r="F423" s="30" t="s">
        <v>122</v>
      </c>
      <c r="G423" s="30" t="s">
        <v>123</v>
      </c>
      <c r="H423" s="64">
        <f>1817.5-1817.5</f>
        <v>0</v>
      </c>
      <c r="I423" s="64">
        <f>1817.5-1817.5</f>
        <v>0</v>
      </c>
    </row>
    <row r="424" spans="1:9" ht="38.25" customHeight="1">
      <c r="A424" s="28"/>
      <c r="B424" s="56" t="s">
        <v>503</v>
      </c>
      <c r="C424" s="30"/>
      <c r="D424" s="30" t="s">
        <v>29</v>
      </c>
      <c r="E424" s="30" t="s">
        <v>116</v>
      </c>
      <c r="F424" s="30" t="s">
        <v>502</v>
      </c>
      <c r="G424" s="30"/>
      <c r="H424" s="64">
        <f>H426</f>
        <v>4534.4</v>
      </c>
      <c r="I424" s="64">
        <f>I426</f>
        <v>4506.12584</v>
      </c>
    </row>
    <row r="425" spans="1:9" ht="51" customHeight="1">
      <c r="A425" s="28"/>
      <c r="B425" s="191" t="s">
        <v>112</v>
      </c>
      <c r="C425" s="30"/>
      <c r="D425" s="30" t="s">
        <v>29</v>
      </c>
      <c r="E425" s="30" t="s">
        <v>116</v>
      </c>
      <c r="F425" s="30" t="s">
        <v>502</v>
      </c>
      <c r="G425" s="30" t="s">
        <v>113</v>
      </c>
      <c r="H425" s="64">
        <f t="shared" si="25"/>
        <v>4534.4</v>
      </c>
      <c r="I425" s="64">
        <f t="shared" si="25"/>
        <v>4506.12584</v>
      </c>
    </row>
    <row r="426" spans="1:9" ht="12.75" customHeight="1">
      <c r="A426" s="28"/>
      <c r="B426" s="173" t="s">
        <v>114</v>
      </c>
      <c r="C426" s="30"/>
      <c r="D426" s="30" t="s">
        <v>29</v>
      </c>
      <c r="E426" s="30" t="s">
        <v>116</v>
      </c>
      <c r="F426" s="30" t="s">
        <v>502</v>
      </c>
      <c r="G426" s="30" t="s">
        <v>123</v>
      </c>
      <c r="H426" s="64">
        <f>1817.5+449.7+2267.2</f>
        <v>4534.4</v>
      </c>
      <c r="I426" s="64">
        <v>4506.12584</v>
      </c>
    </row>
    <row r="427" spans="1:9" ht="25.5" customHeight="1">
      <c r="A427" s="28"/>
      <c r="B427" s="179" t="s">
        <v>308</v>
      </c>
      <c r="C427" s="51"/>
      <c r="D427" s="26" t="s">
        <v>29</v>
      </c>
      <c r="E427" s="52" t="s">
        <v>116</v>
      </c>
      <c r="F427" s="36" t="s">
        <v>309</v>
      </c>
      <c r="G427" s="53"/>
      <c r="H427" s="68">
        <f t="shared" si="25"/>
        <v>250</v>
      </c>
      <c r="I427" s="68">
        <f t="shared" si="25"/>
        <v>250</v>
      </c>
    </row>
    <row r="428" spans="1:9" ht="12.75" customHeight="1">
      <c r="A428" s="28"/>
      <c r="B428" s="173" t="s">
        <v>260</v>
      </c>
      <c r="C428" s="51"/>
      <c r="D428" s="30" t="s">
        <v>29</v>
      </c>
      <c r="E428" s="30" t="s">
        <v>116</v>
      </c>
      <c r="F428" s="34" t="s">
        <v>310</v>
      </c>
      <c r="G428" s="53"/>
      <c r="H428" s="63">
        <f t="shared" si="25"/>
        <v>250</v>
      </c>
      <c r="I428" s="63">
        <f t="shared" si="25"/>
        <v>250</v>
      </c>
    </row>
    <row r="429" spans="1:9" ht="12.75" customHeight="1">
      <c r="A429" s="28"/>
      <c r="B429" s="173" t="s">
        <v>260</v>
      </c>
      <c r="C429" s="51"/>
      <c r="D429" s="30" t="s">
        <v>29</v>
      </c>
      <c r="E429" s="30" t="s">
        <v>116</v>
      </c>
      <c r="F429" s="34" t="s">
        <v>311</v>
      </c>
      <c r="G429" s="53"/>
      <c r="H429" s="63">
        <f>H430+H433</f>
        <v>250</v>
      </c>
      <c r="I429" s="63">
        <f>I430+I433</f>
        <v>250</v>
      </c>
    </row>
    <row r="430" spans="1:9" ht="24" customHeight="1" hidden="1">
      <c r="A430" s="28"/>
      <c r="B430" s="173" t="s">
        <v>110</v>
      </c>
      <c r="C430" s="51"/>
      <c r="D430" s="30" t="s">
        <v>29</v>
      </c>
      <c r="E430" s="30" t="s">
        <v>116</v>
      </c>
      <c r="F430" s="34" t="s">
        <v>312</v>
      </c>
      <c r="G430" s="53"/>
      <c r="H430" s="63">
        <f>H431+H432</f>
        <v>0</v>
      </c>
      <c r="I430" s="63">
        <f>I431+I432</f>
        <v>0</v>
      </c>
    </row>
    <row r="431" spans="1:9" ht="23.25" customHeight="1" hidden="1">
      <c r="A431" s="28"/>
      <c r="B431" s="173" t="s">
        <v>67</v>
      </c>
      <c r="C431" s="51"/>
      <c r="D431" s="30" t="s">
        <v>29</v>
      </c>
      <c r="E431" s="30" t="s">
        <v>116</v>
      </c>
      <c r="F431" s="34" t="s">
        <v>312</v>
      </c>
      <c r="G431" s="30" t="s">
        <v>68</v>
      </c>
      <c r="H431" s="63">
        <v>0</v>
      </c>
      <c r="I431" s="63">
        <v>0</v>
      </c>
    </row>
    <row r="432" spans="1:9" ht="15.75" customHeight="1" hidden="1">
      <c r="A432" s="28"/>
      <c r="B432" s="173" t="s">
        <v>300</v>
      </c>
      <c r="C432" s="51"/>
      <c r="D432" s="30" t="s">
        <v>29</v>
      </c>
      <c r="E432" s="30" t="s">
        <v>116</v>
      </c>
      <c r="F432" s="34" t="s">
        <v>312</v>
      </c>
      <c r="G432" s="30" t="s">
        <v>301</v>
      </c>
      <c r="H432" s="63">
        <v>0</v>
      </c>
      <c r="I432" s="63">
        <v>0</v>
      </c>
    </row>
    <row r="433" spans="1:9" ht="25.5" customHeight="1">
      <c r="A433" s="28"/>
      <c r="B433" s="173" t="s">
        <v>433</v>
      </c>
      <c r="C433" s="51"/>
      <c r="D433" s="30" t="s">
        <v>29</v>
      </c>
      <c r="E433" s="30" t="s">
        <v>116</v>
      </c>
      <c r="F433" s="34" t="s">
        <v>313</v>
      </c>
      <c r="G433" s="53"/>
      <c r="H433" s="63">
        <f>H434</f>
        <v>250</v>
      </c>
      <c r="I433" s="63">
        <f>I434</f>
        <v>250</v>
      </c>
    </row>
    <row r="434" spans="1:9" ht="25.5" customHeight="1">
      <c r="A434" s="28"/>
      <c r="B434" s="173" t="s">
        <v>66</v>
      </c>
      <c r="C434" s="51"/>
      <c r="D434" s="30" t="s">
        <v>29</v>
      </c>
      <c r="E434" s="30" t="s">
        <v>116</v>
      </c>
      <c r="F434" s="34" t="s">
        <v>313</v>
      </c>
      <c r="G434" s="30" t="s">
        <v>94</v>
      </c>
      <c r="H434" s="63">
        <f>H435</f>
        <v>250</v>
      </c>
      <c r="I434" s="63">
        <f>I435</f>
        <v>250</v>
      </c>
    </row>
    <row r="435" spans="1:9" ht="25.5" customHeight="1">
      <c r="A435" s="28"/>
      <c r="B435" s="173" t="s">
        <v>67</v>
      </c>
      <c r="C435" s="51"/>
      <c r="D435" s="30" t="s">
        <v>29</v>
      </c>
      <c r="E435" s="30" t="s">
        <v>116</v>
      </c>
      <c r="F435" s="34" t="s">
        <v>313</v>
      </c>
      <c r="G435" s="30" t="s">
        <v>68</v>
      </c>
      <c r="H435" s="63">
        <v>250</v>
      </c>
      <c r="I435" s="63">
        <v>250</v>
      </c>
    </row>
    <row r="436" spans="1:9" s="8" customFormat="1" ht="15" customHeight="1">
      <c r="A436" s="272" t="s">
        <v>346</v>
      </c>
      <c r="B436" s="273"/>
      <c r="C436" s="273"/>
      <c r="D436" s="273"/>
      <c r="E436" s="273"/>
      <c r="F436" s="273"/>
      <c r="G436" s="274"/>
      <c r="H436" s="70">
        <f>H13</f>
        <v>102108.64888999998</v>
      </c>
      <c r="I436" s="70">
        <f>I13</f>
        <v>86767.17246</v>
      </c>
    </row>
    <row r="437" spans="8:9" ht="12.75">
      <c r="H437" s="57"/>
      <c r="I437" s="57"/>
    </row>
    <row r="438" spans="8:9" ht="12.75">
      <c r="H438" s="57"/>
      <c r="I438" s="57"/>
    </row>
    <row r="439" spans="8:9" ht="12.75">
      <c r="H439" s="57"/>
      <c r="I439" s="57"/>
    </row>
    <row r="440" spans="8:9" ht="12.75">
      <c r="H440" s="57"/>
      <c r="I440" s="57"/>
    </row>
    <row r="441" spans="8:9" ht="12.75">
      <c r="H441" s="57"/>
      <c r="I441" s="57"/>
    </row>
    <row r="442" spans="8:9" ht="12.75">
      <c r="H442" s="57"/>
      <c r="I442" s="57"/>
    </row>
    <row r="443" spans="8:9" ht="12.75">
      <c r="H443" s="57"/>
      <c r="I443" s="57"/>
    </row>
    <row r="444" spans="8:9" ht="12.75">
      <c r="H444" s="57"/>
      <c r="I444" s="57"/>
    </row>
    <row r="445" spans="8:9" ht="12.75">
      <c r="H445" s="57"/>
      <c r="I445" s="57"/>
    </row>
    <row r="446" spans="8:9" ht="12.75">
      <c r="H446" s="57"/>
      <c r="I446" s="57"/>
    </row>
    <row r="447" spans="8:9" ht="12.75">
      <c r="H447" s="57"/>
      <c r="I447" s="57"/>
    </row>
    <row r="448" spans="8:9" ht="12.75">
      <c r="H448" s="57"/>
      <c r="I448" s="57"/>
    </row>
    <row r="449" spans="8:9" ht="12.75">
      <c r="H449" s="57"/>
      <c r="I449" s="57"/>
    </row>
    <row r="450" spans="8:9" ht="12.75">
      <c r="H450" s="57"/>
      <c r="I450" s="57"/>
    </row>
    <row r="451" spans="8:9" ht="12.75">
      <c r="H451" s="57"/>
      <c r="I451" s="57"/>
    </row>
    <row r="452" spans="8:9" ht="12.75">
      <c r="H452" s="57"/>
      <c r="I452" s="57"/>
    </row>
    <row r="453" spans="8:9" ht="12.75">
      <c r="H453" s="57"/>
      <c r="I453" s="57"/>
    </row>
    <row r="454" spans="8:9" ht="12.75">
      <c r="H454" s="57"/>
      <c r="I454" s="57"/>
    </row>
    <row r="455" spans="8:9" ht="12.75">
      <c r="H455" s="57"/>
      <c r="I455" s="57"/>
    </row>
    <row r="456" spans="8:9" ht="12.75">
      <c r="H456" s="57"/>
      <c r="I456" s="57"/>
    </row>
    <row r="457" spans="8:9" ht="12.75">
      <c r="H457" s="57"/>
      <c r="I457" s="57"/>
    </row>
    <row r="458" spans="8:9" ht="12.75">
      <c r="H458" s="57"/>
      <c r="I458" s="57"/>
    </row>
    <row r="459" spans="8:9" ht="12.75">
      <c r="H459" s="57"/>
      <c r="I459" s="57"/>
    </row>
    <row r="460" spans="8:9" ht="12.75">
      <c r="H460" s="57"/>
      <c r="I460" s="57"/>
    </row>
    <row r="461" spans="8:9" ht="12.75">
      <c r="H461" s="57"/>
      <c r="I461" s="57"/>
    </row>
    <row r="462" spans="8:9" ht="12.75">
      <c r="H462" s="57"/>
      <c r="I462" s="57"/>
    </row>
    <row r="463" spans="8:9" ht="12.75">
      <c r="H463" s="57"/>
      <c r="I463" s="57"/>
    </row>
    <row r="464" spans="8:9" ht="12.75">
      <c r="H464" s="57"/>
      <c r="I464" s="57"/>
    </row>
    <row r="465" spans="8:9" ht="12.75">
      <c r="H465" s="57"/>
      <c r="I465" s="57"/>
    </row>
    <row r="466" spans="8:9" ht="12.75">
      <c r="H466" s="57"/>
      <c r="I466" s="57"/>
    </row>
    <row r="467" spans="8:9" ht="12.75">
      <c r="H467" s="57"/>
      <c r="I467" s="57"/>
    </row>
    <row r="468" spans="8:9" ht="12.75">
      <c r="H468" s="57"/>
      <c r="I468" s="57"/>
    </row>
    <row r="469" spans="8:9" ht="12.75">
      <c r="H469" s="57"/>
      <c r="I469" s="57"/>
    </row>
    <row r="470" spans="8:9" ht="12.75">
      <c r="H470" s="57"/>
      <c r="I470" s="57"/>
    </row>
    <row r="471" spans="8:9" ht="12.75">
      <c r="H471" s="57"/>
      <c r="I471" s="57"/>
    </row>
    <row r="472" spans="8:9" ht="12.75">
      <c r="H472" s="57"/>
      <c r="I472" s="57"/>
    </row>
    <row r="473" spans="8:9" ht="12.75">
      <c r="H473" s="57"/>
      <c r="I473" s="57"/>
    </row>
    <row r="474" spans="8:9" ht="12.75">
      <c r="H474" s="57"/>
      <c r="I474" s="57"/>
    </row>
    <row r="475" spans="8:9" ht="12.75">
      <c r="H475" s="57"/>
      <c r="I475" s="57"/>
    </row>
  </sheetData>
  <sheetProtection/>
  <mergeCells count="10">
    <mergeCell ref="A436:G436"/>
    <mergeCell ref="A7:I7"/>
    <mergeCell ref="A8:I8"/>
    <mergeCell ref="A9:I9"/>
    <mergeCell ref="A10:I10"/>
    <mergeCell ref="A1:I1"/>
    <mergeCell ref="A2:I2"/>
    <mergeCell ref="A3:I3"/>
    <mergeCell ref="A4:I4"/>
    <mergeCell ref="A5:I5"/>
  </mergeCells>
  <printOptions/>
  <pageMargins left="0.7874015748031497" right="0.2362204724409449" top="0.7874015748031497" bottom="0.3937007874015748" header="0" footer="0"/>
  <pageSetup horizontalDpi="600" verticalDpi="600" orientation="portrait" paperSize="9" scale="73" r:id="rId1"/>
  <rowBreaks count="7" manualBreakCount="7">
    <brk id="36" max="255" man="1"/>
    <brk id="82" max="255" man="1"/>
    <brk id="120" max="255" man="1"/>
    <brk id="167" max="255" man="1"/>
    <brk id="241" max="255" man="1"/>
    <brk id="297" max="255" man="1"/>
    <brk id="35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18"/>
  <sheetViews>
    <sheetView tabSelected="1" view="pageBreakPreview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29.140625" style="205" customWidth="1"/>
    <col min="2" max="2" width="56.00390625" style="205" customWidth="1"/>
    <col min="3" max="4" width="15.421875" style="205" customWidth="1"/>
    <col min="5" max="16384" width="9.140625" style="205" customWidth="1"/>
  </cols>
  <sheetData>
    <row r="1" spans="1:4" ht="15" customHeight="1">
      <c r="A1" s="250" t="s">
        <v>409</v>
      </c>
      <c r="B1" s="250"/>
      <c r="C1" s="250"/>
      <c r="D1" s="255"/>
    </row>
    <row r="2" spans="1:4" ht="15" customHeight="1">
      <c r="A2" s="250" t="s">
        <v>45</v>
      </c>
      <c r="B2" s="250"/>
      <c r="C2" s="250"/>
      <c r="D2" s="255"/>
    </row>
    <row r="3" spans="1:4" ht="15" customHeight="1">
      <c r="A3" s="250" t="s">
        <v>46</v>
      </c>
      <c r="B3" s="250"/>
      <c r="C3" s="250"/>
      <c r="D3" s="255"/>
    </row>
    <row r="4" spans="1:4" ht="15" customHeight="1">
      <c r="A4" s="250" t="s">
        <v>47</v>
      </c>
      <c r="B4" s="250"/>
      <c r="C4" s="250"/>
      <c r="D4" s="255"/>
    </row>
    <row r="5" spans="1:4" ht="15" customHeight="1">
      <c r="A5" s="254" t="s">
        <v>533</v>
      </c>
      <c r="B5" s="254"/>
      <c r="C5" s="254"/>
      <c r="D5" s="255"/>
    </row>
    <row r="6" ht="15" customHeight="1"/>
    <row r="7" spans="1:4" ht="15" customHeight="1">
      <c r="A7" s="247" t="s">
        <v>520</v>
      </c>
      <c r="B7" s="247"/>
      <c r="C7" s="247"/>
      <c r="D7" s="247"/>
    </row>
    <row r="8" spans="1:4" ht="15" customHeight="1">
      <c r="A8" s="247" t="s">
        <v>521</v>
      </c>
      <c r="B8" s="247"/>
      <c r="C8" s="247"/>
      <c r="D8" s="247"/>
    </row>
    <row r="9" spans="1:4" ht="15" customHeight="1">
      <c r="A9" s="247" t="s">
        <v>47</v>
      </c>
      <c r="B9" s="247"/>
      <c r="C9" s="247"/>
      <c r="D9" s="247"/>
    </row>
    <row r="10" spans="1:4" ht="30" customHeight="1">
      <c r="A10" s="284" t="s">
        <v>525</v>
      </c>
      <c r="B10" s="284"/>
      <c r="C10" s="284"/>
      <c r="D10" s="284"/>
    </row>
    <row r="11" spans="1:4" ht="15" customHeight="1">
      <c r="A11" s="279" t="s">
        <v>348</v>
      </c>
      <c r="B11" s="281" t="s">
        <v>349</v>
      </c>
      <c r="C11" s="252" t="s">
        <v>511</v>
      </c>
      <c r="D11" s="252" t="s">
        <v>512</v>
      </c>
    </row>
    <row r="12" spans="1:4" ht="15" customHeight="1">
      <c r="A12" s="280"/>
      <c r="B12" s="281"/>
      <c r="C12" s="253"/>
      <c r="D12" s="253"/>
    </row>
    <row r="13" spans="1:4" ht="12.75">
      <c r="A13" s="208">
        <v>1</v>
      </c>
      <c r="B13" s="207">
        <v>2</v>
      </c>
      <c r="C13" s="209">
        <v>3</v>
      </c>
      <c r="D13" s="209">
        <v>4</v>
      </c>
    </row>
    <row r="14" spans="1:4" ht="25.5">
      <c r="A14" s="210" t="s">
        <v>508</v>
      </c>
      <c r="B14" s="211" t="s">
        <v>509</v>
      </c>
      <c r="C14" s="213">
        <f>(116482.7225-1000-3000-1000-750-500-500-500-300-350-1000-300-300-1100-1000-300+100+60-7093-7110.88+4.4+1500+1500+4000+38.3+2304.07254+1075.23385+855-0.4-450-1000+7093+250)-(103741.98-7093-7110.88+1500+1500+4000+2304.07254+1075.23385+38.3+887.72409-1000+7093+250)-18089-1000-555+18089+1000</f>
        <v>-32.98158999999578</v>
      </c>
      <c r="D14" s="213">
        <f>86767.17246-86674.68645</f>
        <v>92.48601000000781</v>
      </c>
    </row>
    <row r="15" spans="1:4" ht="12.75">
      <c r="A15" s="282" t="s">
        <v>510</v>
      </c>
      <c r="B15" s="283"/>
      <c r="C15" s="214">
        <f>C14</f>
        <v>-32.98158999999578</v>
      </c>
      <c r="D15" s="214">
        <f>D14</f>
        <v>92.48601000000781</v>
      </c>
    </row>
    <row r="16" spans="1:256" s="206" customFormat="1" ht="12.75">
      <c r="A16" s="205"/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  <c r="BN16" s="205"/>
      <c r="BO16" s="205"/>
      <c r="BP16" s="205"/>
      <c r="BQ16" s="205"/>
      <c r="BR16" s="205"/>
      <c r="BS16" s="205"/>
      <c r="BT16" s="205"/>
      <c r="BU16" s="205"/>
      <c r="BV16" s="205"/>
      <c r="BW16" s="205"/>
      <c r="BX16" s="205"/>
      <c r="BY16" s="205"/>
      <c r="BZ16" s="205"/>
      <c r="CA16" s="205"/>
      <c r="CB16" s="205"/>
      <c r="CC16" s="205"/>
      <c r="CD16" s="205"/>
      <c r="CE16" s="205"/>
      <c r="CF16" s="205"/>
      <c r="CG16" s="205"/>
      <c r="CH16" s="205"/>
      <c r="CI16" s="205"/>
      <c r="CJ16" s="205"/>
      <c r="CK16" s="205"/>
      <c r="CL16" s="205"/>
      <c r="CM16" s="205"/>
      <c r="CN16" s="205"/>
      <c r="CO16" s="205"/>
      <c r="CP16" s="205"/>
      <c r="CQ16" s="205"/>
      <c r="CR16" s="205"/>
      <c r="CS16" s="205"/>
      <c r="CT16" s="205"/>
      <c r="CU16" s="205"/>
      <c r="CV16" s="205"/>
      <c r="CW16" s="205"/>
      <c r="CX16" s="205"/>
      <c r="CY16" s="205"/>
      <c r="CZ16" s="205"/>
      <c r="DA16" s="205"/>
      <c r="DB16" s="205"/>
      <c r="DC16" s="205"/>
      <c r="DD16" s="205"/>
      <c r="DE16" s="205"/>
      <c r="DF16" s="205"/>
      <c r="DG16" s="205"/>
      <c r="DH16" s="205"/>
      <c r="DI16" s="205"/>
      <c r="DJ16" s="205"/>
      <c r="DK16" s="205"/>
      <c r="DL16" s="205"/>
      <c r="DM16" s="205"/>
      <c r="DN16" s="205"/>
      <c r="DO16" s="205"/>
      <c r="DP16" s="205"/>
      <c r="DQ16" s="205"/>
      <c r="DR16" s="205"/>
      <c r="DS16" s="205"/>
      <c r="DT16" s="205"/>
      <c r="DU16" s="205"/>
      <c r="DV16" s="205"/>
      <c r="DW16" s="205"/>
      <c r="DX16" s="205"/>
      <c r="DY16" s="205"/>
      <c r="DZ16" s="205"/>
      <c r="EA16" s="205"/>
      <c r="EB16" s="205"/>
      <c r="EC16" s="205"/>
      <c r="ED16" s="205"/>
      <c r="EE16" s="205"/>
      <c r="EF16" s="205"/>
      <c r="EG16" s="205"/>
      <c r="EH16" s="205"/>
      <c r="EI16" s="205"/>
      <c r="EJ16" s="205"/>
      <c r="EK16" s="205"/>
      <c r="EL16" s="205"/>
      <c r="EM16" s="205"/>
      <c r="EN16" s="205"/>
      <c r="EO16" s="205"/>
      <c r="EP16" s="205"/>
      <c r="EQ16" s="205"/>
      <c r="ER16" s="205"/>
      <c r="ES16" s="205"/>
      <c r="ET16" s="205"/>
      <c r="EU16" s="205"/>
      <c r="EV16" s="205"/>
      <c r="EW16" s="205"/>
      <c r="EX16" s="205"/>
      <c r="EY16" s="205"/>
      <c r="EZ16" s="205"/>
      <c r="FA16" s="205"/>
      <c r="FB16" s="205"/>
      <c r="FC16" s="205"/>
      <c r="FD16" s="205"/>
      <c r="FE16" s="205"/>
      <c r="FF16" s="205"/>
      <c r="FG16" s="205"/>
      <c r="FH16" s="205"/>
      <c r="FI16" s="205"/>
      <c r="FJ16" s="205"/>
      <c r="FK16" s="205"/>
      <c r="FL16" s="205"/>
      <c r="FM16" s="205"/>
      <c r="FN16" s="205"/>
      <c r="FO16" s="205"/>
      <c r="FP16" s="205"/>
      <c r="FQ16" s="205"/>
      <c r="FR16" s="205"/>
      <c r="FS16" s="205"/>
      <c r="FT16" s="205"/>
      <c r="FU16" s="205"/>
      <c r="FV16" s="205"/>
      <c r="FW16" s="205"/>
      <c r="FX16" s="205"/>
      <c r="FY16" s="205"/>
      <c r="FZ16" s="205"/>
      <c r="GA16" s="205"/>
      <c r="GB16" s="205"/>
      <c r="GC16" s="205"/>
      <c r="GD16" s="205"/>
      <c r="GE16" s="205"/>
      <c r="GF16" s="205"/>
      <c r="GG16" s="205"/>
      <c r="GH16" s="205"/>
      <c r="GI16" s="205"/>
      <c r="GJ16" s="205"/>
      <c r="GK16" s="205"/>
      <c r="GL16" s="205"/>
      <c r="GM16" s="205"/>
      <c r="GN16" s="205"/>
      <c r="GO16" s="205"/>
      <c r="GP16" s="205"/>
      <c r="GQ16" s="205"/>
      <c r="GR16" s="205"/>
      <c r="GS16" s="205"/>
      <c r="GT16" s="205"/>
      <c r="GU16" s="205"/>
      <c r="GV16" s="205"/>
      <c r="GW16" s="205"/>
      <c r="GX16" s="205"/>
      <c r="GY16" s="205"/>
      <c r="GZ16" s="205"/>
      <c r="HA16" s="205"/>
      <c r="HB16" s="205"/>
      <c r="HC16" s="205"/>
      <c r="HD16" s="205"/>
      <c r="HE16" s="205"/>
      <c r="HF16" s="205"/>
      <c r="HG16" s="205"/>
      <c r="HH16" s="205"/>
      <c r="HI16" s="205"/>
      <c r="HJ16" s="205"/>
      <c r="HK16" s="205"/>
      <c r="HL16" s="205"/>
      <c r="HM16" s="205"/>
      <c r="HN16" s="205"/>
      <c r="HO16" s="205"/>
      <c r="HP16" s="205"/>
      <c r="HQ16" s="205"/>
      <c r="HR16" s="205"/>
      <c r="HS16" s="205"/>
      <c r="HT16" s="205"/>
      <c r="HU16" s="205"/>
      <c r="HV16" s="205"/>
      <c r="HW16" s="205"/>
      <c r="HX16" s="205"/>
      <c r="HY16" s="205"/>
      <c r="HZ16" s="205"/>
      <c r="IA16" s="205"/>
      <c r="IB16" s="205"/>
      <c r="IC16" s="205"/>
      <c r="ID16" s="205"/>
      <c r="IE16" s="205"/>
      <c r="IF16" s="205"/>
      <c r="IG16" s="205"/>
      <c r="IH16" s="205"/>
      <c r="II16" s="205"/>
      <c r="IJ16" s="205"/>
      <c r="IK16" s="205"/>
      <c r="IL16" s="205"/>
      <c r="IM16" s="205"/>
      <c r="IN16" s="205"/>
      <c r="IO16" s="205"/>
      <c r="IP16" s="205"/>
      <c r="IQ16" s="205"/>
      <c r="IR16" s="205"/>
      <c r="IS16" s="205"/>
      <c r="IT16" s="205"/>
      <c r="IU16" s="205"/>
      <c r="IV16" s="205"/>
    </row>
    <row r="17" spans="1:256" s="206" customFormat="1" ht="12.75">
      <c r="A17" s="205"/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5"/>
      <c r="BJ17" s="205"/>
      <c r="BK17" s="205"/>
      <c r="BL17" s="205"/>
      <c r="BM17" s="205"/>
      <c r="BN17" s="205"/>
      <c r="BO17" s="205"/>
      <c r="BP17" s="205"/>
      <c r="BQ17" s="205"/>
      <c r="BR17" s="205"/>
      <c r="BS17" s="205"/>
      <c r="BT17" s="205"/>
      <c r="BU17" s="205"/>
      <c r="BV17" s="205"/>
      <c r="BW17" s="205"/>
      <c r="BX17" s="205"/>
      <c r="BY17" s="205"/>
      <c r="BZ17" s="205"/>
      <c r="CA17" s="205"/>
      <c r="CB17" s="205"/>
      <c r="CC17" s="205"/>
      <c r="CD17" s="205"/>
      <c r="CE17" s="205"/>
      <c r="CF17" s="205"/>
      <c r="CG17" s="205"/>
      <c r="CH17" s="205"/>
      <c r="CI17" s="205"/>
      <c r="CJ17" s="205"/>
      <c r="CK17" s="205"/>
      <c r="CL17" s="205"/>
      <c r="CM17" s="205"/>
      <c r="CN17" s="205"/>
      <c r="CO17" s="205"/>
      <c r="CP17" s="205"/>
      <c r="CQ17" s="205"/>
      <c r="CR17" s="205"/>
      <c r="CS17" s="205"/>
      <c r="CT17" s="205"/>
      <c r="CU17" s="205"/>
      <c r="CV17" s="205"/>
      <c r="CW17" s="205"/>
      <c r="CX17" s="205"/>
      <c r="CY17" s="205"/>
      <c r="CZ17" s="205"/>
      <c r="DA17" s="205"/>
      <c r="DB17" s="205"/>
      <c r="DC17" s="205"/>
      <c r="DD17" s="205"/>
      <c r="DE17" s="205"/>
      <c r="DF17" s="205"/>
      <c r="DG17" s="205"/>
      <c r="DH17" s="205"/>
      <c r="DI17" s="205"/>
      <c r="DJ17" s="205"/>
      <c r="DK17" s="205"/>
      <c r="DL17" s="205"/>
      <c r="DM17" s="205"/>
      <c r="DN17" s="205"/>
      <c r="DO17" s="205"/>
      <c r="DP17" s="205"/>
      <c r="DQ17" s="205"/>
      <c r="DR17" s="205"/>
      <c r="DS17" s="205"/>
      <c r="DT17" s="205"/>
      <c r="DU17" s="205"/>
      <c r="DV17" s="205"/>
      <c r="DW17" s="205"/>
      <c r="DX17" s="205"/>
      <c r="DY17" s="205"/>
      <c r="DZ17" s="205"/>
      <c r="EA17" s="205"/>
      <c r="EB17" s="205"/>
      <c r="EC17" s="205"/>
      <c r="ED17" s="205"/>
      <c r="EE17" s="205"/>
      <c r="EF17" s="205"/>
      <c r="EG17" s="205"/>
      <c r="EH17" s="205"/>
      <c r="EI17" s="205"/>
      <c r="EJ17" s="205"/>
      <c r="EK17" s="205"/>
      <c r="EL17" s="205"/>
      <c r="EM17" s="205"/>
      <c r="EN17" s="205"/>
      <c r="EO17" s="205"/>
      <c r="EP17" s="205"/>
      <c r="EQ17" s="205"/>
      <c r="ER17" s="205"/>
      <c r="ES17" s="205"/>
      <c r="ET17" s="205"/>
      <c r="EU17" s="205"/>
      <c r="EV17" s="205"/>
      <c r="EW17" s="205"/>
      <c r="EX17" s="205"/>
      <c r="EY17" s="205"/>
      <c r="EZ17" s="205"/>
      <c r="FA17" s="205"/>
      <c r="FB17" s="205"/>
      <c r="FC17" s="205"/>
      <c r="FD17" s="205"/>
      <c r="FE17" s="205"/>
      <c r="FF17" s="205"/>
      <c r="FG17" s="205"/>
      <c r="FH17" s="205"/>
      <c r="FI17" s="205"/>
      <c r="FJ17" s="205"/>
      <c r="FK17" s="205"/>
      <c r="FL17" s="205"/>
      <c r="FM17" s="205"/>
      <c r="FN17" s="205"/>
      <c r="FO17" s="205"/>
      <c r="FP17" s="205"/>
      <c r="FQ17" s="205"/>
      <c r="FR17" s="205"/>
      <c r="FS17" s="205"/>
      <c r="FT17" s="205"/>
      <c r="FU17" s="205"/>
      <c r="FV17" s="205"/>
      <c r="FW17" s="205"/>
      <c r="FX17" s="205"/>
      <c r="FY17" s="205"/>
      <c r="FZ17" s="205"/>
      <c r="GA17" s="205"/>
      <c r="GB17" s="205"/>
      <c r="GC17" s="205"/>
      <c r="GD17" s="205"/>
      <c r="GE17" s="205"/>
      <c r="GF17" s="205"/>
      <c r="GG17" s="205"/>
      <c r="GH17" s="205"/>
      <c r="GI17" s="205"/>
      <c r="GJ17" s="205"/>
      <c r="GK17" s="205"/>
      <c r="GL17" s="205"/>
      <c r="GM17" s="205"/>
      <c r="GN17" s="205"/>
      <c r="GO17" s="205"/>
      <c r="GP17" s="205"/>
      <c r="GQ17" s="205"/>
      <c r="GR17" s="205"/>
      <c r="GS17" s="205"/>
      <c r="GT17" s="205"/>
      <c r="GU17" s="205"/>
      <c r="GV17" s="205"/>
      <c r="GW17" s="205"/>
      <c r="GX17" s="205"/>
      <c r="GY17" s="205"/>
      <c r="GZ17" s="205"/>
      <c r="HA17" s="205"/>
      <c r="HB17" s="205"/>
      <c r="HC17" s="205"/>
      <c r="HD17" s="205"/>
      <c r="HE17" s="205"/>
      <c r="HF17" s="205"/>
      <c r="HG17" s="205"/>
      <c r="HH17" s="205"/>
      <c r="HI17" s="205"/>
      <c r="HJ17" s="205"/>
      <c r="HK17" s="205"/>
      <c r="HL17" s="205"/>
      <c r="HM17" s="205"/>
      <c r="HN17" s="205"/>
      <c r="HO17" s="205"/>
      <c r="HP17" s="205"/>
      <c r="HQ17" s="205"/>
      <c r="HR17" s="205"/>
      <c r="HS17" s="205"/>
      <c r="HT17" s="205"/>
      <c r="HU17" s="205"/>
      <c r="HV17" s="205"/>
      <c r="HW17" s="205"/>
      <c r="HX17" s="205"/>
      <c r="HY17" s="205"/>
      <c r="HZ17" s="205"/>
      <c r="IA17" s="205"/>
      <c r="IB17" s="205"/>
      <c r="IC17" s="205"/>
      <c r="ID17" s="205"/>
      <c r="IE17" s="205"/>
      <c r="IF17" s="205"/>
      <c r="IG17" s="205"/>
      <c r="IH17" s="205"/>
      <c r="II17" s="205"/>
      <c r="IJ17" s="205"/>
      <c r="IK17" s="205"/>
      <c r="IL17" s="205"/>
      <c r="IM17" s="205"/>
      <c r="IN17" s="205"/>
      <c r="IO17" s="205"/>
      <c r="IP17" s="205"/>
      <c r="IQ17" s="205"/>
      <c r="IR17" s="205"/>
      <c r="IS17" s="205"/>
      <c r="IT17" s="205"/>
      <c r="IU17" s="205"/>
      <c r="IV17" s="205"/>
    </row>
    <row r="18" spans="3:4" ht="12.75">
      <c r="C18" s="212"/>
      <c r="D18" s="212"/>
    </row>
  </sheetData>
  <sheetProtection/>
  <mergeCells count="14">
    <mergeCell ref="A7:D7"/>
    <mergeCell ref="A8:D8"/>
    <mergeCell ref="A9:D9"/>
    <mergeCell ref="A10:D10"/>
    <mergeCell ref="A11:A12"/>
    <mergeCell ref="B11:B12"/>
    <mergeCell ref="C11:C12"/>
    <mergeCell ref="A15:B15"/>
    <mergeCell ref="D11:D12"/>
    <mergeCell ref="A1:D1"/>
    <mergeCell ref="A2:D2"/>
    <mergeCell ref="A3:D3"/>
    <mergeCell ref="A4:D4"/>
    <mergeCell ref="A5:D5"/>
  </mergeCells>
  <printOptions/>
  <pageMargins left="0.7" right="0.7" top="0.75" bottom="0.75" header="0.3" footer="0.3"/>
  <pageSetup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Шведова</cp:lastModifiedBy>
  <cp:lastPrinted>2019-06-07T11:57:25Z</cp:lastPrinted>
  <dcterms:created xsi:type="dcterms:W3CDTF">1996-10-08T23:32:33Z</dcterms:created>
  <dcterms:modified xsi:type="dcterms:W3CDTF">2019-07-18T08:12:50Z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1049-10.1.0.5657</vt:lpwstr>
  </property>
  <property fmtid="{D5CDD505-2E9C-101B-9397-08002B2CF9AE}" pid="3" name="KSOReadingLayout">
    <vt:bool>false</vt:bool>
  </property>
</Properties>
</file>